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45186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45186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45186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45186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45186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45186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45186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45186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45186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45186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45186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45186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45186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26258-2020.xlsx", "A 26258-2020")</f>
        <v/>
      </c>
      <c r="T14">
        <f>HYPERLINK("https://klasma.github.io/Logging_BOXHOLM/kartor/A 26258-2020.png", "A 26258-2020")</f>
        <v/>
      </c>
      <c r="V14">
        <f>HYPERLINK("https://klasma.github.io/Logging_BOXHOLM/klagomål/A 26258-2020.docx", "A 26258-2020")</f>
        <v/>
      </c>
      <c r="W14">
        <f>HYPERLINK("https://klasma.github.io/Logging_BOXHOLM/klagomålsmail/A 26258-2020.docx", "A 26258-2020")</f>
        <v/>
      </c>
      <c r="X14">
        <f>HYPERLINK("https://klasma.github.io/Logging_BOXHOLM/tillsyn/A 26258-2020.docx", "A 26258-2020")</f>
        <v/>
      </c>
      <c r="Y14">
        <f>HYPERLINK("https://klasma.github.io/Logging_BOXHOLM/tillsynsmail/A 26258-2020.docx", "A 26258-2020")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45186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27710-2020.xlsx", "A 27710-2020")</f>
        <v/>
      </c>
      <c r="T15">
        <f>HYPERLINK("https://klasma.github.io/Logging_BOXHOLM/kartor/A 27710-2020.png", "A 27710-2020")</f>
        <v/>
      </c>
      <c r="U15">
        <f>HYPERLINK("https://klasma.github.io/Logging_BOXHOLM/knärot/A 27710-2020.png", "A 27710-2020")</f>
        <v/>
      </c>
      <c r="V15">
        <f>HYPERLINK("https://klasma.github.io/Logging_BOXHOLM/klagomål/A 27710-2020.docx", "A 27710-2020")</f>
        <v/>
      </c>
      <c r="W15">
        <f>HYPERLINK("https://klasma.github.io/Logging_BOXHOLM/klagomålsmail/A 27710-2020.docx", "A 27710-2020")</f>
        <v/>
      </c>
      <c r="X15">
        <f>HYPERLINK("https://klasma.github.io/Logging_BOXHOLM/tillsyn/A 27710-2020.docx", "A 27710-2020")</f>
        <v/>
      </c>
      <c r="Y15">
        <f>HYPERLINK("https://klasma.github.io/Logging_BOXHOLM/tillsynsmail/A 27710-2020.docx", "A 27710-2020")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45186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47407-2020.xlsx", "A 47407-2020")</f>
        <v/>
      </c>
      <c r="T16">
        <f>HYPERLINK("https://klasma.github.io/Logging_VALDEMARSVIK/kartor/A 47407-2020.png", "A 47407-2020")</f>
        <v/>
      </c>
      <c r="U16">
        <f>HYPERLINK("https://klasma.github.io/Logging_VALDEMARSVIK/knärot/A 47407-2020.png", "A 47407-2020")</f>
        <v/>
      </c>
      <c r="V16">
        <f>HYPERLINK("https://klasma.github.io/Logging_VALDEMARSVIK/klagomål/A 47407-2020.docx", "A 47407-2020")</f>
        <v/>
      </c>
      <c r="W16">
        <f>HYPERLINK("https://klasma.github.io/Logging_VALDEMARSVIK/klagomålsmail/A 47407-2020.docx", "A 47407-2020")</f>
        <v/>
      </c>
      <c r="X16">
        <f>HYPERLINK("https://klasma.github.io/Logging_VALDEMARSVIK/tillsyn/A 47407-2020.docx", "A 47407-2020")</f>
        <v/>
      </c>
      <c r="Y16">
        <f>HYPERLINK("https://klasma.github.io/Logging_VALDEMARSVIK/tillsynsmail/A 47407-2020.docx", "A 47407-2020")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45186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2054-2022.xlsx", "A 2054-2022")</f>
        <v/>
      </c>
      <c r="T17">
        <f>HYPERLINK("https://klasma.github.io/Logging_KINDA/kartor/A 2054-2022.png", "A 2054-2022")</f>
        <v/>
      </c>
      <c r="U17">
        <f>HYPERLINK("https://klasma.github.io/Logging_KINDA/knärot/A 2054-2022.png", "A 2054-2022")</f>
        <v/>
      </c>
      <c r="V17">
        <f>HYPERLINK("https://klasma.github.io/Logging_KINDA/klagomål/A 2054-2022.docx", "A 2054-2022")</f>
        <v/>
      </c>
      <c r="W17">
        <f>HYPERLINK("https://klasma.github.io/Logging_KINDA/klagomålsmail/A 2054-2022.docx", "A 2054-2022")</f>
        <v/>
      </c>
      <c r="X17">
        <f>HYPERLINK("https://klasma.github.io/Logging_KINDA/tillsyn/A 2054-2022.docx", "A 2054-2022")</f>
        <v/>
      </c>
      <c r="Y17">
        <f>HYPERLINK("https://klasma.github.io/Logging_KINDA/tillsynsmail/A 2054-2022.docx", "A 2054-2022")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45186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10676-2022.xlsx", "A 10676-2022")</f>
        <v/>
      </c>
      <c r="T18">
        <f>HYPERLINK("https://klasma.github.io/Logging_FINSPANG/kartor/A 10676-2022.png", "A 10676-2022")</f>
        <v/>
      </c>
      <c r="V18">
        <f>HYPERLINK("https://klasma.github.io/Logging_FINSPANG/klagomål/A 10676-2022.docx", "A 10676-2022")</f>
        <v/>
      </c>
      <c r="W18">
        <f>HYPERLINK("https://klasma.github.io/Logging_FINSPANG/klagomålsmail/A 10676-2022.docx", "A 10676-2022")</f>
        <v/>
      </c>
      <c r="X18">
        <f>HYPERLINK("https://klasma.github.io/Logging_FINSPANG/tillsyn/A 10676-2022.docx", "A 10676-2022")</f>
        <v/>
      </c>
      <c r="Y18">
        <f>HYPERLINK("https://klasma.github.io/Logging_FINSPANG/tillsynsmail/A 10676-2022.docx", "A 10676-2022")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45186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54982-2019.xlsx", "A 54982-2019")</f>
        <v/>
      </c>
      <c r="T19">
        <f>HYPERLINK("https://klasma.github.io/Logging_LINKOPING/kartor/A 54982-2019.png", "A 54982-2019")</f>
        <v/>
      </c>
      <c r="V19">
        <f>HYPERLINK("https://klasma.github.io/Logging_LINKOPING/klagomål/A 54982-2019.docx", "A 54982-2019")</f>
        <v/>
      </c>
      <c r="W19">
        <f>HYPERLINK("https://klasma.github.io/Logging_LINKOPING/klagomålsmail/A 54982-2019.docx", "A 54982-2019")</f>
        <v/>
      </c>
      <c r="X19">
        <f>HYPERLINK("https://klasma.github.io/Logging_LINKOPING/tillsyn/A 54982-2019.docx", "A 54982-2019")</f>
        <v/>
      </c>
      <c r="Y19">
        <f>HYPERLINK("https://klasma.github.io/Logging_LINKOPING/tillsynsmail/A 54982-2019.docx", "A 54982-2019")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45186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59029-2019.xlsx", "A 59029-2019")</f>
        <v/>
      </c>
      <c r="T20">
        <f>HYPERLINK("https://klasma.github.io/Logging_NORRKOPING/kartor/A 59029-2019.png", "A 59029-2019")</f>
        <v/>
      </c>
      <c r="U20">
        <f>HYPERLINK("https://klasma.github.io/Logging_NORRKOPING/knärot/A 59029-2019.png", "A 59029-2019")</f>
        <v/>
      </c>
      <c r="V20">
        <f>HYPERLINK("https://klasma.github.io/Logging_NORRKOPING/klagomål/A 59029-2019.docx", "A 59029-2019")</f>
        <v/>
      </c>
      <c r="W20">
        <f>HYPERLINK("https://klasma.github.io/Logging_NORRKOPING/klagomålsmail/A 59029-2019.docx", "A 59029-2019")</f>
        <v/>
      </c>
      <c r="X20">
        <f>HYPERLINK("https://klasma.github.io/Logging_NORRKOPING/tillsyn/A 59029-2019.docx", "A 59029-2019")</f>
        <v/>
      </c>
      <c r="Y20">
        <f>HYPERLINK("https://klasma.github.io/Logging_NORRKOPING/tillsynsmail/A 59029-2019.docx", "A 59029-2019")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45186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57690-2022.xlsx", "A 57690-2022")</f>
        <v/>
      </c>
      <c r="T21">
        <f>HYPERLINK("https://klasma.github.io/Logging_FINSPANG/kartor/A 57690-2022.png", "A 57690-2022")</f>
        <v/>
      </c>
      <c r="V21">
        <f>HYPERLINK("https://klasma.github.io/Logging_FINSPANG/klagomål/A 57690-2022.docx", "A 57690-2022")</f>
        <v/>
      </c>
      <c r="W21">
        <f>HYPERLINK("https://klasma.github.io/Logging_FINSPANG/klagomålsmail/A 57690-2022.docx", "A 57690-2022")</f>
        <v/>
      </c>
      <c r="X21">
        <f>HYPERLINK("https://klasma.github.io/Logging_FINSPANG/tillsyn/A 57690-2022.docx", "A 57690-2022")</f>
        <v/>
      </c>
      <c r="Y21">
        <f>HYPERLINK("https://klasma.github.io/Logging_FINSPANG/tillsynsmail/A 57690-2022.docx", "A 57690-2022")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45186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14506-2023.xlsx", "A 14506-2023")</f>
        <v/>
      </c>
      <c r="T22">
        <f>HYPERLINK("https://klasma.github.io/Logging_NORRKOPING/kartor/A 14506-2023.png", "A 14506-2023")</f>
        <v/>
      </c>
      <c r="U22">
        <f>HYPERLINK("https://klasma.github.io/Logging_NORRKOPING/knärot/A 14506-2023.png", "A 14506-2023")</f>
        <v/>
      </c>
      <c r="V22">
        <f>HYPERLINK("https://klasma.github.io/Logging_NORRKOPING/klagomål/A 14506-2023.docx", "A 14506-2023")</f>
        <v/>
      </c>
      <c r="W22">
        <f>HYPERLINK("https://klasma.github.io/Logging_NORRKOPING/klagomålsmail/A 14506-2023.docx", "A 14506-2023")</f>
        <v/>
      </c>
      <c r="X22">
        <f>HYPERLINK("https://klasma.github.io/Logging_NORRKOPING/tillsyn/A 14506-2023.docx", "A 14506-2023")</f>
        <v/>
      </c>
      <c r="Y22">
        <f>HYPERLINK("https://klasma.github.io/Logging_NORRKOPING/tillsynsmail/A 14506-2023.docx", "A 14506-2023")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45186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45186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45186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45186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45186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45186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45186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45186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45186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45186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45186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45186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45186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45186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45186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45186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45186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45186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45186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45186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45186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45186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45186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45186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34644-2023.xlsx", "A 34644-2023")</f>
        <v/>
      </c>
      <c r="T46">
        <f>HYPERLINK("https://klasma.github.io/Logging_NORRKOPING/kartor/A 34644-2023.png", "A 34644-2023")</f>
        <v/>
      </c>
      <c r="V46">
        <f>HYPERLINK("https://klasma.github.io/Logging_NORRKOPING/klagomål/A 34644-2023.docx", "A 34644-2023")</f>
        <v/>
      </c>
      <c r="W46">
        <f>HYPERLINK("https://klasma.github.io/Logging_NORRKOPING/klagomålsmail/A 34644-2023.docx", "A 34644-2023")</f>
        <v/>
      </c>
      <c r="X46">
        <f>HYPERLINK("https://klasma.github.io/Logging_NORRKOPING/tillsyn/A 34644-2023.docx", "A 34644-2023")</f>
        <v/>
      </c>
      <c r="Y46">
        <f>HYPERLINK("https://klasma.github.io/Logging_NORRKOPING/tillsynsmail/A 34644-2023.docx", "A 34644-2023")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45186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42447-2020.xlsx", "A 42447-2020")</f>
        <v/>
      </c>
      <c r="T47">
        <f>HYPERLINK("https://klasma.github.io/Logging_NORRKOPING/kartor/A 42447-2020.png", "A 42447-2020")</f>
        <v/>
      </c>
      <c r="V47">
        <f>HYPERLINK("https://klasma.github.io/Logging_NORRKOPING/klagomål/A 42447-2020.docx", "A 42447-2020")</f>
        <v/>
      </c>
      <c r="W47">
        <f>HYPERLINK("https://klasma.github.io/Logging_NORRKOPING/klagomålsmail/A 42447-2020.docx", "A 42447-2020")</f>
        <v/>
      </c>
      <c r="X47">
        <f>HYPERLINK("https://klasma.github.io/Logging_NORRKOPING/tillsyn/A 42447-2020.docx", "A 42447-2020")</f>
        <v/>
      </c>
      <c r="Y47">
        <f>HYPERLINK("https://klasma.github.io/Logging_NORRKOPING/tillsynsmail/A 42447-2020.docx", "A 42447-2020")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45186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45008-2020.xlsx", "A 45008-2020")</f>
        <v/>
      </c>
      <c r="T48">
        <f>HYPERLINK("https://klasma.github.io/Logging_KINDA/kartor/A 45008-2020.png", "A 45008-2020")</f>
        <v/>
      </c>
      <c r="U48">
        <f>HYPERLINK("https://klasma.github.io/Logging_KINDA/knärot/A 45008-2020.png", "A 45008-2020")</f>
        <v/>
      </c>
      <c r="V48">
        <f>HYPERLINK("https://klasma.github.io/Logging_KINDA/klagomål/A 45008-2020.docx", "A 45008-2020")</f>
        <v/>
      </c>
      <c r="W48">
        <f>HYPERLINK("https://klasma.github.io/Logging_KINDA/klagomålsmail/A 45008-2020.docx", "A 45008-2020")</f>
        <v/>
      </c>
      <c r="X48">
        <f>HYPERLINK("https://klasma.github.io/Logging_KINDA/tillsyn/A 45008-2020.docx", "A 45008-2020")</f>
        <v/>
      </c>
      <c r="Y48">
        <f>HYPERLINK("https://klasma.github.io/Logging_KINDA/tillsynsmail/A 45008-2020.docx", "A 45008-2020")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45186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10483-2021.xlsx", "A 10483-2021")</f>
        <v/>
      </c>
      <c r="T49">
        <f>HYPERLINK("https://klasma.github.io/Logging_YDRE/kartor/A 10483-2021.png", "A 10483-2021")</f>
        <v/>
      </c>
      <c r="V49">
        <f>HYPERLINK("https://klasma.github.io/Logging_YDRE/klagomål/A 10483-2021.docx", "A 10483-2021")</f>
        <v/>
      </c>
      <c r="W49">
        <f>HYPERLINK("https://klasma.github.io/Logging_YDRE/klagomålsmail/A 10483-2021.docx", "A 10483-2021")</f>
        <v/>
      </c>
      <c r="X49">
        <f>HYPERLINK("https://klasma.github.io/Logging_YDRE/tillsyn/A 10483-2021.docx", "A 10483-2021")</f>
        <v/>
      </c>
      <c r="Y49">
        <f>HYPERLINK("https://klasma.github.io/Logging_YDRE/tillsynsmail/A 10483-2021.docx", "A 10483-2021")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45186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38065-2021.xlsx", "A 38065-2021")</f>
        <v/>
      </c>
      <c r="T50">
        <f>HYPERLINK("https://klasma.github.io/Logging_FINSPANG/kartor/A 38065-2021.png", "A 38065-2021")</f>
        <v/>
      </c>
      <c r="V50">
        <f>HYPERLINK("https://klasma.github.io/Logging_FINSPANG/klagomål/A 38065-2021.docx", "A 38065-2021")</f>
        <v/>
      </c>
      <c r="W50">
        <f>HYPERLINK("https://klasma.github.io/Logging_FINSPANG/klagomålsmail/A 38065-2021.docx", "A 38065-2021")</f>
        <v/>
      </c>
      <c r="X50">
        <f>HYPERLINK("https://klasma.github.io/Logging_FINSPANG/tillsyn/A 38065-2021.docx", "A 38065-2021")</f>
        <v/>
      </c>
      <c r="Y50">
        <f>HYPERLINK("https://klasma.github.io/Logging_FINSPANG/tillsynsmail/A 38065-2021.docx", "A 38065-2021")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45186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50496-2021.xlsx", "A 50496-2021")</f>
        <v/>
      </c>
      <c r="T51">
        <f>HYPERLINK("https://klasma.github.io/Logging_ATVIDABERG/kartor/A 50496-2021.png", "A 50496-2021")</f>
        <v/>
      </c>
      <c r="V51">
        <f>HYPERLINK("https://klasma.github.io/Logging_ATVIDABERG/klagomål/A 50496-2021.docx", "A 50496-2021")</f>
        <v/>
      </c>
      <c r="W51">
        <f>HYPERLINK("https://klasma.github.io/Logging_ATVIDABERG/klagomålsmail/A 50496-2021.docx", "A 50496-2021")</f>
        <v/>
      </c>
      <c r="X51">
        <f>HYPERLINK("https://klasma.github.io/Logging_ATVIDABERG/tillsyn/A 50496-2021.docx", "A 50496-2021")</f>
        <v/>
      </c>
      <c r="Y51">
        <f>HYPERLINK("https://klasma.github.io/Logging_ATVIDABERG/tillsynsmail/A 50496-2021.docx", "A 50496-2021")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45186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50852-2021.xlsx", "A 50852-2021")</f>
        <v/>
      </c>
      <c r="T52">
        <f>HYPERLINK("https://klasma.github.io/Logging_ATVIDABERG/kartor/A 50852-2021.png", "A 50852-2021")</f>
        <v/>
      </c>
      <c r="V52">
        <f>HYPERLINK("https://klasma.github.io/Logging_ATVIDABERG/klagomål/A 50852-2021.docx", "A 50852-2021")</f>
        <v/>
      </c>
      <c r="W52">
        <f>HYPERLINK("https://klasma.github.io/Logging_ATVIDABERG/klagomålsmail/A 50852-2021.docx", "A 50852-2021")</f>
        <v/>
      </c>
      <c r="X52">
        <f>HYPERLINK("https://klasma.github.io/Logging_ATVIDABERG/tillsyn/A 50852-2021.docx", "A 50852-2021")</f>
        <v/>
      </c>
      <c r="Y52">
        <f>HYPERLINK("https://klasma.github.io/Logging_ATVIDABERG/tillsynsmail/A 50852-2021.docx", "A 50852-2021")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45186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57617-2021.xlsx", "A 57617-2021")</f>
        <v/>
      </c>
      <c r="T53">
        <f>HYPERLINK("https://klasma.github.io/Logging_KINDA/kartor/A 57617-2021.png", "A 57617-2021")</f>
        <v/>
      </c>
      <c r="V53">
        <f>HYPERLINK("https://klasma.github.io/Logging_KINDA/klagomål/A 57617-2021.docx", "A 57617-2021")</f>
        <v/>
      </c>
      <c r="W53">
        <f>HYPERLINK("https://klasma.github.io/Logging_KINDA/klagomålsmail/A 57617-2021.docx", "A 57617-2021")</f>
        <v/>
      </c>
      <c r="X53">
        <f>HYPERLINK("https://klasma.github.io/Logging_KINDA/tillsyn/A 57617-2021.docx", "A 57617-2021")</f>
        <v/>
      </c>
      <c r="Y53">
        <f>HYPERLINK("https://klasma.github.io/Logging_KINDA/tillsynsmail/A 57617-2021.docx", "A 57617-2021")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45186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72592-2021.xlsx", "A 72592-2021")</f>
        <v/>
      </c>
      <c r="T54">
        <f>HYPERLINK("https://klasma.github.io/Logging_ATVIDABERG/kartor/A 72592-2021.png", "A 72592-2021")</f>
        <v/>
      </c>
      <c r="V54">
        <f>HYPERLINK("https://klasma.github.io/Logging_ATVIDABERG/klagomål/A 72592-2021.docx", "A 72592-2021")</f>
        <v/>
      </c>
      <c r="W54">
        <f>HYPERLINK("https://klasma.github.io/Logging_ATVIDABERG/klagomålsmail/A 72592-2021.docx", "A 72592-2021")</f>
        <v/>
      </c>
      <c r="X54">
        <f>HYPERLINK("https://klasma.github.io/Logging_ATVIDABERG/tillsyn/A 72592-2021.docx", "A 72592-2021")</f>
        <v/>
      </c>
      <c r="Y54">
        <f>HYPERLINK("https://klasma.github.io/Logging_ATVIDABERG/tillsynsmail/A 72592-2021.docx", "A 72592-2021")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45186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74267-2021.xlsx", "A 74267-2021")</f>
        <v/>
      </c>
      <c r="T55">
        <f>HYPERLINK("https://klasma.github.io/Logging_NORRKOPING/kartor/A 74267-2021.png", "A 74267-2021")</f>
        <v/>
      </c>
      <c r="V55">
        <f>HYPERLINK("https://klasma.github.io/Logging_NORRKOPING/klagomål/A 74267-2021.docx", "A 74267-2021")</f>
        <v/>
      </c>
      <c r="W55">
        <f>HYPERLINK("https://klasma.github.io/Logging_NORRKOPING/klagomålsmail/A 74267-2021.docx", "A 74267-2021")</f>
        <v/>
      </c>
      <c r="X55">
        <f>HYPERLINK("https://klasma.github.io/Logging_NORRKOPING/tillsyn/A 74267-2021.docx", "A 74267-2021")</f>
        <v/>
      </c>
      <c r="Y55">
        <f>HYPERLINK("https://klasma.github.io/Logging_NORRKOPING/tillsynsmail/A 74267-2021.docx", "A 74267-2021")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45186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8237-2023.xlsx", "A 8237-2023")</f>
        <v/>
      </c>
      <c r="T56">
        <f>HYPERLINK("https://klasma.github.io/Logging_KINDA/kartor/A 8237-2023.png", "A 8237-2023")</f>
        <v/>
      </c>
      <c r="V56">
        <f>HYPERLINK("https://klasma.github.io/Logging_KINDA/klagomål/A 8237-2023.docx", "A 8237-2023")</f>
        <v/>
      </c>
      <c r="W56">
        <f>HYPERLINK("https://klasma.github.io/Logging_KINDA/klagomålsmail/A 8237-2023.docx", "A 8237-2023")</f>
        <v/>
      </c>
      <c r="X56">
        <f>HYPERLINK("https://klasma.github.io/Logging_KINDA/tillsyn/A 8237-2023.docx", "A 8237-2023")</f>
        <v/>
      </c>
      <c r="Y56">
        <f>HYPERLINK("https://klasma.github.io/Logging_KINDA/tillsynsmail/A 8237-2023.docx", "A 8237-2023")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45186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14507-2023.xlsx", "A 14507-2023")</f>
        <v/>
      </c>
      <c r="T57">
        <f>HYPERLINK("https://klasma.github.io/Logging_NORRKOPING/kartor/A 14507-2023.png", "A 14507-2023")</f>
        <v/>
      </c>
      <c r="U57">
        <f>HYPERLINK("https://klasma.github.io/Logging_NORRKOPING/knärot/A 14507-2023.png", "A 14507-2023")</f>
        <v/>
      </c>
      <c r="V57">
        <f>HYPERLINK("https://klasma.github.io/Logging_NORRKOPING/klagomål/A 14507-2023.docx", "A 14507-2023")</f>
        <v/>
      </c>
      <c r="W57">
        <f>HYPERLINK("https://klasma.github.io/Logging_NORRKOPING/klagomålsmail/A 14507-2023.docx", "A 14507-2023")</f>
        <v/>
      </c>
      <c r="X57">
        <f>HYPERLINK("https://klasma.github.io/Logging_NORRKOPING/tillsyn/A 14507-2023.docx", "A 14507-2023")</f>
        <v/>
      </c>
      <c r="Y57">
        <f>HYPERLINK("https://klasma.github.io/Logging_NORRKOPING/tillsynsmail/A 14507-2023.docx", "A 14507-2023")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45186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45186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45186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45186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45186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45186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45186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45186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45186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45186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45186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45186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45186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45186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45186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45186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45186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45186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45186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45186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58553-2018.xlsx", "A 58553-2018")</f>
        <v/>
      </c>
      <c r="T77">
        <f>HYPERLINK("https://klasma.github.io/Logging_YDRE/kartor/A 58553-2018.png", "A 58553-2018")</f>
        <v/>
      </c>
      <c r="V77">
        <f>HYPERLINK("https://klasma.github.io/Logging_YDRE/klagomål/A 58553-2018.docx", "A 58553-2018")</f>
        <v/>
      </c>
      <c r="W77">
        <f>HYPERLINK("https://klasma.github.io/Logging_YDRE/klagomålsmail/A 58553-2018.docx", "A 58553-2018")</f>
        <v/>
      </c>
      <c r="X77">
        <f>HYPERLINK("https://klasma.github.io/Logging_YDRE/tillsyn/A 58553-2018.docx", "A 58553-2018")</f>
        <v/>
      </c>
      <c r="Y77">
        <f>HYPERLINK("https://klasma.github.io/Logging_YDRE/tillsynsmail/A 58553-2018.docx", "A 58553-2018")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45186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69584-2018.xlsx", "A 69584-2018")</f>
        <v/>
      </c>
      <c r="T78">
        <f>HYPERLINK("https://klasma.github.io/Logging_NORRKOPING/kartor/A 69584-2018.png", "A 69584-2018")</f>
        <v/>
      </c>
      <c r="U78">
        <f>HYPERLINK("https://klasma.github.io/Logging_NORRKOPING/knärot/A 69584-2018.png", "A 69584-2018")</f>
        <v/>
      </c>
      <c r="V78">
        <f>HYPERLINK("https://klasma.github.io/Logging_NORRKOPING/klagomål/A 69584-2018.docx", "A 69584-2018")</f>
        <v/>
      </c>
      <c r="W78">
        <f>HYPERLINK("https://klasma.github.io/Logging_NORRKOPING/klagomålsmail/A 69584-2018.docx", "A 69584-2018")</f>
        <v/>
      </c>
      <c r="X78">
        <f>HYPERLINK("https://klasma.github.io/Logging_NORRKOPING/tillsyn/A 69584-2018.docx", "A 69584-2018")</f>
        <v/>
      </c>
      <c r="Y78">
        <f>HYPERLINK("https://klasma.github.io/Logging_NORRKOPING/tillsynsmail/A 69584-2018.docx", "A 69584-2018")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45186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5622-2019.xlsx", "A 5622-2019")</f>
        <v/>
      </c>
      <c r="T79">
        <f>HYPERLINK("https://klasma.github.io/Logging_LINKOPING/kartor/A 5622-2019.png", "A 5622-2019")</f>
        <v/>
      </c>
      <c r="V79">
        <f>HYPERLINK("https://klasma.github.io/Logging_LINKOPING/klagomål/A 5622-2019.docx", "A 5622-2019")</f>
        <v/>
      </c>
      <c r="W79">
        <f>HYPERLINK("https://klasma.github.io/Logging_LINKOPING/klagomålsmail/A 5622-2019.docx", "A 5622-2019")</f>
        <v/>
      </c>
      <c r="X79">
        <f>HYPERLINK("https://klasma.github.io/Logging_LINKOPING/tillsyn/A 5622-2019.docx", "A 5622-2019")</f>
        <v/>
      </c>
      <c r="Y79">
        <f>HYPERLINK("https://klasma.github.io/Logging_LINKOPING/tillsynsmail/A 5622-2019.docx", "A 5622-2019")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45186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11419-2019.xlsx", "A 11419-2019")</f>
        <v/>
      </c>
      <c r="T80">
        <f>HYPERLINK("https://klasma.github.io/Logging_YDRE/kartor/A 11419-2019.png", "A 11419-2019")</f>
        <v/>
      </c>
      <c r="V80">
        <f>HYPERLINK("https://klasma.github.io/Logging_YDRE/klagomål/A 11419-2019.docx", "A 11419-2019")</f>
        <v/>
      </c>
      <c r="W80">
        <f>HYPERLINK("https://klasma.github.io/Logging_YDRE/klagomålsmail/A 11419-2019.docx", "A 11419-2019")</f>
        <v/>
      </c>
      <c r="X80">
        <f>HYPERLINK("https://klasma.github.io/Logging_YDRE/tillsyn/A 11419-2019.docx", "A 11419-2019")</f>
        <v/>
      </c>
      <c r="Y80">
        <f>HYPERLINK("https://klasma.github.io/Logging_YDRE/tillsynsmail/A 11419-2019.docx", "A 11419-2019")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45186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20300-2019.xlsx", "A 20300-2019")</f>
        <v/>
      </c>
      <c r="T81">
        <f>HYPERLINK("https://klasma.github.io/Logging_ODESHOG/kartor/A 20300-2019.png", "A 20300-2019")</f>
        <v/>
      </c>
      <c r="V81">
        <f>HYPERLINK("https://klasma.github.io/Logging_ODESHOG/klagomål/A 20300-2019.docx", "A 20300-2019")</f>
        <v/>
      </c>
      <c r="W81">
        <f>HYPERLINK("https://klasma.github.io/Logging_ODESHOG/klagomålsmail/A 20300-2019.docx", "A 20300-2019")</f>
        <v/>
      </c>
      <c r="X81">
        <f>HYPERLINK("https://klasma.github.io/Logging_ODESHOG/tillsyn/A 20300-2019.docx", "A 20300-2019")</f>
        <v/>
      </c>
      <c r="Y81">
        <f>HYPERLINK("https://klasma.github.io/Logging_ODESHOG/tillsynsmail/A 20300-2019.docx", "A 20300-2019")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45186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34176-2019.xlsx", "A 34176-2019")</f>
        <v/>
      </c>
      <c r="T82">
        <f>HYPERLINK("https://klasma.github.io/Logging_NORRKOPING/kartor/A 34176-2019.png", "A 34176-2019")</f>
        <v/>
      </c>
      <c r="V82">
        <f>HYPERLINK("https://klasma.github.io/Logging_NORRKOPING/klagomål/A 34176-2019.docx", "A 34176-2019")</f>
        <v/>
      </c>
      <c r="W82">
        <f>HYPERLINK("https://klasma.github.io/Logging_NORRKOPING/klagomålsmail/A 34176-2019.docx", "A 34176-2019")</f>
        <v/>
      </c>
      <c r="X82">
        <f>HYPERLINK("https://klasma.github.io/Logging_NORRKOPING/tillsyn/A 34176-2019.docx", "A 34176-2019")</f>
        <v/>
      </c>
      <c r="Y82">
        <f>HYPERLINK("https://klasma.github.io/Logging_NORRKOPING/tillsynsmail/A 34176-2019.docx", "A 34176-2019")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45186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35697-2019.xlsx", "A 35697-2019")</f>
        <v/>
      </c>
      <c r="T83">
        <f>HYPERLINK("https://klasma.github.io/Logging_LINKOPING/kartor/A 35697-2019.png", "A 35697-2019")</f>
        <v/>
      </c>
      <c r="V83">
        <f>HYPERLINK("https://klasma.github.io/Logging_LINKOPING/klagomål/A 35697-2019.docx", "A 35697-2019")</f>
        <v/>
      </c>
      <c r="W83">
        <f>HYPERLINK("https://klasma.github.io/Logging_LINKOPING/klagomålsmail/A 35697-2019.docx", "A 35697-2019")</f>
        <v/>
      </c>
      <c r="X83">
        <f>HYPERLINK("https://klasma.github.io/Logging_LINKOPING/tillsyn/A 35697-2019.docx", "A 35697-2019")</f>
        <v/>
      </c>
      <c r="Y83">
        <f>HYPERLINK("https://klasma.github.io/Logging_LINKOPING/tillsynsmail/A 35697-2019.docx", "A 35697-2019")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45186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50566-2019.xlsx", "A 50566-2019")</f>
        <v/>
      </c>
      <c r="T84">
        <f>HYPERLINK("https://klasma.github.io/Logging_MOTALA/kartor/A 50566-2019.png", "A 50566-2019")</f>
        <v/>
      </c>
      <c r="V84">
        <f>HYPERLINK("https://klasma.github.io/Logging_MOTALA/klagomål/A 50566-2019.docx", "A 50566-2019")</f>
        <v/>
      </c>
      <c r="W84">
        <f>HYPERLINK("https://klasma.github.io/Logging_MOTALA/klagomålsmail/A 50566-2019.docx", "A 50566-2019")</f>
        <v/>
      </c>
      <c r="X84">
        <f>HYPERLINK("https://klasma.github.io/Logging_MOTALA/tillsyn/A 50566-2019.docx", "A 50566-2019")</f>
        <v/>
      </c>
      <c r="Y84">
        <f>HYPERLINK("https://klasma.github.io/Logging_MOTALA/tillsynsmail/A 50566-2019.docx", "A 50566-2019")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45186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3682-2020.xlsx", "A 3682-2020")</f>
        <v/>
      </c>
      <c r="T85">
        <f>HYPERLINK("https://klasma.github.io/Logging_FINSPANG/kartor/A 3682-2020.png", "A 3682-2020")</f>
        <v/>
      </c>
      <c r="V85">
        <f>HYPERLINK("https://klasma.github.io/Logging_FINSPANG/klagomål/A 3682-2020.docx", "A 3682-2020")</f>
        <v/>
      </c>
      <c r="W85">
        <f>HYPERLINK("https://klasma.github.io/Logging_FINSPANG/klagomålsmail/A 3682-2020.docx", "A 3682-2020")</f>
        <v/>
      </c>
      <c r="X85">
        <f>HYPERLINK("https://klasma.github.io/Logging_FINSPANG/tillsyn/A 3682-2020.docx", "A 3682-2020")</f>
        <v/>
      </c>
      <c r="Y85">
        <f>HYPERLINK("https://klasma.github.io/Logging_FINSPANG/tillsynsmail/A 3682-2020.docx", "A 3682-2020")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45186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5212-2020.xlsx", "A 5212-2020")</f>
        <v/>
      </c>
      <c r="T86">
        <f>HYPERLINK("https://klasma.github.io/Logging_VALDEMARSVIK/kartor/A 5212-2020.png", "A 5212-2020")</f>
        <v/>
      </c>
      <c r="V86">
        <f>HYPERLINK("https://klasma.github.io/Logging_VALDEMARSVIK/klagomål/A 5212-2020.docx", "A 5212-2020")</f>
        <v/>
      </c>
      <c r="W86">
        <f>HYPERLINK("https://klasma.github.io/Logging_VALDEMARSVIK/klagomålsmail/A 5212-2020.docx", "A 5212-2020")</f>
        <v/>
      </c>
      <c r="X86">
        <f>HYPERLINK("https://klasma.github.io/Logging_VALDEMARSVIK/tillsyn/A 5212-2020.docx", "A 5212-2020")</f>
        <v/>
      </c>
      <c r="Y86">
        <f>HYPERLINK("https://klasma.github.io/Logging_VALDEMARSVIK/tillsynsmail/A 5212-2020.docx", "A 5212-2020")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45186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31109-2020.xlsx", "A 31109-2020")</f>
        <v/>
      </c>
      <c r="T87">
        <f>HYPERLINK("https://klasma.github.io/Logging_ATVIDABERG/kartor/A 31109-2020.png", "A 31109-2020")</f>
        <v/>
      </c>
      <c r="V87">
        <f>HYPERLINK("https://klasma.github.io/Logging_ATVIDABERG/klagomål/A 31109-2020.docx", "A 31109-2020")</f>
        <v/>
      </c>
      <c r="W87">
        <f>HYPERLINK("https://klasma.github.io/Logging_ATVIDABERG/klagomålsmail/A 31109-2020.docx", "A 31109-2020")</f>
        <v/>
      </c>
      <c r="X87">
        <f>HYPERLINK("https://klasma.github.io/Logging_ATVIDABERG/tillsyn/A 31109-2020.docx", "A 31109-2020")</f>
        <v/>
      </c>
      <c r="Y87">
        <f>HYPERLINK("https://klasma.github.io/Logging_ATVIDABERG/tillsynsmail/A 31109-2020.docx", "A 31109-2020")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45186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44668-2020.xlsx", "A 44668-2020")</f>
        <v/>
      </c>
      <c r="T88">
        <f>HYPERLINK("https://klasma.github.io/Logging_LINKOPING/kartor/A 44668-2020.png", "A 44668-2020")</f>
        <v/>
      </c>
      <c r="V88">
        <f>HYPERLINK("https://klasma.github.io/Logging_LINKOPING/klagomål/A 44668-2020.docx", "A 44668-2020")</f>
        <v/>
      </c>
      <c r="W88">
        <f>HYPERLINK("https://klasma.github.io/Logging_LINKOPING/klagomålsmail/A 44668-2020.docx", "A 44668-2020")</f>
        <v/>
      </c>
      <c r="X88">
        <f>HYPERLINK("https://klasma.github.io/Logging_LINKOPING/tillsyn/A 44668-2020.docx", "A 44668-2020")</f>
        <v/>
      </c>
      <c r="Y88">
        <f>HYPERLINK("https://klasma.github.io/Logging_LINKOPING/tillsynsmail/A 44668-2020.docx", "A 44668-2020")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45186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48663-2020.xlsx", "A 48663-2020")</f>
        <v/>
      </c>
      <c r="T89">
        <f>HYPERLINK("https://klasma.github.io/Logging_FINSPANG/kartor/A 48663-2020.png", "A 48663-2020")</f>
        <v/>
      </c>
      <c r="V89">
        <f>HYPERLINK("https://klasma.github.io/Logging_FINSPANG/klagomål/A 48663-2020.docx", "A 48663-2020")</f>
        <v/>
      </c>
      <c r="W89">
        <f>HYPERLINK("https://klasma.github.io/Logging_FINSPANG/klagomålsmail/A 48663-2020.docx", "A 48663-2020")</f>
        <v/>
      </c>
      <c r="X89">
        <f>HYPERLINK("https://klasma.github.io/Logging_FINSPANG/tillsyn/A 48663-2020.docx", "A 48663-2020")</f>
        <v/>
      </c>
      <c r="Y89">
        <f>HYPERLINK("https://klasma.github.io/Logging_FINSPANG/tillsynsmail/A 48663-2020.docx", "A 48663-2020")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45186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55863-2020.xlsx", "A 55863-2020")</f>
        <v/>
      </c>
      <c r="T90">
        <f>HYPERLINK("https://klasma.github.io/Logging_FINSPANG/kartor/A 55863-2020.png", "A 55863-2020")</f>
        <v/>
      </c>
      <c r="V90">
        <f>HYPERLINK("https://klasma.github.io/Logging_FINSPANG/klagomål/A 55863-2020.docx", "A 55863-2020")</f>
        <v/>
      </c>
      <c r="W90">
        <f>HYPERLINK("https://klasma.github.io/Logging_FINSPANG/klagomålsmail/A 55863-2020.docx", "A 55863-2020")</f>
        <v/>
      </c>
      <c r="X90">
        <f>HYPERLINK("https://klasma.github.io/Logging_FINSPANG/tillsyn/A 55863-2020.docx", "A 55863-2020")</f>
        <v/>
      </c>
      <c r="Y90">
        <f>HYPERLINK("https://klasma.github.io/Logging_FINSPANG/tillsynsmail/A 55863-2020.docx", "A 55863-2020")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45186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8654-2021.xlsx", "A 8654-2021")</f>
        <v/>
      </c>
      <c r="T91">
        <f>HYPERLINK("https://klasma.github.io/Logging_SODERKOPING/kartor/A 8654-2021.png", "A 8654-2021")</f>
        <v/>
      </c>
      <c r="V91">
        <f>HYPERLINK("https://klasma.github.io/Logging_SODERKOPING/klagomål/A 8654-2021.docx", "A 8654-2021")</f>
        <v/>
      </c>
      <c r="W91">
        <f>HYPERLINK("https://klasma.github.io/Logging_SODERKOPING/klagomålsmail/A 8654-2021.docx", "A 8654-2021")</f>
        <v/>
      </c>
      <c r="X91">
        <f>HYPERLINK("https://klasma.github.io/Logging_SODERKOPING/tillsyn/A 8654-2021.docx", "A 8654-2021")</f>
        <v/>
      </c>
      <c r="Y91">
        <f>HYPERLINK("https://klasma.github.io/Logging_SODERKOPING/tillsynsmail/A 8654-2021.docx", "A 8654-2021")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45186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10275-2021.xlsx", "A 10275-2021")</f>
        <v/>
      </c>
      <c r="T92">
        <f>HYPERLINK("https://klasma.github.io/Logging_ATVIDABERG/kartor/A 10275-2021.png", "A 10275-2021")</f>
        <v/>
      </c>
      <c r="V92">
        <f>HYPERLINK("https://klasma.github.io/Logging_ATVIDABERG/klagomål/A 10275-2021.docx", "A 10275-2021")</f>
        <v/>
      </c>
      <c r="W92">
        <f>HYPERLINK("https://klasma.github.io/Logging_ATVIDABERG/klagomålsmail/A 10275-2021.docx", "A 10275-2021")</f>
        <v/>
      </c>
      <c r="X92">
        <f>HYPERLINK("https://klasma.github.io/Logging_ATVIDABERG/tillsyn/A 10275-2021.docx", "A 10275-2021")</f>
        <v/>
      </c>
      <c r="Y92">
        <f>HYPERLINK("https://klasma.github.io/Logging_ATVIDABERG/tillsynsmail/A 10275-2021.docx", "A 10275-2021")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45186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12419-2021.xlsx", "A 12419-2021")</f>
        <v/>
      </c>
      <c r="T93">
        <f>HYPERLINK("https://klasma.github.io/Logging_NORRKOPING/kartor/A 12419-2021.png", "A 12419-2021")</f>
        <v/>
      </c>
      <c r="V93">
        <f>HYPERLINK("https://klasma.github.io/Logging_NORRKOPING/klagomål/A 12419-2021.docx", "A 12419-2021")</f>
        <v/>
      </c>
      <c r="W93">
        <f>HYPERLINK("https://klasma.github.io/Logging_NORRKOPING/klagomålsmail/A 12419-2021.docx", "A 12419-2021")</f>
        <v/>
      </c>
      <c r="X93">
        <f>HYPERLINK("https://klasma.github.io/Logging_NORRKOPING/tillsyn/A 12419-2021.docx", "A 12419-2021")</f>
        <v/>
      </c>
      <c r="Y93">
        <f>HYPERLINK("https://klasma.github.io/Logging_NORRKOPING/tillsynsmail/A 12419-2021.docx", "A 12419-2021")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45186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67603-2021.xlsx", "A 67603-2021")</f>
        <v/>
      </c>
      <c r="T94">
        <f>HYPERLINK("https://klasma.github.io/Logging_MJOLBY/kartor/A 67603-2021.png", "A 67603-2021")</f>
        <v/>
      </c>
      <c r="V94">
        <f>HYPERLINK("https://klasma.github.io/Logging_MJOLBY/klagomål/A 67603-2021.docx", "A 67603-2021")</f>
        <v/>
      </c>
      <c r="W94">
        <f>HYPERLINK("https://klasma.github.io/Logging_MJOLBY/klagomålsmail/A 67603-2021.docx", "A 67603-2021")</f>
        <v/>
      </c>
      <c r="X94">
        <f>HYPERLINK("https://klasma.github.io/Logging_MJOLBY/tillsyn/A 67603-2021.docx", "A 67603-2021")</f>
        <v/>
      </c>
      <c r="Y94">
        <f>HYPERLINK("https://klasma.github.io/Logging_MJOLBY/tillsynsmail/A 67603-2021.docx", "A 67603-2021")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45186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1075-2022.xlsx", "A 1075-2022")</f>
        <v/>
      </c>
      <c r="T95">
        <f>HYPERLINK("https://klasma.github.io/Logging_VALDEMARSVIK/kartor/A 1075-2022.png", "A 1075-2022")</f>
        <v/>
      </c>
      <c r="U95">
        <f>HYPERLINK("https://klasma.github.io/Logging_VALDEMARSVIK/knärot/A 1075-2022.png", "A 1075-2022")</f>
        <v/>
      </c>
      <c r="V95">
        <f>HYPERLINK("https://klasma.github.io/Logging_VALDEMARSVIK/klagomål/A 1075-2022.docx", "A 1075-2022")</f>
        <v/>
      </c>
      <c r="W95">
        <f>HYPERLINK("https://klasma.github.io/Logging_VALDEMARSVIK/klagomålsmail/A 1075-2022.docx", "A 1075-2022")</f>
        <v/>
      </c>
      <c r="X95">
        <f>HYPERLINK("https://klasma.github.io/Logging_VALDEMARSVIK/tillsyn/A 1075-2022.docx", "A 1075-2022")</f>
        <v/>
      </c>
      <c r="Y95">
        <f>HYPERLINK("https://klasma.github.io/Logging_VALDEMARSVIK/tillsynsmail/A 1075-2022.docx", "A 1075-2022")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45186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1541-2022.xlsx", "A 1541-2022")</f>
        <v/>
      </c>
      <c r="T96">
        <f>HYPERLINK("https://klasma.github.io/Logging_FINSPANG/kartor/A 1541-2022.png", "A 1541-2022")</f>
        <v/>
      </c>
      <c r="V96">
        <f>HYPERLINK("https://klasma.github.io/Logging_FINSPANG/klagomål/A 1541-2022.docx", "A 1541-2022")</f>
        <v/>
      </c>
      <c r="W96">
        <f>HYPERLINK("https://klasma.github.io/Logging_FINSPANG/klagomålsmail/A 1541-2022.docx", "A 1541-2022")</f>
        <v/>
      </c>
      <c r="X96">
        <f>HYPERLINK("https://klasma.github.io/Logging_FINSPANG/tillsyn/A 1541-2022.docx", "A 1541-2022")</f>
        <v/>
      </c>
      <c r="Y96">
        <f>HYPERLINK("https://klasma.github.io/Logging_FINSPANG/tillsynsmail/A 1541-2022.docx", "A 1541-2022")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45186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17502-2022.xlsx", "A 17502-2022")</f>
        <v/>
      </c>
      <c r="T97">
        <f>HYPERLINK("https://klasma.github.io/Logging_LINKOPING/kartor/A 17502-2022.png", "A 17502-2022")</f>
        <v/>
      </c>
      <c r="V97">
        <f>HYPERLINK("https://klasma.github.io/Logging_LINKOPING/klagomål/A 17502-2022.docx", "A 17502-2022")</f>
        <v/>
      </c>
      <c r="W97">
        <f>HYPERLINK("https://klasma.github.io/Logging_LINKOPING/klagomålsmail/A 17502-2022.docx", "A 17502-2022")</f>
        <v/>
      </c>
      <c r="X97">
        <f>HYPERLINK("https://klasma.github.io/Logging_LINKOPING/tillsyn/A 17502-2022.docx", "A 17502-2022")</f>
        <v/>
      </c>
      <c r="Y97">
        <f>HYPERLINK("https://klasma.github.io/Logging_LINKOPING/tillsynsmail/A 17502-2022.docx", "A 17502-2022")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45186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17518-2022.xlsx", "A 17518-2022")</f>
        <v/>
      </c>
      <c r="T98">
        <f>HYPERLINK("https://klasma.github.io/Logging_LINKOPING/kartor/A 17518-2022.png", "A 17518-2022")</f>
        <v/>
      </c>
      <c r="V98">
        <f>HYPERLINK("https://klasma.github.io/Logging_LINKOPING/klagomål/A 17518-2022.docx", "A 17518-2022")</f>
        <v/>
      </c>
      <c r="W98">
        <f>HYPERLINK("https://klasma.github.io/Logging_LINKOPING/klagomålsmail/A 17518-2022.docx", "A 17518-2022")</f>
        <v/>
      </c>
      <c r="X98">
        <f>HYPERLINK("https://klasma.github.io/Logging_LINKOPING/tillsyn/A 17518-2022.docx", "A 17518-2022")</f>
        <v/>
      </c>
      <c r="Y98">
        <f>HYPERLINK("https://klasma.github.io/Logging_LINKOPING/tillsynsmail/A 17518-2022.docx", "A 17518-2022")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45186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22312-2022.xlsx", "A 22312-2022")</f>
        <v/>
      </c>
      <c r="T99">
        <f>HYPERLINK("https://klasma.github.io/Logging_VALDEMARSVIK/kartor/A 22312-2022.png", "A 22312-2022")</f>
        <v/>
      </c>
      <c r="V99">
        <f>HYPERLINK("https://klasma.github.io/Logging_VALDEMARSVIK/klagomål/A 22312-2022.docx", "A 22312-2022")</f>
        <v/>
      </c>
      <c r="W99">
        <f>HYPERLINK("https://klasma.github.io/Logging_VALDEMARSVIK/klagomålsmail/A 22312-2022.docx", "A 22312-2022")</f>
        <v/>
      </c>
      <c r="X99">
        <f>HYPERLINK("https://klasma.github.io/Logging_VALDEMARSVIK/tillsyn/A 22312-2022.docx", "A 22312-2022")</f>
        <v/>
      </c>
      <c r="Y99">
        <f>HYPERLINK("https://klasma.github.io/Logging_VALDEMARSVIK/tillsynsmail/A 22312-2022.docx", "A 22312-2022")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45186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32571-2022.xlsx", "A 32571-2022")</f>
        <v/>
      </c>
      <c r="T100">
        <f>HYPERLINK("https://klasma.github.io/Logging_LINKOPING/kartor/A 32571-2022.png", "A 32571-2022")</f>
        <v/>
      </c>
      <c r="V100">
        <f>HYPERLINK("https://klasma.github.io/Logging_LINKOPING/klagomål/A 32571-2022.docx", "A 32571-2022")</f>
        <v/>
      </c>
      <c r="W100">
        <f>HYPERLINK("https://klasma.github.io/Logging_LINKOPING/klagomålsmail/A 32571-2022.docx", "A 32571-2022")</f>
        <v/>
      </c>
      <c r="X100">
        <f>HYPERLINK("https://klasma.github.io/Logging_LINKOPING/tillsyn/A 32571-2022.docx", "A 32571-2022")</f>
        <v/>
      </c>
      <c r="Y100">
        <f>HYPERLINK("https://klasma.github.io/Logging_LINKOPING/tillsynsmail/A 32571-2022.docx", "A 32571-2022")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45186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861-2023.xlsx", "A 861-2023")</f>
        <v/>
      </c>
      <c r="T101">
        <f>HYPERLINK("https://klasma.github.io/Logging_NORRKOPING/kartor/A 861-2023.png", "A 861-2023")</f>
        <v/>
      </c>
      <c r="V101">
        <f>HYPERLINK("https://klasma.github.io/Logging_NORRKOPING/klagomål/A 861-2023.docx", "A 861-2023")</f>
        <v/>
      </c>
      <c r="W101">
        <f>HYPERLINK("https://klasma.github.io/Logging_NORRKOPING/klagomålsmail/A 861-2023.docx", "A 861-2023")</f>
        <v/>
      </c>
      <c r="X101">
        <f>HYPERLINK("https://klasma.github.io/Logging_NORRKOPING/tillsyn/A 861-2023.docx", "A 861-2023")</f>
        <v/>
      </c>
      <c r="Y101">
        <f>HYPERLINK("https://klasma.github.io/Logging_NORRKOPING/tillsynsmail/A 861-2023.docx", "A 861-2023")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45186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5119-2023.xlsx", "A 5119-2023")</f>
        <v/>
      </c>
      <c r="T102">
        <f>HYPERLINK("https://klasma.github.io/Logging_KINDA/kartor/A 5119-2023.png", "A 5119-2023")</f>
        <v/>
      </c>
      <c r="V102">
        <f>HYPERLINK("https://klasma.github.io/Logging_KINDA/klagomål/A 5119-2023.docx", "A 5119-2023")</f>
        <v/>
      </c>
      <c r="W102">
        <f>HYPERLINK("https://klasma.github.io/Logging_KINDA/klagomålsmail/A 5119-2023.docx", "A 5119-2023")</f>
        <v/>
      </c>
      <c r="X102">
        <f>HYPERLINK("https://klasma.github.io/Logging_KINDA/tillsyn/A 5119-2023.docx", "A 5119-2023")</f>
        <v/>
      </c>
      <c r="Y102">
        <f>HYPERLINK("https://klasma.github.io/Logging_KINDA/tillsynsmail/A 5119-2023.docx", "A 5119-2023")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45186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8468-2023.xlsx", "A 8468-2023")</f>
        <v/>
      </c>
      <c r="T103">
        <f>HYPERLINK("https://klasma.github.io/Logging_NORRKOPING/kartor/A 8468-2023.png", "A 8468-2023")</f>
        <v/>
      </c>
      <c r="V103">
        <f>HYPERLINK("https://klasma.github.io/Logging_NORRKOPING/klagomål/A 8468-2023.docx", "A 8468-2023")</f>
        <v/>
      </c>
      <c r="W103">
        <f>HYPERLINK("https://klasma.github.io/Logging_NORRKOPING/klagomålsmail/A 8468-2023.docx", "A 8468-2023")</f>
        <v/>
      </c>
      <c r="X103">
        <f>HYPERLINK("https://klasma.github.io/Logging_NORRKOPING/tillsyn/A 8468-2023.docx", "A 8468-2023")</f>
        <v/>
      </c>
      <c r="Y103">
        <f>HYPERLINK("https://klasma.github.io/Logging_NORRKOPING/tillsynsmail/A 8468-2023.docx", "A 8468-2023")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45186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22259-2023.xlsx", "A 22259-2023")</f>
        <v/>
      </c>
      <c r="T104">
        <f>HYPERLINK("https://klasma.github.io/Logging_YDRE/kartor/A 22259-2023.png", "A 22259-2023")</f>
        <v/>
      </c>
      <c r="V104">
        <f>HYPERLINK("https://klasma.github.io/Logging_YDRE/klagomål/A 22259-2023.docx", "A 22259-2023")</f>
        <v/>
      </c>
      <c r="W104">
        <f>HYPERLINK("https://klasma.github.io/Logging_YDRE/klagomålsmail/A 22259-2023.docx", "A 22259-2023")</f>
        <v/>
      </c>
      <c r="X104">
        <f>HYPERLINK("https://klasma.github.io/Logging_YDRE/tillsyn/A 22259-2023.docx", "A 22259-2023")</f>
        <v/>
      </c>
      <c r="Y104">
        <f>HYPERLINK("https://klasma.github.io/Logging_YDRE/tillsynsmail/A 22259-2023.docx", "A 22259-2023")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45186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26385-2023.xlsx", "A 26385-2023")</f>
        <v/>
      </c>
      <c r="T105">
        <f>HYPERLINK("https://klasma.github.io/Logging_NORRKOPING/kartor/A 26385-2023.png", "A 26385-2023")</f>
        <v/>
      </c>
      <c r="V105">
        <f>HYPERLINK("https://klasma.github.io/Logging_NORRKOPING/klagomål/A 26385-2023.docx", "A 26385-2023")</f>
        <v/>
      </c>
      <c r="W105">
        <f>HYPERLINK("https://klasma.github.io/Logging_NORRKOPING/klagomålsmail/A 26385-2023.docx", "A 26385-2023")</f>
        <v/>
      </c>
      <c r="X105">
        <f>HYPERLINK("https://klasma.github.io/Logging_NORRKOPING/tillsyn/A 26385-2023.docx", "A 26385-2023")</f>
        <v/>
      </c>
      <c r="Y105">
        <f>HYPERLINK("https://klasma.github.io/Logging_NORRKOPING/tillsynsmail/A 26385-2023.docx", "A 26385-2023")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45186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30472-2023.xlsx", "A 30472-2023")</f>
        <v/>
      </c>
      <c r="T106">
        <f>HYPERLINK("https://klasma.github.io/Logging_ATVIDABERG/kartor/A 30472-2023.png", "A 30472-2023")</f>
        <v/>
      </c>
      <c r="V106">
        <f>HYPERLINK("https://klasma.github.io/Logging_ATVIDABERG/klagomål/A 30472-2023.docx", "A 30472-2023")</f>
        <v/>
      </c>
      <c r="W106">
        <f>HYPERLINK("https://klasma.github.io/Logging_ATVIDABERG/klagomålsmail/A 30472-2023.docx", "A 30472-2023")</f>
        <v/>
      </c>
      <c r="X106">
        <f>HYPERLINK("https://klasma.github.io/Logging_ATVIDABERG/tillsyn/A 30472-2023.docx", "A 30472-2023")</f>
        <v/>
      </c>
      <c r="Y106">
        <f>HYPERLINK("https://klasma.github.io/Logging_ATVIDABERG/tillsynsmail/A 30472-2023.docx", "A 30472-2023")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45186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31652-2023.xlsx", "A 31652-2023")</f>
        <v/>
      </c>
      <c r="T107">
        <f>HYPERLINK("https://klasma.github.io/Logging_NORRKOPING/kartor/A 31652-2023.png", "A 31652-2023")</f>
        <v/>
      </c>
      <c r="V107">
        <f>HYPERLINK("https://klasma.github.io/Logging_NORRKOPING/klagomål/A 31652-2023.docx", "A 31652-2023")</f>
        <v/>
      </c>
      <c r="W107">
        <f>HYPERLINK("https://klasma.github.io/Logging_NORRKOPING/klagomålsmail/A 31652-2023.docx", "A 31652-2023")</f>
        <v/>
      </c>
      <c r="X107">
        <f>HYPERLINK("https://klasma.github.io/Logging_NORRKOPING/tillsyn/A 31652-2023.docx", "A 31652-2023")</f>
        <v/>
      </c>
      <c r="Y107">
        <f>HYPERLINK("https://klasma.github.io/Logging_NORRKOPING/tillsynsmail/A 31652-2023.docx", "A 31652-2023")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45186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34072-2018.xlsx", "A 34072-2018")</f>
        <v/>
      </c>
      <c r="T108">
        <f>HYPERLINK("https://klasma.github.io/Logging_KINDA/kartor/A 34072-2018.png", "A 34072-2018")</f>
        <v/>
      </c>
      <c r="V108">
        <f>HYPERLINK("https://klasma.github.io/Logging_KINDA/klagomål/A 34072-2018.docx", "A 34072-2018")</f>
        <v/>
      </c>
      <c r="W108">
        <f>HYPERLINK("https://klasma.github.io/Logging_KINDA/klagomålsmail/A 34072-2018.docx", "A 34072-2018")</f>
        <v/>
      </c>
      <c r="X108">
        <f>HYPERLINK("https://klasma.github.io/Logging_KINDA/tillsyn/A 34072-2018.docx", "A 34072-2018")</f>
        <v/>
      </c>
      <c r="Y108">
        <f>HYPERLINK("https://klasma.github.io/Logging_KINDA/tillsynsmail/A 34072-2018.docx", "A 34072-2018")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45186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48261-2018.xlsx", "A 48261-2018")</f>
        <v/>
      </c>
      <c r="T109">
        <f>HYPERLINK("https://klasma.github.io/Logging_ATVIDABERG/kartor/A 48261-2018.png", "A 48261-2018")</f>
        <v/>
      </c>
      <c r="V109">
        <f>HYPERLINK("https://klasma.github.io/Logging_ATVIDABERG/klagomål/A 48261-2018.docx", "A 48261-2018")</f>
        <v/>
      </c>
      <c r="W109">
        <f>HYPERLINK("https://klasma.github.io/Logging_ATVIDABERG/klagomålsmail/A 48261-2018.docx", "A 48261-2018")</f>
        <v/>
      </c>
      <c r="X109">
        <f>HYPERLINK("https://klasma.github.io/Logging_ATVIDABERG/tillsyn/A 48261-2018.docx", "A 48261-2018")</f>
        <v/>
      </c>
      <c r="Y109">
        <f>HYPERLINK("https://klasma.github.io/Logging_ATVIDABERG/tillsynsmail/A 48261-2018.docx", "A 48261-2018")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45186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49981-2018.xlsx", "A 49981-2018")</f>
        <v/>
      </c>
      <c r="T110">
        <f>HYPERLINK("https://klasma.github.io/Logging_ATVIDABERG/kartor/A 49981-2018.png", "A 49981-2018")</f>
        <v/>
      </c>
      <c r="V110">
        <f>HYPERLINK("https://klasma.github.io/Logging_ATVIDABERG/klagomål/A 49981-2018.docx", "A 49981-2018")</f>
        <v/>
      </c>
      <c r="W110">
        <f>HYPERLINK("https://klasma.github.io/Logging_ATVIDABERG/klagomålsmail/A 49981-2018.docx", "A 49981-2018")</f>
        <v/>
      </c>
      <c r="X110">
        <f>HYPERLINK("https://klasma.github.io/Logging_ATVIDABERG/tillsyn/A 49981-2018.docx", "A 49981-2018")</f>
        <v/>
      </c>
      <c r="Y110">
        <f>HYPERLINK("https://klasma.github.io/Logging_ATVIDABERG/tillsynsmail/A 49981-2018.docx", "A 49981-2018")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45186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54259-2018.xlsx", "A 54259-2018")</f>
        <v/>
      </c>
      <c r="T111">
        <f>HYPERLINK("https://klasma.github.io/Logging_ATVIDABERG/kartor/A 54259-2018.png", "A 54259-2018")</f>
        <v/>
      </c>
      <c r="V111">
        <f>HYPERLINK("https://klasma.github.io/Logging_ATVIDABERG/klagomål/A 54259-2018.docx", "A 54259-2018")</f>
        <v/>
      </c>
      <c r="W111">
        <f>HYPERLINK("https://klasma.github.io/Logging_ATVIDABERG/klagomålsmail/A 54259-2018.docx", "A 54259-2018")</f>
        <v/>
      </c>
      <c r="X111">
        <f>HYPERLINK("https://klasma.github.io/Logging_ATVIDABERG/tillsyn/A 54259-2018.docx", "A 54259-2018")</f>
        <v/>
      </c>
      <c r="Y111">
        <f>HYPERLINK("https://klasma.github.io/Logging_ATVIDABERG/tillsynsmail/A 54259-2018.docx", "A 54259-2018")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45186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57755-2018.xlsx", "A 57755-2018")</f>
        <v/>
      </c>
      <c r="T112">
        <f>HYPERLINK("https://klasma.github.io/Logging_YDRE/kartor/A 57755-2018.png", "A 57755-2018")</f>
        <v/>
      </c>
      <c r="V112">
        <f>HYPERLINK("https://klasma.github.io/Logging_YDRE/klagomål/A 57755-2018.docx", "A 57755-2018")</f>
        <v/>
      </c>
      <c r="W112">
        <f>HYPERLINK("https://klasma.github.io/Logging_YDRE/klagomålsmail/A 57755-2018.docx", "A 57755-2018")</f>
        <v/>
      </c>
      <c r="X112">
        <f>HYPERLINK("https://klasma.github.io/Logging_YDRE/tillsyn/A 57755-2018.docx", "A 57755-2018")</f>
        <v/>
      </c>
      <c r="Y112">
        <f>HYPERLINK("https://klasma.github.io/Logging_YDRE/tillsynsmail/A 57755-2018.docx", "A 57755-2018")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45186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61135-2018.xlsx", "A 61135-2018")</f>
        <v/>
      </c>
      <c r="T113">
        <f>HYPERLINK("https://klasma.github.io/Logging_LINKOPING/kartor/A 61135-2018.png", "A 61135-2018")</f>
        <v/>
      </c>
      <c r="V113">
        <f>HYPERLINK("https://klasma.github.io/Logging_LINKOPING/klagomål/A 61135-2018.docx", "A 61135-2018")</f>
        <v/>
      </c>
      <c r="W113">
        <f>HYPERLINK("https://klasma.github.io/Logging_LINKOPING/klagomålsmail/A 61135-2018.docx", "A 61135-2018")</f>
        <v/>
      </c>
      <c r="X113">
        <f>HYPERLINK("https://klasma.github.io/Logging_LINKOPING/tillsyn/A 61135-2018.docx", "A 61135-2018")</f>
        <v/>
      </c>
      <c r="Y113">
        <f>HYPERLINK("https://klasma.github.io/Logging_LINKOPING/tillsynsmail/A 61135-2018.docx", "A 61135-2018")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45186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12051-2019.xlsx", "A 12051-2019")</f>
        <v/>
      </c>
      <c r="T114">
        <f>HYPERLINK("https://klasma.github.io/Logging_LINKOPING/kartor/A 12051-2019.png", "A 12051-2019")</f>
        <v/>
      </c>
      <c r="V114">
        <f>HYPERLINK("https://klasma.github.io/Logging_LINKOPING/klagomål/A 12051-2019.docx", "A 12051-2019")</f>
        <v/>
      </c>
      <c r="W114">
        <f>HYPERLINK("https://klasma.github.io/Logging_LINKOPING/klagomålsmail/A 12051-2019.docx", "A 12051-2019")</f>
        <v/>
      </c>
      <c r="X114">
        <f>HYPERLINK("https://klasma.github.io/Logging_LINKOPING/tillsyn/A 12051-2019.docx", "A 12051-2019")</f>
        <v/>
      </c>
      <c r="Y114">
        <f>HYPERLINK("https://klasma.github.io/Logging_LINKOPING/tillsynsmail/A 12051-2019.docx", "A 12051-2019")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45186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27142-2019.xlsx", "A 27142-2019")</f>
        <v/>
      </c>
      <c r="T115">
        <f>HYPERLINK("https://klasma.github.io/Logging_SODERKOPING/kartor/A 27142-2019.png", "A 27142-2019")</f>
        <v/>
      </c>
      <c r="V115">
        <f>HYPERLINK("https://klasma.github.io/Logging_SODERKOPING/klagomål/A 27142-2019.docx", "A 27142-2019")</f>
        <v/>
      </c>
      <c r="W115">
        <f>HYPERLINK("https://klasma.github.io/Logging_SODERKOPING/klagomålsmail/A 27142-2019.docx", "A 27142-2019")</f>
        <v/>
      </c>
      <c r="X115">
        <f>HYPERLINK("https://klasma.github.io/Logging_SODERKOPING/tillsyn/A 27142-2019.docx", "A 27142-2019")</f>
        <v/>
      </c>
      <c r="Y115">
        <f>HYPERLINK("https://klasma.github.io/Logging_SODERKOPING/tillsynsmail/A 27142-2019.docx", "A 27142-2019")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45186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32282-2019.xlsx", "A 32282-2019")</f>
        <v/>
      </c>
      <c r="T116">
        <f>HYPERLINK("https://klasma.github.io/Logging_ATVIDABERG/kartor/A 32282-2019.png", "A 32282-2019")</f>
        <v/>
      </c>
      <c r="V116">
        <f>HYPERLINK("https://klasma.github.io/Logging_ATVIDABERG/klagomål/A 32282-2019.docx", "A 32282-2019")</f>
        <v/>
      </c>
      <c r="W116">
        <f>HYPERLINK("https://klasma.github.io/Logging_ATVIDABERG/klagomålsmail/A 32282-2019.docx", "A 32282-2019")</f>
        <v/>
      </c>
      <c r="X116">
        <f>HYPERLINK("https://klasma.github.io/Logging_ATVIDABERG/tillsyn/A 32282-2019.docx", "A 32282-2019")</f>
        <v/>
      </c>
      <c r="Y116">
        <f>HYPERLINK("https://klasma.github.io/Logging_ATVIDABERG/tillsynsmail/A 32282-2019.docx", "A 32282-2019")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45186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39326-2019.xlsx", "A 39326-2019")</f>
        <v/>
      </c>
      <c r="T117">
        <f>HYPERLINK("https://klasma.github.io/Logging_LINKOPING/kartor/A 39326-2019.png", "A 39326-2019")</f>
        <v/>
      </c>
      <c r="V117">
        <f>HYPERLINK("https://klasma.github.io/Logging_LINKOPING/klagomål/A 39326-2019.docx", "A 39326-2019")</f>
        <v/>
      </c>
      <c r="W117">
        <f>HYPERLINK("https://klasma.github.io/Logging_LINKOPING/klagomålsmail/A 39326-2019.docx", "A 39326-2019")</f>
        <v/>
      </c>
      <c r="X117">
        <f>HYPERLINK("https://klasma.github.io/Logging_LINKOPING/tillsyn/A 39326-2019.docx", "A 39326-2019")</f>
        <v/>
      </c>
      <c r="Y117">
        <f>HYPERLINK("https://klasma.github.io/Logging_LINKOPING/tillsynsmail/A 39326-2019.docx", "A 39326-2019")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45186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42654-2019.xlsx", "A 42654-2019")</f>
        <v/>
      </c>
      <c r="T118">
        <f>HYPERLINK("https://klasma.github.io/Logging_FINSPANG/kartor/A 42654-2019.png", "A 42654-2019")</f>
        <v/>
      </c>
      <c r="V118">
        <f>HYPERLINK("https://klasma.github.io/Logging_FINSPANG/klagomål/A 42654-2019.docx", "A 42654-2019")</f>
        <v/>
      </c>
      <c r="W118">
        <f>HYPERLINK("https://klasma.github.io/Logging_FINSPANG/klagomålsmail/A 42654-2019.docx", "A 42654-2019")</f>
        <v/>
      </c>
      <c r="X118">
        <f>HYPERLINK("https://klasma.github.io/Logging_FINSPANG/tillsyn/A 42654-2019.docx", "A 42654-2019")</f>
        <v/>
      </c>
      <c r="Y118">
        <f>HYPERLINK("https://klasma.github.io/Logging_FINSPANG/tillsynsmail/A 42654-2019.docx", "A 42654-2019")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45186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43487-2019.xlsx", "A 43487-2019")</f>
        <v/>
      </c>
      <c r="T119">
        <f>HYPERLINK("https://klasma.github.io/Logging_LINKOPING/kartor/A 43487-2019.png", "A 43487-2019")</f>
        <v/>
      </c>
      <c r="V119">
        <f>HYPERLINK("https://klasma.github.io/Logging_LINKOPING/klagomål/A 43487-2019.docx", "A 43487-2019")</f>
        <v/>
      </c>
      <c r="W119">
        <f>HYPERLINK("https://klasma.github.io/Logging_LINKOPING/klagomålsmail/A 43487-2019.docx", "A 43487-2019")</f>
        <v/>
      </c>
      <c r="X119">
        <f>HYPERLINK("https://klasma.github.io/Logging_LINKOPING/tillsyn/A 43487-2019.docx", "A 43487-2019")</f>
        <v/>
      </c>
      <c r="Y119">
        <f>HYPERLINK("https://klasma.github.io/Logging_LINKOPING/tillsynsmail/A 43487-2019.docx", "A 43487-2019")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45186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46200-2019.xlsx", "A 46200-2019")</f>
        <v/>
      </c>
      <c r="T120">
        <f>HYPERLINK("https://klasma.github.io/Logging_FINSPANG/kartor/A 46200-2019.png", "A 46200-2019")</f>
        <v/>
      </c>
      <c r="V120">
        <f>HYPERLINK("https://klasma.github.io/Logging_FINSPANG/klagomål/A 46200-2019.docx", "A 46200-2019")</f>
        <v/>
      </c>
      <c r="W120">
        <f>HYPERLINK("https://klasma.github.io/Logging_FINSPANG/klagomålsmail/A 46200-2019.docx", "A 46200-2019")</f>
        <v/>
      </c>
      <c r="X120">
        <f>HYPERLINK("https://klasma.github.io/Logging_FINSPANG/tillsyn/A 46200-2019.docx", "A 46200-2019")</f>
        <v/>
      </c>
      <c r="Y120">
        <f>HYPERLINK("https://klasma.github.io/Logging_FINSPANG/tillsynsmail/A 46200-2019.docx", "A 46200-2019")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45186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45531-2019.xlsx", "A 45531-2019")</f>
        <v/>
      </c>
      <c r="T121">
        <f>HYPERLINK("https://klasma.github.io/Logging_LINKOPING/kartor/A 45531-2019.png", "A 45531-2019")</f>
        <v/>
      </c>
      <c r="V121">
        <f>HYPERLINK("https://klasma.github.io/Logging_LINKOPING/klagomål/A 45531-2019.docx", "A 45531-2019")</f>
        <v/>
      </c>
      <c r="W121">
        <f>HYPERLINK("https://klasma.github.io/Logging_LINKOPING/klagomålsmail/A 45531-2019.docx", "A 45531-2019")</f>
        <v/>
      </c>
      <c r="X121">
        <f>HYPERLINK("https://klasma.github.io/Logging_LINKOPING/tillsyn/A 45531-2019.docx", "A 45531-2019")</f>
        <v/>
      </c>
      <c r="Y121">
        <f>HYPERLINK("https://klasma.github.io/Logging_LINKOPING/tillsynsmail/A 45531-2019.docx", "A 45531-2019")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45186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23893-2020.xlsx", "A 23893-2020")</f>
        <v/>
      </c>
      <c r="T122">
        <f>HYPERLINK("https://klasma.github.io/Logging_FINSPANG/kartor/A 23893-2020.png", "A 23893-2020")</f>
        <v/>
      </c>
      <c r="V122">
        <f>HYPERLINK("https://klasma.github.io/Logging_FINSPANG/klagomål/A 23893-2020.docx", "A 23893-2020")</f>
        <v/>
      </c>
      <c r="W122">
        <f>HYPERLINK("https://klasma.github.io/Logging_FINSPANG/klagomålsmail/A 23893-2020.docx", "A 23893-2020")</f>
        <v/>
      </c>
      <c r="X122">
        <f>HYPERLINK("https://klasma.github.io/Logging_FINSPANG/tillsyn/A 23893-2020.docx", "A 23893-2020")</f>
        <v/>
      </c>
      <c r="Y122">
        <f>HYPERLINK("https://klasma.github.io/Logging_FINSPANG/tillsynsmail/A 23893-2020.docx", "A 23893-2020")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45186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26562-2020.xlsx", "A 26562-2020")</f>
        <v/>
      </c>
      <c r="T123">
        <f>HYPERLINK("https://klasma.github.io/Logging_KINDA/kartor/A 26562-2020.png", "A 26562-2020")</f>
        <v/>
      </c>
      <c r="V123">
        <f>HYPERLINK("https://klasma.github.io/Logging_KINDA/klagomål/A 26562-2020.docx", "A 26562-2020")</f>
        <v/>
      </c>
      <c r="W123">
        <f>HYPERLINK("https://klasma.github.io/Logging_KINDA/klagomålsmail/A 26562-2020.docx", "A 26562-2020")</f>
        <v/>
      </c>
      <c r="X123">
        <f>HYPERLINK("https://klasma.github.io/Logging_KINDA/tillsyn/A 26562-2020.docx", "A 26562-2020")</f>
        <v/>
      </c>
      <c r="Y123">
        <f>HYPERLINK("https://klasma.github.io/Logging_KINDA/tillsynsmail/A 26562-2020.docx", "A 26562-2020")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45186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33435-2020.xlsx", "A 33435-2020")</f>
        <v/>
      </c>
      <c r="T124">
        <f>HYPERLINK("https://klasma.github.io/Logging_ODESHOG/kartor/A 33435-2020.png", "A 33435-2020")</f>
        <v/>
      </c>
      <c r="V124">
        <f>HYPERLINK("https://klasma.github.io/Logging_ODESHOG/klagomål/A 33435-2020.docx", "A 33435-2020")</f>
        <v/>
      </c>
      <c r="W124">
        <f>HYPERLINK("https://klasma.github.io/Logging_ODESHOG/klagomålsmail/A 33435-2020.docx", "A 33435-2020")</f>
        <v/>
      </c>
      <c r="X124">
        <f>HYPERLINK("https://klasma.github.io/Logging_ODESHOG/tillsyn/A 33435-2020.docx", "A 33435-2020")</f>
        <v/>
      </c>
      <c r="Y124">
        <f>HYPERLINK("https://klasma.github.io/Logging_ODESHOG/tillsynsmail/A 33435-2020.docx", "A 33435-2020")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45186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34220-2020.xlsx", "A 34220-2020")</f>
        <v/>
      </c>
      <c r="T125">
        <f>HYPERLINK("https://klasma.github.io/Logging_VALDEMARSVIK/kartor/A 34220-2020.png", "A 34220-2020")</f>
        <v/>
      </c>
      <c r="V125">
        <f>HYPERLINK("https://klasma.github.io/Logging_VALDEMARSVIK/klagomål/A 34220-2020.docx", "A 34220-2020")</f>
        <v/>
      </c>
      <c r="W125">
        <f>HYPERLINK("https://klasma.github.io/Logging_VALDEMARSVIK/klagomålsmail/A 34220-2020.docx", "A 34220-2020")</f>
        <v/>
      </c>
      <c r="X125">
        <f>HYPERLINK("https://klasma.github.io/Logging_VALDEMARSVIK/tillsyn/A 34220-2020.docx", "A 34220-2020")</f>
        <v/>
      </c>
      <c r="Y125">
        <f>HYPERLINK("https://klasma.github.io/Logging_VALDEMARSVIK/tillsynsmail/A 34220-2020.docx", "A 34220-2020")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45186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35484-2020.xlsx", "A 35484-2020")</f>
        <v/>
      </c>
      <c r="T126">
        <f>HYPERLINK("https://klasma.github.io/Logging_MJOLBY/kartor/A 35484-2020.png", "A 35484-2020")</f>
        <v/>
      </c>
      <c r="V126">
        <f>HYPERLINK("https://klasma.github.io/Logging_MJOLBY/klagomål/A 35484-2020.docx", "A 35484-2020")</f>
        <v/>
      </c>
      <c r="W126">
        <f>HYPERLINK("https://klasma.github.io/Logging_MJOLBY/klagomålsmail/A 35484-2020.docx", "A 35484-2020")</f>
        <v/>
      </c>
      <c r="X126">
        <f>HYPERLINK("https://klasma.github.io/Logging_MJOLBY/tillsyn/A 35484-2020.docx", "A 35484-2020")</f>
        <v/>
      </c>
      <c r="Y126">
        <f>HYPERLINK("https://klasma.github.io/Logging_MJOLBY/tillsynsmail/A 35484-2020.docx", "A 35484-2020")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45186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40291-2020.xlsx", "A 40291-2020")</f>
        <v/>
      </c>
      <c r="T127">
        <f>HYPERLINK("https://klasma.github.io/Logging_NORRKOPING/kartor/A 40291-2020.png", "A 40291-2020")</f>
        <v/>
      </c>
      <c r="V127">
        <f>HYPERLINK("https://klasma.github.io/Logging_NORRKOPING/klagomål/A 40291-2020.docx", "A 40291-2020")</f>
        <v/>
      </c>
      <c r="W127">
        <f>HYPERLINK("https://klasma.github.io/Logging_NORRKOPING/klagomålsmail/A 40291-2020.docx", "A 40291-2020")</f>
        <v/>
      </c>
      <c r="X127">
        <f>HYPERLINK("https://klasma.github.io/Logging_NORRKOPING/tillsyn/A 40291-2020.docx", "A 40291-2020")</f>
        <v/>
      </c>
      <c r="Y127">
        <f>HYPERLINK("https://klasma.github.io/Logging_NORRKOPING/tillsynsmail/A 40291-2020.docx", "A 40291-2020")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45186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9382-2021.xlsx", "A 9382-2021")</f>
        <v/>
      </c>
      <c r="T128">
        <f>HYPERLINK("https://klasma.github.io/Logging_ATVIDABERG/kartor/A 9382-2021.png", "A 9382-2021")</f>
        <v/>
      </c>
      <c r="U128">
        <f>HYPERLINK("https://klasma.github.io/Logging_ATVIDABERG/knärot/A 9382-2021.png", "A 9382-2021")</f>
        <v/>
      </c>
      <c r="V128">
        <f>HYPERLINK("https://klasma.github.io/Logging_ATVIDABERG/klagomål/A 9382-2021.docx", "A 9382-2021")</f>
        <v/>
      </c>
      <c r="W128">
        <f>HYPERLINK("https://klasma.github.io/Logging_ATVIDABERG/klagomålsmail/A 9382-2021.docx", "A 9382-2021")</f>
        <v/>
      </c>
      <c r="X128">
        <f>HYPERLINK("https://klasma.github.io/Logging_ATVIDABERG/tillsyn/A 9382-2021.docx", "A 9382-2021")</f>
        <v/>
      </c>
      <c r="Y128">
        <f>HYPERLINK("https://klasma.github.io/Logging_ATVIDABERG/tillsynsmail/A 9382-2021.docx", "A 9382-2021")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45186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16760-2021.xlsx", "A 16760-2021")</f>
        <v/>
      </c>
      <c r="T129">
        <f>HYPERLINK("https://klasma.github.io/Logging_LINKOPING/kartor/A 16760-2021.png", "A 16760-2021")</f>
        <v/>
      </c>
      <c r="V129">
        <f>HYPERLINK("https://klasma.github.io/Logging_LINKOPING/klagomål/A 16760-2021.docx", "A 16760-2021")</f>
        <v/>
      </c>
      <c r="W129">
        <f>HYPERLINK("https://klasma.github.io/Logging_LINKOPING/klagomålsmail/A 16760-2021.docx", "A 16760-2021")</f>
        <v/>
      </c>
      <c r="X129">
        <f>HYPERLINK("https://klasma.github.io/Logging_LINKOPING/tillsyn/A 16760-2021.docx", "A 16760-2021")</f>
        <v/>
      </c>
      <c r="Y129">
        <f>HYPERLINK("https://klasma.github.io/Logging_LINKOPING/tillsynsmail/A 16760-2021.docx", "A 16760-2021")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45186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18366-2021.xlsx", "A 18366-2021")</f>
        <v/>
      </c>
      <c r="T130">
        <f>HYPERLINK("https://klasma.github.io/Logging_FINSPANG/kartor/A 18366-2021.png", "A 18366-2021")</f>
        <v/>
      </c>
      <c r="V130">
        <f>HYPERLINK("https://klasma.github.io/Logging_FINSPANG/klagomål/A 18366-2021.docx", "A 18366-2021")</f>
        <v/>
      </c>
      <c r="W130">
        <f>HYPERLINK("https://klasma.github.io/Logging_FINSPANG/klagomålsmail/A 18366-2021.docx", "A 18366-2021")</f>
        <v/>
      </c>
      <c r="X130">
        <f>HYPERLINK("https://klasma.github.io/Logging_FINSPANG/tillsyn/A 18366-2021.docx", "A 18366-2021")</f>
        <v/>
      </c>
      <c r="Y130">
        <f>HYPERLINK("https://klasma.github.io/Logging_FINSPANG/tillsynsmail/A 18366-2021.docx", "A 18366-2021")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45186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30642-2021.xlsx", "A 30642-2021")</f>
        <v/>
      </c>
      <c r="T131">
        <f>HYPERLINK("https://klasma.github.io/Logging_MJOLBY/kartor/A 30642-2021.png", "A 30642-2021")</f>
        <v/>
      </c>
      <c r="V131">
        <f>HYPERLINK("https://klasma.github.io/Logging_MJOLBY/klagomål/A 30642-2021.docx", "A 30642-2021")</f>
        <v/>
      </c>
      <c r="W131">
        <f>HYPERLINK("https://klasma.github.io/Logging_MJOLBY/klagomålsmail/A 30642-2021.docx", "A 30642-2021")</f>
        <v/>
      </c>
      <c r="X131">
        <f>HYPERLINK("https://klasma.github.io/Logging_MJOLBY/tillsyn/A 30642-2021.docx", "A 30642-2021")</f>
        <v/>
      </c>
      <c r="Y131">
        <f>HYPERLINK("https://klasma.github.io/Logging_MJOLBY/tillsynsmail/A 30642-2021.docx", "A 30642-2021")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45186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40493-2021.xlsx", "A 40493-2021")</f>
        <v/>
      </c>
      <c r="T132">
        <f>HYPERLINK("https://klasma.github.io/Logging_ODESHOG/kartor/A 40493-2021.png", "A 40493-2021")</f>
        <v/>
      </c>
      <c r="U132">
        <f>HYPERLINK("https://klasma.github.io/Logging_ODESHOG/knärot/A 40493-2021.png", "A 40493-2021")</f>
        <v/>
      </c>
      <c r="V132">
        <f>HYPERLINK("https://klasma.github.io/Logging_ODESHOG/klagomål/A 40493-2021.docx", "A 40493-2021")</f>
        <v/>
      </c>
      <c r="W132">
        <f>HYPERLINK("https://klasma.github.io/Logging_ODESHOG/klagomålsmail/A 40493-2021.docx", "A 40493-2021")</f>
        <v/>
      </c>
      <c r="X132">
        <f>HYPERLINK("https://klasma.github.io/Logging_ODESHOG/tillsyn/A 40493-2021.docx", "A 40493-2021")</f>
        <v/>
      </c>
      <c r="Y132">
        <f>HYPERLINK("https://klasma.github.io/Logging_ODESHOG/tillsynsmail/A 40493-2021.docx", "A 40493-2021")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45186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49366-2021.xlsx", "A 49366-2021")</f>
        <v/>
      </c>
      <c r="T133">
        <f>HYPERLINK("https://klasma.github.io/Logging_NORRKOPING/kartor/A 49366-2021.png", "A 49366-2021")</f>
        <v/>
      </c>
      <c r="U133">
        <f>HYPERLINK("https://klasma.github.io/Logging_NORRKOPING/knärot/A 49366-2021.png", "A 49366-2021")</f>
        <v/>
      </c>
      <c r="V133">
        <f>HYPERLINK("https://klasma.github.io/Logging_NORRKOPING/klagomål/A 49366-2021.docx", "A 49366-2021")</f>
        <v/>
      </c>
      <c r="W133">
        <f>HYPERLINK("https://klasma.github.io/Logging_NORRKOPING/klagomålsmail/A 49366-2021.docx", "A 49366-2021")</f>
        <v/>
      </c>
      <c r="X133">
        <f>HYPERLINK("https://klasma.github.io/Logging_NORRKOPING/tillsyn/A 49366-2021.docx", "A 49366-2021")</f>
        <v/>
      </c>
      <c r="Y133">
        <f>HYPERLINK("https://klasma.github.io/Logging_NORRKOPING/tillsynsmail/A 49366-2021.docx", "A 49366-2021")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45186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56243-2021.xlsx", "A 56243-2021")</f>
        <v/>
      </c>
      <c r="T134">
        <f>HYPERLINK("https://klasma.github.io/Logging_KINDA/kartor/A 56243-2021.png", "A 56243-2021")</f>
        <v/>
      </c>
      <c r="V134">
        <f>HYPERLINK("https://klasma.github.io/Logging_KINDA/klagomål/A 56243-2021.docx", "A 56243-2021")</f>
        <v/>
      </c>
      <c r="W134">
        <f>HYPERLINK("https://klasma.github.io/Logging_KINDA/klagomålsmail/A 56243-2021.docx", "A 56243-2021")</f>
        <v/>
      </c>
      <c r="X134">
        <f>HYPERLINK("https://klasma.github.io/Logging_KINDA/tillsyn/A 56243-2021.docx", "A 56243-2021")</f>
        <v/>
      </c>
      <c r="Y134">
        <f>HYPERLINK("https://klasma.github.io/Logging_KINDA/tillsynsmail/A 56243-2021.docx", "A 56243-2021")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45186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58068-2021.xlsx", "A 58068-2021")</f>
        <v/>
      </c>
      <c r="T135">
        <f>HYPERLINK("https://klasma.github.io/Logging_LINKOPING/kartor/A 58068-2021.png", "A 58068-2021")</f>
        <v/>
      </c>
      <c r="V135">
        <f>HYPERLINK("https://klasma.github.io/Logging_LINKOPING/klagomål/A 58068-2021.docx", "A 58068-2021")</f>
        <v/>
      </c>
      <c r="W135">
        <f>HYPERLINK("https://klasma.github.io/Logging_LINKOPING/klagomålsmail/A 58068-2021.docx", "A 58068-2021")</f>
        <v/>
      </c>
      <c r="X135">
        <f>HYPERLINK("https://klasma.github.io/Logging_LINKOPING/tillsyn/A 58068-2021.docx", "A 58068-2021")</f>
        <v/>
      </c>
      <c r="Y135">
        <f>HYPERLINK("https://klasma.github.io/Logging_LINKOPING/tillsynsmail/A 58068-2021.docx", "A 58068-2021")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45186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71028-2021.xlsx", "A 71028-2021")</f>
        <v/>
      </c>
      <c r="T136">
        <f>HYPERLINK("https://klasma.github.io/Logging_BOXHOLM/kartor/A 71028-2021.png", "A 71028-2021")</f>
        <v/>
      </c>
      <c r="V136">
        <f>HYPERLINK("https://klasma.github.io/Logging_BOXHOLM/klagomål/A 71028-2021.docx", "A 71028-2021")</f>
        <v/>
      </c>
      <c r="W136">
        <f>HYPERLINK("https://klasma.github.io/Logging_BOXHOLM/klagomålsmail/A 71028-2021.docx", "A 71028-2021")</f>
        <v/>
      </c>
      <c r="X136">
        <f>HYPERLINK("https://klasma.github.io/Logging_BOXHOLM/tillsyn/A 71028-2021.docx", "A 71028-2021")</f>
        <v/>
      </c>
      <c r="Y136">
        <f>HYPERLINK("https://klasma.github.io/Logging_BOXHOLM/tillsynsmail/A 71028-2021.docx", "A 71028-2021")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45186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11501-2022.xlsx", "A 11501-2022")</f>
        <v/>
      </c>
      <c r="T137">
        <f>HYPERLINK("https://klasma.github.io/Logging_ATVIDABERG/kartor/A 11501-2022.png", "A 11501-2022")</f>
        <v/>
      </c>
      <c r="V137">
        <f>HYPERLINK("https://klasma.github.io/Logging_ATVIDABERG/klagomål/A 11501-2022.docx", "A 11501-2022")</f>
        <v/>
      </c>
      <c r="W137">
        <f>HYPERLINK("https://klasma.github.io/Logging_ATVIDABERG/klagomålsmail/A 11501-2022.docx", "A 11501-2022")</f>
        <v/>
      </c>
      <c r="X137">
        <f>HYPERLINK("https://klasma.github.io/Logging_ATVIDABERG/tillsyn/A 11501-2022.docx", "A 11501-2022")</f>
        <v/>
      </c>
      <c r="Y137">
        <f>HYPERLINK("https://klasma.github.io/Logging_ATVIDABERG/tillsynsmail/A 11501-2022.docx", "A 11501-2022")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45186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17520-2022.xlsx", "A 17520-2022")</f>
        <v/>
      </c>
      <c r="T138">
        <f>HYPERLINK("https://klasma.github.io/Logging_LINKOPING/kartor/A 17520-2022.png", "A 17520-2022")</f>
        <v/>
      </c>
      <c r="V138">
        <f>HYPERLINK("https://klasma.github.io/Logging_LINKOPING/klagomål/A 17520-2022.docx", "A 17520-2022")</f>
        <v/>
      </c>
      <c r="W138">
        <f>HYPERLINK("https://klasma.github.io/Logging_LINKOPING/klagomålsmail/A 17520-2022.docx", "A 17520-2022")</f>
        <v/>
      </c>
      <c r="X138">
        <f>HYPERLINK("https://klasma.github.io/Logging_LINKOPING/tillsyn/A 17520-2022.docx", "A 17520-2022")</f>
        <v/>
      </c>
      <c r="Y138">
        <f>HYPERLINK("https://klasma.github.io/Logging_LINKOPING/tillsynsmail/A 17520-2022.docx", "A 17520-2022")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45186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25498-2022.xlsx", "A 25498-2022")</f>
        <v/>
      </c>
      <c r="T139">
        <f>HYPERLINK("https://klasma.github.io/Logging_YDRE/kartor/A 25498-2022.png", "A 25498-2022")</f>
        <v/>
      </c>
      <c r="V139">
        <f>HYPERLINK("https://klasma.github.io/Logging_YDRE/klagomål/A 25498-2022.docx", "A 25498-2022")</f>
        <v/>
      </c>
      <c r="W139">
        <f>HYPERLINK("https://klasma.github.io/Logging_YDRE/klagomålsmail/A 25498-2022.docx", "A 25498-2022")</f>
        <v/>
      </c>
      <c r="X139">
        <f>HYPERLINK("https://klasma.github.io/Logging_YDRE/tillsyn/A 25498-2022.docx", "A 25498-2022")</f>
        <v/>
      </c>
      <c r="Y139">
        <f>HYPERLINK("https://klasma.github.io/Logging_YDRE/tillsynsmail/A 25498-2022.docx", "A 25498-2022")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45186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27981-2022.xlsx", "A 27981-2022")</f>
        <v/>
      </c>
      <c r="T140">
        <f>HYPERLINK("https://klasma.github.io/Logging_LINKOPING/kartor/A 27981-2022.png", "A 27981-2022")</f>
        <v/>
      </c>
      <c r="V140">
        <f>HYPERLINK("https://klasma.github.io/Logging_LINKOPING/klagomål/A 27981-2022.docx", "A 27981-2022")</f>
        <v/>
      </c>
      <c r="W140">
        <f>HYPERLINK("https://klasma.github.io/Logging_LINKOPING/klagomålsmail/A 27981-2022.docx", "A 27981-2022")</f>
        <v/>
      </c>
      <c r="X140">
        <f>HYPERLINK("https://klasma.github.io/Logging_LINKOPING/tillsyn/A 27981-2022.docx", "A 27981-2022")</f>
        <v/>
      </c>
      <c r="Y140">
        <f>HYPERLINK("https://klasma.github.io/Logging_LINKOPING/tillsynsmail/A 27981-2022.docx", "A 27981-2022")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45186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28308-2022.xlsx", "A 28308-2022")</f>
        <v/>
      </c>
      <c r="T141">
        <f>HYPERLINK("https://klasma.github.io/Logging_BOXHOLM/kartor/A 28308-2022.png", "A 28308-2022")</f>
        <v/>
      </c>
      <c r="V141">
        <f>HYPERLINK("https://klasma.github.io/Logging_BOXHOLM/klagomål/A 28308-2022.docx", "A 28308-2022")</f>
        <v/>
      </c>
      <c r="W141">
        <f>HYPERLINK("https://klasma.github.io/Logging_BOXHOLM/klagomålsmail/A 28308-2022.docx", "A 28308-2022")</f>
        <v/>
      </c>
      <c r="X141">
        <f>HYPERLINK("https://klasma.github.io/Logging_BOXHOLM/tillsyn/A 28308-2022.docx", "A 28308-2022")</f>
        <v/>
      </c>
      <c r="Y141">
        <f>HYPERLINK("https://klasma.github.io/Logging_BOXHOLM/tillsynsmail/A 28308-2022.docx", "A 28308-2022")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45186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31894-2022.xlsx", "A 31894-2022")</f>
        <v/>
      </c>
      <c r="T142">
        <f>HYPERLINK("https://klasma.github.io/Logging_FINSPANG/kartor/A 31894-2022.png", "A 31894-2022")</f>
        <v/>
      </c>
      <c r="V142">
        <f>HYPERLINK("https://klasma.github.io/Logging_FINSPANG/klagomål/A 31894-2022.docx", "A 31894-2022")</f>
        <v/>
      </c>
      <c r="W142">
        <f>HYPERLINK("https://klasma.github.io/Logging_FINSPANG/klagomålsmail/A 31894-2022.docx", "A 31894-2022")</f>
        <v/>
      </c>
      <c r="X142">
        <f>HYPERLINK("https://klasma.github.io/Logging_FINSPANG/tillsyn/A 31894-2022.docx", "A 31894-2022")</f>
        <v/>
      </c>
      <c r="Y142">
        <f>HYPERLINK("https://klasma.github.io/Logging_FINSPANG/tillsynsmail/A 31894-2022.docx", "A 31894-2022")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45186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32026-2022.xlsx", "A 32026-2022")</f>
        <v/>
      </c>
      <c r="T143">
        <f>HYPERLINK("https://klasma.github.io/Logging_FINSPANG/kartor/A 32026-2022.png", "A 32026-2022")</f>
        <v/>
      </c>
      <c r="V143">
        <f>HYPERLINK("https://klasma.github.io/Logging_FINSPANG/klagomål/A 32026-2022.docx", "A 32026-2022")</f>
        <v/>
      </c>
      <c r="W143">
        <f>HYPERLINK("https://klasma.github.io/Logging_FINSPANG/klagomålsmail/A 32026-2022.docx", "A 32026-2022")</f>
        <v/>
      </c>
      <c r="X143">
        <f>HYPERLINK("https://klasma.github.io/Logging_FINSPANG/tillsyn/A 32026-2022.docx", "A 32026-2022")</f>
        <v/>
      </c>
      <c r="Y143">
        <f>HYPERLINK("https://klasma.github.io/Logging_FINSPANG/tillsynsmail/A 32026-2022.docx", "A 32026-2022")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45186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33659-2022.xlsx", "A 33659-2022")</f>
        <v/>
      </c>
      <c r="T144">
        <f>HYPERLINK("https://klasma.github.io/Logging_NORRKOPING/kartor/A 33659-2022.png", "A 33659-2022")</f>
        <v/>
      </c>
      <c r="V144">
        <f>HYPERLINK("https://klasma.github.io/Logging_NORRKOPING/klagomål/A 33659-2022.docx", "A 33659-2022")</f>
        <v/>
      </c>
      <c r="W144">
        <f>HYPERLINK("https://klasma.github.io/Logging_NORRKOPING/klagomålsmail/A 33659-2022.docx", "A 33659-2022")</f>
        <v/>
      </c>
      <c r="X144">
        <f>HYPERLINK("https://klasma.github.io/Logging_NORRKOPING/tillsyn/A 33659-2022.docx", "A 33659-2022")</f>
        <v/>
      </c>
      <c r="Y144">
        <f>HYPERLINK("https://klasma.github.io/Logging_NORRKOPING/tillsynsmail/A 33659-2022.docx", "A 33659-2022")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45186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53205-2022.xlsx", "A 53205-2022")</f>
        <v/>
      </c>
      <c r="T145">
        <f>HYPERLINK("https://klasma.github.io/Logging_ATVIDABERG/kartor/A 53205-2022.png", "A 53205-2022")</f>
        <v/>
      </c>
      <c r="V145">
        <f>HYPERLINK("https://klasma.github.io/Logging_ATVIDABERG/klagomål/A 53205-2022.docx", "A 53205-2022")</f>
        <v/>
      </c>
      <c r="W145">
        <f>HYPERLINK("https://klasma.github.io/Logging_ATVIDABERG/klagomålsmail/A 53205-2022.docx", "A 53205-2022")</f>
        <v/>
      </c>
      <c r="X145">
        <f>HYPERLINK("https://klasma.github.io/Logging_ATVIDABERG/tillsyn/A 53205-2022.docx", "A 53205-2022")</f>
        <v/>
      </c>
      <c r="Y145">
        <f>HYPERLINK("https://klasma.github.io/Logging_ATVIDABERG/tillsynsmail/A 53205-2022.docx", "A 53205-2022")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45186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61358-2022.xlsx", "A 61358-2022")</f>
        <v/>
      </c>
      <c r="T146">
        <f>HYPERLINK("https://klasma.github.io/Logging_VALDEMARSVIK/kartor/A 61358-2022.png", "A 61358-2022")</f>
        <v/>
      </c>
      <c r="U146">
        <f>HYPERLINK("https://klasma.github.io/Logging_VALDEMARSVIK/knärot/A 61358-2022.png", "A 61358-2022")</f>
        <v/>
      </c>
      <c r="V146">
        <f>HYPERLINK("https://klasma.github.io/Logging_VALDEMARSVIK/klagomål/A 61358-2022.docx", "A 61358-2022")</f>
        <v/>
      </c>
      <c r="W146">
        <f>HYPERLINK("https://klasma.github.io/Logging_VALDEMARSVIK/klagomålsmail/A 61358-2022.docx", "A 61358-2022")</f>
        <v/>
      </c>
      <c r="X146">
        <f>HYPERLINK("https://klasma.github.io/Logging_VALDEMARSVIK/tillsyn/A 61358-2022.docx", "A 61358-2022")</f>
        <v/>
      </c>
      <c r="Y146">
        <f>HYPERLINK("https://klasma.github.io/Logging_VALDEMARSVIK/tillsynsmail/A 61358-2022.docx", "A 61358-2022")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45186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1083-2023.xlsx", "A 1083-2023")</f>
        <v/>
      </c>
      <c r="T147">
        <f>HYPERLINK("https://klasma.github.io/Logging_NORRKOPING/kartor/A 1083-2023.png", "A 1083-2023")</f>
        <v/>
      </c>
      <c r="U147">
        <f>HYPERLINK("https://klasma.github.io/Logging_NORRKOPING/knärot/A 1083-2023.png", "A 1083-2023")</f>
        <v/>
      </c>
      <c r="V147">
        <f>HYPERLINK("https://klasma.github.io/Logging_NORRKOPING/klagomål/A 1083-2023.docx", "A 1083-2023")</f>
        <v/>
      </c>
      <c r="W147">
        <f>HYPERLINK("https://klasma.github.io/Logging_NORRKOPING/klagomålsmail/A 1083-2023.docx", "A 1083-2023")</f>
        <v/>
      </c>
      <c r="X147">
        <f>HYPERLINK("https://klasma.github.io/Logging_NORRKOPING/tillsyn/A 1083-2023.docx", "A 1083-2023")</f>
        <v/>
      </c>
      <c r="Y147">
        <f>HYPERLINK("https://klasma.github.io/Logging_NORRKOPING/tillsynsmail/A 1083-2023.docx", "A 1083-2023")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45186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3721-2023.xlsx", "A 3721-2023")</f>
        <v/>
      </c>
      <c r="T148">
        <f>HYPERLINK("https://klasma.github.io/Logging_MOTALA/kartor/A 3721-2023.png", "A 3721-2023")</f>
        <v/>
      </c>
      <c r="U148">
        <f>HYPERLINK("https://klasma.github.io/Logging_MOTALA/knärot/A 3721-2023.png", "A 3721-2023")</f>
        <v/>
      </c>
      <c r="V148">
        <f>HYPERLINK("https://klasma.github.io/Logging_MOTALA/klagomål/A 3721-2023.docx", "A 3721-2023")</f>
        <v/>
      </c>
      <c r="W148">
        <f>HYPERLINK("https://klasma.github.io/Logging_MOTALA/klagomålsmail/A 3721-2023.docx", "A 3721-2023")</f>
        <v/>
      </c>
      <c r="X148">
        <f>HYPERLINK("https://klasma.github.io/Logging_MOTALA/tillsyn/A 3721-2023.docx", "A 3721-2023")</f>
        <v/>
      </c>
      <c r="Y148">
        <f>HYPERLINK("https://klasma.github.io/Logging_MOTALA/tillsynsmail/A 3721-2023.docx", "A 3721-2023")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45186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4512-2023.xlsx", "A 4512-2023")</f>
        <v/>
      </c>
      <c r="T149">
        <f>HYPERLINK("https://klasma.github.io/Logging_MOTALA/kartor/A 4512-2023.png", "A 4512-2023")</f>
        <v/>
      </c>
      <c r="V149">
        <f>HYPERLINK("https://klasma.github.io/Logging_MOTALA/klagomål/A 4512-2023.docx", "A 4512-2023")</f>
        <v/>
      </c>
      <c r="W149">
        <f>HYPERLINK("https://klasma.github.io/Logging_MOTALA/klagomålsmail/A 4512-2023.docx", "A 4512-2023")</f>
        <v/>
      </c>
      <c r="X149">
        <f>HYPERLINK("https://klasma.github.io/Logging_MOTALA/tillsyn/A 4512-2023.docx", "A 4512-2023")</f>
        <v/>
      </c>
      <c r="Y149">
        <f>HYPERLINK("https://klasma.github.io/Logging_MOTALA/tillsynsmail/A 4512-2023.docx", "A 4512-2023")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45186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7211-2023.xlsx", "A 7211-2023")</f>
        <v/>
      </c>
      <c r="T150">
        <f>HYPERLINK("https://klasma.github.io/Logging_NORRKOPING/kartor/A 7211-2023.png", "A 7211-2023")</f>
        <v/>
      </c>
      <c r="V150">
        <f>HYPERLINK("https://klasma.github.io/Logging_NORRKOPING/klagomål/A 7211-2023.docx", "A 7211-2023")</f>
        <v/>
      </c>
      <c r="W150">
        <f>HYPERLINK("https://klasma.github.io/Logging_NORRKOPING/klagomålsmail/A 7211-2023.docx", "A 7211-2023")</f>
        <v/>
      </c>
      <c r="X150">
        <f>HYPERLINK("https://klasma.github.io/Logging_NORRKOPING/tillsyn/A 7211-2023.docx", "A 7211-2023")</f>
        <v/>
      </c>
      <c r="Y150">
        <f>HYPERLINK("https://klasma.github.io/Logging_NORRKOPING/tillsynsmail/A 7211-2023.docx", "A 7211-2023")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45186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7879-2023.xlsx", "A 7879-2023")</f>
        <v/>
      </c>
      <c r="T151">
        <f>HYPERLINK("https://klasma.github.io/Logging_SODERKOPING/kartor/A 7879-2023.png", "A 7879-2023")</f>
        <v/>
      </c>
      <c r="V151">
        <f>HYPERLINK("https://klasma.github.io/Logging_SODERKOPING/klagomål/A 7879-2023.docx", "A 7879-2023")</f>
        <v/>
      </c>
      <c r="W151">
        <f>HYPERLINK("https://klasma.github.io/Logging_SODERKOPING/klagomålsmail/A 7879-2023.docx", "A 7879-2023")</f>
        <v/>
      </c>
      <c r="X151">
        <f>HYPERLINK("https://klasma.github.io/Logging_SODERKOPING/tillsyn/A 7879-2023.docx", "A 7879-2023")</f>
        <v/>
      </c>
      <c r="Y151">
        <f>HYPERLINK("https://klasma.github.io/Logging_SODERKOPING/tillsynsmail/A 7879-2023.docx", "A 7879-2023")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45186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11362-2023.xlsx", "A 11362-2023")</f>
        <v/>
      </c>
      <c r="T152">
        <f>HYPERLINK("https://klasma.github.io/Logging_LINKOPING/kartor/A 11362-2023.png", "A 11362-2023")</f>
        <v/>
      </c>
      <c r="V152">
        <f>HYPERLINK("https://klasma.github.io/Logging_LINKOPING/klagomål/A 11362-2023.docx", "A 11362-2023")</f>
        <v/>
      </c>
      <c r="W152">
        <f>HYPERLINK("https://klasma.github.io/Logging_LINKOPING/klagomålsmail/A 11362-2023.docx", "A 11362-2023")</f>
        <v/>
      </c>
      <c r="X152">
        <f>HYPERLINK("https://klasma.github.io/Logging_LINKOPING/tillsyn/A 11362-2023.docx", "A 11362-2023")</f>
        <v/>
      </c>
      <c r="Y152">
        <f>HYPERLINK("https://klasma.github.io/Logging_LINKOPING/tillsynsmail/A 11362-2023.docx", "A 11362-2023")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45186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18075-2023.xlsx", "A 18075-2023")</f>
        <v/>
      </c>
      <c r="T153">
        <f>HYPERLINK("https://klasma.github.io/Logging_FINSPANG/kartor/A 18075-2023.png", "A 18075-2023")</f>
        <v/>
      </c>
      <c r="V153">
        <f>HYPERLINK("https://klasma.github.io/Logging_FINSPANG/klagomål/A 18075-2023.docx", "A 18075-2023")</f>
        <v/>
      </c>
      <c r="W153">
        <f>HYPERLINK("https://klasma.github.io/Logging_FINSPANG/klagomålsmail/A 18075-2023.docx", "A 18075-2023")</f>
        <v/>
      </c>
      <c r="X153">
        <f>HYPERLINK("https://klasma.github.io/Logging_FINSPANG/tillsyn/A 18075-2023.docx", "A 18075-2023")</f>
        <v/>
      </c>
      <c r="Y153">
        <f>HYPERLINK("https://klasma.github.io/Logging_FINSPANG/tillsynsmail/A 18075-2023.docx", "A 18075-2023")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45186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18491-2023.xlsx", "A 18491-2023")</f>
        <v/>
      </c>
      <c r="T154">
        <f>HYPERLINK("https://klasma.github.io/Logging_NORRKOPING/kartor/A 18491-2023.png", "A 18491-2023")</f>
        <v/>
      </c>
      <c r="V154">
        <f>HYPERLINK("https://klasma.github.io/Logging_NORRKOPING/klagomål/A 18491-2023.docx", "A 18491-2023")</f>
        <v/>
      </c>
      <c r="W154">
        <f>HYPERLINK("https://klasma.github.io/Logging_NORRKOPING/klagomålsmail/A 18491-2023.docx", "A 18491-2023")</f>
        <v/>
      </c>
      <c r="X154">
        <f>HYPERLINK("https://klasma.github.io/Logging_NORRKOPING/tillsyn/A 18491-2023.docx", "A 18491-2023")</f>
        <v/>
      </c>
      <c r="Y154">
        <f>HYPERLINK("https://klasma.github.io/Logging_NORRKOPING/tillsynsmail/A 18491-2023.docx", "A 18491-2023")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45186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18894-2023.xlsx", "A 18894-2023")</f>
        <v/>
      </c>
      <c r="T155">
        <f>HYPERLINK("https://klasma.github.io/Logging_MOTALA/kartor/A 18894-2023.png", "A 18894-2023")</f>
        <v/>
      </c>
      <c r="V155">
        <f>HYPERLINK("https://klasma.github.io/Logging_MOTALA/klagomål/A 18894-2023.docx", "A 18894-2023")</f>
        <v/>
      </c>
      <c r="W155">
        <f>HYPERLINK("https://klasma.github.io/Logging_MOTALA/klagomålsmail/A 18894-2023.docx", "A 18894-2023")</f>
        <v/>
      </c>
      <c r="X155">
        <f>HYPERLINK("https://klasma.github.io/Logging_MOTALA/tillsyn/A 18894-2023.docx", "A 18894-2023")</f>
        <v/>
      </c>
      <c r="Y155">
        <f>HYPERLINK("https://klasma.github.io/Logging_MOTALA/tillsynsmail/A 18894-2023.docx", "A 18894-2023")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45186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26888-2023.xlsx", "A 26888-2023")</f>
        <v/>
      </c>
      <c r="T156">
        <f>HYPERLINK("https://klasma.github.io/Logging_FINSPANG/kartor/A 26888-2023.png", "A 26888-2023")</f>
        <v/>
      </c>
      <c r="V156">
        <f>HYPERLINK("https://klasma.github.io/Logging_FINSPANG/klagomål/A 26888-2023.docx", "A 26888-2023")</f>
        <v/>
      </c>
      <c r="W156">
        <f>HYPERLINK("https://klasma.github.io/Logging_FINSPANG/klagomålsmail/A 26888-2023.docx", "A 26888-2023")</f>
        <v/>
      </c>
      <c r="X156">
        <f>HYPERLINK("https://klasma.github.io/Logging_FINSPANG/tillsyn/A 26888-2023.docx", "A 26888-2023")</f>
        <v/>
      </c>
      <c r="Y156">
        <f>HYPERLINK("https://klasma.github.io/Logging_FINSPANG/tillsynsmail/A 26888-2023.docx", "A 26888-2023")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45186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33570-2023.xlsx", "A 33570-2023")</f>
        <v/>
      </c>
      <c r="T157">
        <f>HYPERLINK("https://klasma.github.io/Logging_ATVIDABERG/kartor/A 33570-2023.png", "A 33570-2023")</f>
        <v/>
      </c>
      <c r="V157">
        <f>HYPERLINK("https://klasma.github.io/Logging_ATVIDABERG/klagomål/A 33570-2023.docx", "A 33570-2023")</f>
        <v/>
      </c>
      <c r="W157">
        <f>HYPERLINK("https://klasma.github.io/Logging_ATVIDABERG/klagomålsmail/A 33570-2023.docx", "A 33570-2023")</f>
        <v/>
      </c>
      <c r="X157">
        <f>HYPERLINK("https://klasma.github.io/Logging_ATVIDABERG/tillsyn/A 33570-2023.docx", "A 33570-2023")</f>
        <v/>
      </c>
      <c r="Y157">
        <f>HYPERLINK("https://klasma.github.io/Logging_ATVIDABERG/tillsynsmail/A 33570-2023.docx", "A 33570-2023")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45186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34179-2023.xlsx", "A 34179-2023")</f>
        <v/>
      </c>
      <c r="T158">
        <f>HYPERLINK("https://klasma.github.io/Logging_YDRE/kartor/A 34179-2023.png", "A 34179-2023")</f>
        <v/>
      </c>
      <c r="V158">
        <f>HYPERLINK("https://klasma.github.io/Logging_YDRE/klagomål/A 34179-2023.docx", "A 34179-2023")</f>
        <v/>
      </c>
      <c r="W158">
        <f>HYPERLINK("https://klasma.github.io/Logging_YDRE/klagomålsmail/A 34179-2023.docx", "A 34179-2023")</f>
        <v/>
      </c>
      <c r="X158">
        <f>HYPERLINK("https://klasma.github.io/Logging_YDRE/tillsyn/A 34179-2023.docx", "A 34179-2023")</f>
        <v/>
      </c>
      <c r="Y158">
        <f>HYPERLINK("https://klasma.github.io/Logging_YDRE/tillsynsmail/A 34179-2023.docx", "A 34179-2023")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45186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38988-2023.xlsx", "A 38988-2023")</f>
        <v/>
      </c>
      <c r="T159">
        <f>HYPERLINK("https://klasma.github.io/Logging_NORRKOPING/kartor/A 38988-2023.png", "A 38988-2023")</f>
        <v/>
      </c>
      <c r="V159">
        <f>HYPERLINK("https://klasma.github.io/Logging_NORRKOPING/klagomål/A 38988-2023.docx", "A 38988-2023")</f>
        <v/>
      </c>
      <c r="W159">
        <f>HYPERLINK("https://klasma.github.io/Logging_NORRKOPING/klagomålsmail/A 38988-2023.docx", "A 38988-2023")</f>
        <v/>
      </c>
      <c r="X159">
        <f>HYPERLINK("https://klasma.github.io/Logging_NORRKOPING/tillsyn/A 38988-2023.docx", "A 38988-2023")</f>
        <v/>
      </c>
      <c r="Y159">
        <f>HYPERLINK("https://klasma.github.io/Logging_NORRKOPING/tillsynsmail/A 38988-2023.docx", "A 38988-2023")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45186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39873-2023.xlsx", "A 39873-2023")</f>
        <v/>
      </c>
      <c r="T160">
        <f>HYPERLINK("https://klasma.github.io/Logging_LINKOPING/kartor/A 39873-2023.png", "A 39873-2023")</f>
        <v/>
      </c>
      <c r="V160">
        <f>HYPERLINK("https://klasma.github.io/Logging_LINKOPING/klagomål/A 39873-2023.docx", "A 39873-2023")</f>
        <v/>
      </c>
      <c r="W160">
        <f>HYPERLINK("https://klasma.github.io/Logging_LINKOPING/klagomålsmail/A 39873-2023.docx", "A 39873-2023")</f>
        <v/>
      </c>
      <c r="X160">
        <f>HYPERLINK("https://klasma.github.io/Logging_LINKOPING/tillsyn/A 39873-2023.docx", "A 39873-2023")</f>
        <v/>
      </c>
      <c r="Y160">
        <f>HYPERLINK("https://klasma.github.io/Logging_LINKOPING/tillsynsmail/A 39873-2023.docx", "A 39873-2023")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45186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34574-2018.xlsx", "A 34574-2018")</f>
        <v/>
      </c>
      <c r="T161">
        <f>HYPERLINK("https://klasma.github.io/Logging_KINDA/kartor/A 34574-2018.png", "A 34574-2018")</f>
        <v/>
      </c>
      <c r="V161">
        <f>HYPERLINK("https://klasma.github.io/Logging_KINDA/klagomål/A 34574-2018.docx", "A 34574-2018")</f>
        <v/>
      </c>
      <c r="W161">
        <f>HYPERLINK("https://klasma.github.io/Logging_KINDA/klagomålsmail/A 34574-2018.docx", "A 34574-2018")</f>
        <v/>
      </c>
      <c r="X161">
        <f>HYPERLINK("https://klasma.github.io/Logging_KINDA/tillsyn/A 34574-2018.docx", "A 34574-2018")</f>
        <v/>
      </c>
      <c r="Y161">
        <f>HYPERLINK("https://klasma.github.io/Logging_KINDA/tillsynsmail/A 34574-2018.docx", "A 34574-2018")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45186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42415-2018.xlsx", "A 42415-2018")</f>
        <v/>
      </c>
      <c r="T162">
        <f>HYPERLINK("https://klasma.github.io/Logging_KINDA/kartor/A 42415-2018.png", "A 42415-2018")</f>
        <v/>
      </c>
      <c r="V162">
        <f>HYPERLINK("https://klasma.github.io/Logging_KINDA/klagomål/A 42415-2018.docx", "A 42415-2018")</f>
        <v/>
      </c>
      <c r="W162">
        <f>HYPERLINK("https://klasma.github.io/Logging_KINDA/klagomålsmail/A 42415-2018.docx", "A 42415-2018")</f>
        <v/>
      </c>
      <c r="X162">
        <f>HYPERLINK("https://klasma.github.io/Logging_KINDA/tillsyn/A 42415-2018.docx", "A 42415-2018")</f>
        <v/>
      </c>
      <c r="Y162">
        <f>HYPERLINK("https://klasma.github.io/Logging_KINDA/tillsynsmail/A 42415-2018.docx", "A 42415-2018")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45186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45681-2018.xlsx", "A 45681-2018")</f>
        <v/>
      </c>
      <c r="T163">
        <f>HYPERLINK("https://klasma.github.io/Logging_ODESHOG/kartor/A 45681-2018.png", "A 45681-2018")</f>
        <v/>
      </c>
      <c r="V163">
        <f>HYPERLINK("https://klasma.github.io/Logging_ODESHOG/klagomål/A 45681-2018.docx", "A 45681-2018")</f>
        <v/>
      </c>
      <c r="W163">
        <f>HYPERLINK("https://klasma.github.io/Logging_ODESHOG/klagomålsmail/A 45681-2018.docx", "A 45681-2018")</f>
        <v/>
      </c>
      <c r="X163">
        <f>HYPERLINK("https://klasma.github.io/Logging_ODESHOG/tillsyn/A 45681-2018.docx", "A 45681-2018")</f>
        <v/>
      </c>
      <c r="Y163">
        <f>HYPERLINK("https://klasma.github.io/Logging_ODESHOG/tillsynsmail/A 45681-2018.docx", "A 45681-2018")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45186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50450-2018.xlsx", "A 50450-2018")</f>
        <v/>
      </c>
      <c r="T164">
        <f>HYPERLINK("https://klasma.github.io/Logging_ATVIDABERG/kartor/A 50450-2018.png", "A 50450-2018")</f>
        <v/>
      </c>
      <c r="V164">
        <f>HYPERLINK("https://klasma.github.io/Logging_ATVIDABERG/klagomål/A 50450-2018.docx", "A 50450-2018")</f>
        <v/>
      </c>
      <c r="W164">
        <f>HYPERLINK("https://klasma.github.io/Logging_ATVIDABERG/klagomålsmail/A 50450-2018.docx", "A 50450-2018")</f>
        <v/>
      </c>
      <c r="X164">
        <f>HYPERLINK("https://klasma.github.io/Logging_ATVIDABERG/tillsyn/A 50450-2018.docx", "A 50450-2018")</f>
        <v/>
      </c>
      <c r="Y164">
        <f>HYPERLINK("https://klasma.github.io/Logging_ATVIDABERG/tillsynsmail/A 50450-2018.docx", "A 50450-2018")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45186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53264-2018.xlsx", "A 53264-2018")</f>
        <v/>
      </c>
      <c r="T165">
        <f>HYPERLINK("https://klasma.github.io/Logging_LINKOPING/kartor/A 53264-2018.png", "A 53264-2018")</f>
        <v/>
      </c>
      <c r="V165">
        <f>HYPERLINK("https://klasma.github.io/Logging_LINKOPING/klagomål/A 53264-2018.docx", "A 53264-2018")</f>
        <v/>
      </c>
      <c r="W165">
        <f>HYPERLINK("https://klasma.github.io/Logging_LINKOPING/klagomålsmail/A 53264-2018.docx", "A 53264-2018")</f>
        <v/>
      </c>
      <c r="X165">
        <f>HYPERLINK("https://klasma.github.io/Logging_LINKOPING/tillsyn/A 53264-2018.docx", "A 53264-2018")</f>
        <v/>
      </c>
      <c r="Y165">
        <f>HYPERLINK("https://klasma.github.io/Logging_LINKOPING/tillsynsmail/A 53264-2018.docx", "A 53264-2018")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45186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54257-2018.xlsx", "A 54257-2018")</f>
        <v/>
      </c>
      <c r="T166">
        <f>HYPERLINK("https://klasma.github.io/Logging_ATVIDABERG/kartor/A 54257-2018.png", "A 54257-2018")</f>
        <v/>
      </c>
      <c r="U166">
        <f>HYPERLINK("https://klasma.github.io/Logging_ATVIDABERG/knärot/A 54257-2018.png", "A 54257-2018")</f>
        <v/>
      </c>
      <c r="V166">
        <f>HYPERLINK("https://klasma.github.io/Logging_ATVIDABERG/klagomål/A 54257-2018.docx", "A 54257-2018")</f>
        <v/>
      </c>
      <c r="W166">
        <f>HYPERLINK("https://klasma.github.io/Logging_ATVIDABERG/klagomålsmail/A 54257-2018.docx", "A 54257-2018")</f>
        <v/>
      </c>
      <c r="X166">
        <f>HYPERLINK("https://klasma.github.io/Logging_ATVIDABERG/tillsyn/A 54257-2018.docx", "A 54257-2018")</f>
        <v/>
      </c>
      <c r="Y166">
        <f>HYPERLINK("https://klasma.github.io/Logging_ATVIDABERG/tillsynsmail/A 54257-2018.docx", "A 54257-2018")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45186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60828-2018.xlsx", "A 60828-2018")</f>
        <v/>
      </c>
      <c r="T167">
        <f>HYPERLINK("https://klasma.github.io/Logging_ATVIDABERG/kartor/A 60828-2018.png", "A 60828-2018")</f>
        <v/>
      </c>
      <c r="V167">
        <f>HYPERLINK("https://klasma.github.io/Logging_ATVIDABERG/klagomål/A 60828-2018.docx", "A 60828-2018")</f>
        <v/>
      </c>
      <c r="W167">
        <f>HYPERLINK("https://klasma.github.io/Logging_ATVIDABERG/klagomålsmail/A 60828-2018.docx", "A 60828-2018")</f>
        <v/>
      </c>
      <c r="X167">
        <f>HYPERLINK("https://klasma.github.io/Logging_ATVIDABERG/tillsyn/A 60828-2018.docx", "A 60828-2018")</f>
        <v/>
      </c>
      <c r="Y167">
        <f>HYPERLINK("https://klasma.github.io/Logging_ATVIDABERG/tillsynsmail/A 60828-2018.docx", "A 60828-2018")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45186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59745-2018.xlsx", "A 59745-2018")</f>
        <v/>
      </c>
      <c r="T168">
        <f>HYPERLINK("https://klasma.github.io/Logging_NORRKOPING/kartor/A 59745-2018.png", "A 59745-2018")</f>
        <v/>
      </c>
      <c r="V168">
        <f>HYPERLINK("https://klasma.github.io/Logging_NORRKOPING/klagomål/A 59745-2018.docx", "A 59745-2018")</f>
        <v/>
      </c>
      <c r="W168">
        <f>HYPERLINK("https://klasma.github.io/Logging_NORRKOPING/klagomålsmail/A 59745-2018.docx", "A 59745-2018")</f>
        <v/>
      </c>
      <c r="X168">
        <f>HYPERLINK("https://klasma.github.io/Logging_NORRKOPING/tillsyn/A 59745-2018.docx", "A 59745-2018")</f>
        <v/>
      </c>
      <c r="Y168">
        <f>HYPERLINK("https://klasma.github.io/Logging_NORRKOPING/tillsynsmail/A 59745-2018.docx", "A 59745-2018")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45186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59235-2018.xlsx", "A 59235-2018")</f>
        <v/>
      </c>
      <c r="T169">
        <f>HYPERLINK("https://klasma.github.io/Logging_LINKOPING/kartor/A 59235-2018.png", "A 59235-2018")</f>
        <v/>
      </c>
      <c r="V169">
        <f>HYPERLINK("https://klasma.github.io/Logging_LINKOPING/klagomål/A 59235-2018.docx", "A 59235-2018")</f>
        <v/>
      </c>
      <c r="W169">
        <f>HYPERLINK("https://klasma.github.io/Logging_LINKOPING/klagomålsmail/A 59235-2018.docx", "A 59235-2018")</f>
        <v/>
      </c>
      <c r="X169">
        <f>HYPERLINK("https://klasma.github.io/Logging_LINKOPING/tillsyn/A 59235-2018.docx", "A 59235-2018")</f>
        <v/>
      </c>
      <c r="Y169">
        <f>HYPERLINK("https://klasma.github.io/Logging_LINKOPING/tillsynsmail/A 59235-2018.docx", "A 59235-2018")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45186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67960-2018.xlsx", "A 67960-2018")</f>
        <v/>
      </c>
      <c r="T170">
        <f>HYPERLINK("https://klasma.github.io/Logging_MJOLBY/kartor/A 67960-2018.png", "A 67960-2018")</f>
        <v/>
      </c>
      <c r="V170">
        <f>HYPERLINK("https://klasma.github.io/Logging_MJOLBY/klagomål/A 67960-2018.docx", "A 67960-2018")</f>
        <v/>
      </c>
      <c r="W170">
        <f>HYPERLINK("https://klasma.github.io/Logging_MJOLBY/klagomålsmail/A 67960-2018.docx", "A 67960-2018")</f>
        <v/>
      </c>
      <c r="X170">
        <f>HYPERLINK("https://klasma.github.io/Logging_MJOLBY/tillsyn/A 67960-2018.docx", "A 67960-2018")</f>
        <v/>
      </c>
      <c r="Y170">
        <f>HYPERLINK("https://klasma.github.io/Logging_MJOLBY/tillsynsmail/A 67960-2018.docx", "A 67960-2018")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45186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70444-2018.xlsx", "A 70444-2018")</f>
        <v/>
      </c>
      <c r="T171">
        <f>HYPERLINK("https://klasma.github.io/Logging_FINSPANG/kartor/A 70444-2018.png", "A 70444-2018")</f>
        <v/>
      </c>
      <c r="V171">
        <f>HYPERLINK("https://klasma.github.io/Logging_FINSPANG/klagomål/A 70444-2018.docx", "A 70444-2018")</f>
        <v/>
      </c>
      <c r="W171">
        <f>HYPERLINK("https://klasma.github.io/Logging_FINSPANG/klagomålsmail/A 70444-2018.docx", "A 70444-2018")</f>
        <v/>
      </c>
      <c r="X171">
        <f>HYPERLINK("https://klasma.github.io/Logging_FINSPANG/tillsyn/A 70444-2018.docx", "A 70444-2018")</f>
        <v/>
      </c>
      <c r="Y171">
        <f>HYPERLINK("https://klasma.github.io/Logging_FINSPANG/tillsynsmail/A 70444-2018.docx", "A 70444-2018")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45186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70582-2018.xlsx", "A 70582-2018")</f>
        <v/>
      </c>
      <c r="T172">
        <f>HYPERLINK("https://klasma.github.io/Logging_ATVIDABERG/kartor/A 70582-2018.png", "A 70582-2018")</f>
        <v/>
      </c>
      <c r="V172">
        <f>HYPERLINK("https://klasma.github.io/Logging_ATVIDABERG/klagomål/A 70582-2018.docx", "A 70582-2018")</f>
        <v/>
      </c>
      <c r="W172">
        <f>HYPERLINK("https://klasma.github.io/Logging_ATVIDABERG/klagomålsmail/A 70582-2018.docx", "A 70582-2018")</f>
        <v/>
      </c>
      <c r="X172">
        <f>HYPERLINK("https://klasma.github.io/Logging_ATVIDABERG/tillsyn/A 70582-2018.docx", "A 70582-2018")</f>
        <v/>
      </c>
      <c r="Y172">
        <f>HYPERLINK("https://klasma.github.io/Logging_ATVIDABERG/tillsynsmail/A 70582-2018.docx", "A 70582-2018")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45186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71913-2018.xlsx", "A 71913-2018")</f>
        <v/>
      </c>
      <c r="T173">
        <f>HYPERLINK("https://klasma.github.io/Logging_LINKOPING/kartor/A 71913-2018.png", "A 71913-2018")</f>
        <v/>
      </c>
      <c r="V173">
        <f>HYPERLINK("https://klasma.github.io/Logging_LINKOPING/klagomål/A 71913-2018.docx", "A 71913-2018")</f>
        <v/>
      </c>
      <c r="W173">
        <f>HYPERLINK("https://klasma.github.io/Logging_LINKOPING/klagomålsmail/A 71913-2018.docx", "A 71913-2018")</f>
        <v/>
      </c>
      <c r="X173">
        <f>HYPERLINK("https://klasma.github.io/Logging_LINKOPING/tillsyn/A 71913-2018.docx", "A 71913-2018")</f>
        <v/>
      </c>
      <c r="Y173">
        <f>HYPERLINK("https://klasma.github.io/Logging_LINKOPING/tillsynsmail/A 71913-2018.docx", "A 71913-2018")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45186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71297-2018.xlsx", "A 71297-2018")</f>
        <v/>
      </c>
      <c r="T174">
        <f>HYPERLINK("https://klasma.github.io/Logging_MOTALA/kartor/A 71297-2018.png", "A 71297-2018")</f>
        <v/>
      </c>
      <c r="V174">
        <f>HYPERLINK("https://klasma.github.io/Logging_MOTALA/klagomål/A 71297-2018.docx", "A 71297-2018")</f>
        <v/>
      </c>
      <c r="W174">
        <f>HYPERLINK("https://klasma.github.io/Logging_MOTALA/klagomålsmail/A 71297-2018.docx", "A 71297-2018")</f>
        <v/>
      </c>
      <c r="X174">
        <f>HYPERLINK("https://klasma.github.io/Logging_MOTALA/tillsyn/A 71297-2018.docx", "A 71297-2018")</f>
        <v/>
      </c>
      <c r="Y174">
        <f>HYPERLINK("https://klasma.github.io/Logging_MOTALA/tillsynsmail/A 71297-2018.docx", "A 71297-2018")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45186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1679-2019.xlsx", "A 1679-2019")</f>
        <v/>
      </c>
      <c r="T175">
        <f>HYPERLINK("https://klasma.github.io/Logging_KINDA/kartor/A 1679-2019.png", "A 1679-2019")</f>
        <v/>
      </c>
      <c r="V175">
        <f>HYPERLINK("https://klasma.github.io/Logging_KINDA/klagomål/A 1679-2019.docx", "A 1679-2019")</f>
        <v/>
      </c>
      <c r="W175">
        <f>HYPERLINK("https://klasma.github.io/Logging_KINDA/klagomålsmail/A 1679-2019.docx", "A 1679-2019")</f>
        <v/>
      </c>
      <c r="X175">
        <f>HYPERLINK("https://klasma.github.io/Logging_KINDA/tillsyn/A 1679-2019.docx", "A 1679-2019")</f>
        <v/>
      </c>
      <c r="Y175">
        <f>HYPERLINK("https://klasma.github.io/Logging_KINDA/tillsynsmail/A 1679-2019.docx", "A 1679-2019")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45186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2180-2019.xlsx", "A 2180-2019")</f>
        <v/>
      </c>
      <c r="T176">
        <f>HYPERLINK("https://klasma.github.io/Logging_KINDA/kartor/A 2180-2019.png", "A 2180-2019")</f>
        <v/>
      </c>
      <c r="V176">
        <f>HYPERLINK("https://klasma.github.io/Logging_KINDA/klagomål/A 2180-2019.docx", "A 2180-2019")</f>
        <v/>
      </c>
      <c r="W176">
        <f>HYPERLINK("https://klasma.github.io/Logging_KINDA/klagomålsmail/A 2180-2019.docx", "A 2180-2019")</f>
        <v/>
      </c>
      <c r="X176">
        <f>HYPERLINK("https://klasma.github.io/Logging_KINDA/tillsyn/A 2180-2019.docx", "A 2180-2019")</f>
        <v/>
      </c>
      <c r="Y176">
        <f>HYPERLINK("https://klasma.github.io/Logging_KINDA/tillsynsmail/A 2180-2019.docx", "A 2180-2019")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45186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10061-2019.xlsx", "A 10061-2019")</f>
        <v/>
      </c>
      <c r="T177">
        <f>HYPERLINK("https://klasma.github.io/Logging_LINKOPING/kartor/A 10061-2019.png", "A 10061-2019")</f>
        <v/>
      </c>
      <c r="V177">
        <f>HYPERLINK("https://klasma.github.io/Logging_LINKOPING/klagomål/A 10061-2019.docx", "A 10061-2019")</f>
        <v/>
      </c>
      <c r="W177">
        <f>HYPERLINK("https://klasma.github.io/Logging_LINKOPING/klagomålsmail/A 10061-2019.docx", "A 10061-2019")</f>
        <v/>
      </c>
      <c r="X177">
        <f>HYPERLINK("https://klasma.github.io/Logging_LINKOPING/tillsyn/A 10061-2019.docx", "A 10061-2019")</f>
        <v/>
      </c>
      <c r="Y177">
        <f>HYPERLINK("https://klasma.github.io/Logging_LINKOPING/tillsynsmail/A 10061-2019.docx", "A 10061-2019")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45186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10630-2019.xlsx", "A 10630-2019")</f>
        <v/>
      </c>
      <c r="T178">
        <f>HYPERLINK("https://klasma.github.io/Logging_FINSPANG/kartor/A 10630-2019.png", "A 10630-2019")</f>
        <v/>
      </c>
      <c r="V178">
        <f>HYPERLINK("https://klasma.github.io/Logging_FINSPANG/klagomål/A 10630-2019.docx", "A 10630-2019")</f>
        <v/>
      </c>
      <c r="W178">
        <f>HYPERLINK("https://klasma.github.io/Logging_FINSPANG/klagomålsmail/A 10630-2019.docx", "A 10630-2019")</f>
        <v/>
      </c>
      <c r="X178">
        <f>HYPERLINK("https://klasma.github.io/Logging_FINSPANG/tillsyn/A 10630-2019.docx", "A 10630-2019")</f>
        <v/>
      </c>
      <c r="Y178">
        <f>HYPERLINK("https://klasma.github.io/Logging_FINSPANG/tillsynsmail/A 10630-2019.docx", "A 10630-2019")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45186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12321-2019.xlsx", "A 12321-2019")</f>
        <v/>
      </c>
      <c r="T179">
        <f>HYPERLINK("https://klasma.github.io/Logging_KINDA/kartor/A 12321-2019.png", "A 12321-2019")</f>
        <v/>
      </c>
      <c r="V179">
        <f>HYPERLINK("https://klasma.github.io/Logging_KINDA/klagomål/A 12321-2019.docx", "A 12321-2019")</f>
        <v/>
      </c>
      <c r="W179">
        <f>HYPERLINK("https://klasma.github.io/Logging_KINDA/klagomålsmail/A 12321-2019.docx", "A 12321-2019")</f>
        <v/>
      </c>
      <c r="X179">
        <f>HYPERLINK("https://klasma.github.io/Logging_KINDA/tillsyn/A 12321-2019.docx", "A 12321-2019")</f>
        <v/>
      </c>
      <c r="Y179">
        <f>HYPERLINK("https://klasma.github.io/Logging_KINDA/tillsynsmail/A 12321-2019.docx", "A 12321-2019")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45186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12638-2019.xlsx", "A 12638-2019")</f>
        <v/>
      </c>
      <c r="T180">
        <f>HYPERLINK("https://klasma.github.io/Logging_KINDA/kartor/A 12638-2019.png", "A 12638-2019")</f>
        <v/>
      </c>
      <c r="V180">
        <f>HYPERLINK("https://klasma.github.io/Logging_KINDA/klagomål/A 12638-2019.docx", "A 12638-2019")</f>
        <v/>
      </c>
      <c r="W180">
        <f>HYPERLINK("https://klasma.github.io/Logging_KINDA/klagomålsmail/A 12638-2019.docx", "A 12638-2019")</f>
        <v/>
      </c>
      <c r="X180">
        <f>HYPERLINK("https://klasma.github.io/Logging_KINDA/tillsyn/A 12638-2019.docx", "A 12638-2019")</f>
        <v/>
      </c>
      <c r="Y180">
        <f>HYPERLINK("https://klasma.github.io/Logging_KINDA/tillsynsmail/A 12638-2019.docx", "A 12638-2019")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45186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12639-2019.xlsx", "A 12639-2019")</f>
        <v/>
      </c>
      <c r="T181">
        <f>HYPERLINK("https://klasma.github.io/Logging_YDRE/kartor/A 12639-2019.png", "A 12639-2019")</f>
        <v/>
      </c>
      <c r="V181">
        <f>HYPERLINK("https://klasma.github.io/Logging_YDRE/klagomål/A 12639-2019.docx", "A 12639-2019")</f>
        <v/>
      </c>
      <c r="W181">
        <f>HYPERLINK("https://klasma.github.io/Logging_YDRE/klagomålsmail/A 12639-2019.docx", "A 12639-2019")</f>
        <v/>
      </c>
      <c r="X181">
        <f>HYPERLINK("https://klasma.github.io/Logging_YDRE/tillsyn/A 12639-2019.docx", "A 12639-2019")</f>
        <v/>
      </c>
      <c r="Y181">
        <f>HYPERLINK("https://klasma.github.io/Logging_YDRE/tillsynsmail/A 12639-2019.docx", "A 12639-2019")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45186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13899-2019.xlsx", "A 13899-2019")</f>
        <v/>
      </c>
      <c r="T182">
        <f>HYPERLINK("https://klasma.github.io/Logging_KINDA/kartor/A 13899-2019.png", "A 13899-2019")</f>
        <v/>
      </c>
      <c r="U182">
        <f>HYPERLINK("https://klasma.github.io/Logging_KINDA/knärot/A 13899-2019.png", "A 13899-2019")</f>
        <v/>
      </c>
      <c r="V182">
        <f>HYPERLINK("https://klasma.github.io/Logging_KINDA/klagomål/A 13899-2019.docx", "A 13899-2019")</f>
        <v/>
      </c>
      <c r="W182">
        <f>HYPERLINK("https://klasma.github.io/Logging_KINDA/klagomålsmail/A 13899-2019.docx", "A 13899-2019")</f>
        <v/>
      </c>
      <c r="X182">
        <f>HYPERLINK("https://klasma.github.io/Logging_KINDA/tillsyn/A 13899-2019.docx", "A 13899-2019")</f>
        <v/>
      </c>
      <c r="Y182">
        <f>HYPERLINK("https://klasma.github.io/Logging_KINDA/tillsynsmail/A 13899-2019.docx", "A 13899-2019")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45186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16378-2019.xlsx", "A 16378-2019")</f>
        <v/>
      </c>
      <c r="T183">
        <f>HYPERLINK("https://klasma.github.io/Logging_NORRKOPING/kartor/A 16378-2019.png", "A 16378-2019")</f>
        <v/>
      </c>
      <c r="V183">
        <f>HYPERLINK("https://klasma.github.io/Logging_NORRKOPING/klagomål/A 16378-2019.docx", "A 16378-2019")</f>
        <v/>
      </c>
      <c r="W183">
        <f>HYPERLINK("https://klasma.github.io/Logging_NORRKOPING/klagomålsmail/A 16378-2019.docx", "A 16378-2019")</f>
        <v/>
      </c>
      <c r="X183">
        <f>HYPERLINK("https://klasma.github.io/Logging_NORRKOPING/tillsyn/A 16378-2019.docx", "A 16378-2019")</f>
        <v/>
      </c>
      <c r="Y183">
        <f>HYPERLINK("https://klasma.github.io/Logging_NORRKOPING/tillsynsmail/A 16378-2019.docx", "A 16378-2019")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45186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19407-2019.xlsx", "A 19407-2019")</f>
        <v/>
      </c>
      <c r="T184">
        <f>HYPERLINK("https://klasma.github.io/Logging_FINSPANG/kartor/A 19407-2019.png", "A 19407-2019")</f>
        <v/>
      </c>
      <c r="V184">
        <f>HYPERLINK("https://klasma.github.io/Logging_FINSPANG/klagomål/A 19407-2019.docx", "A 19407-2019")</f>
        <v/>
      </c>
      <c r="W184">
        <f>HYPERLINK("https://klasma.github.io/Logging_FINSPANG/klagomålsmail/A 19407-2019.docx", "A 19407-2019")</f>
        <v/>
      </c>
      <c r="X184">
        <f>HYPERLINK("https://klasma.github.io/Logging_FINSPANG/tillsyn/A 19407-2019.docx", "A 19407-2019")</f>
        <v/>
      </c>
      <c r="Y184">
        <f>HYPERLINK("https://klasma.github.io/Logging_FINSPANG/tillsynsmail/A 19407-2019.docx", "A 19407-2019")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45186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20149-2019.xlsx", "A 20149-2019")</f>
        <v/>
      </c>
      <c r="T185">
        <f>HYPERLINK("https://klasma.github.io/Logging_VALDEMARSVIK/kartor/A 20149-2019.png", "A 20149-2019")</f>
        <v/>
      </c>
      <c r="V185">
        <f>HYPERLINK("https://klasma.github.io/Logging_VALDEMARSVIK/klagomål/A 20149-2019.docx", "A 20149-2019")</f>
        <v/>
      </c>
      <c r="W185">
        <f>HYPERLINK("https://klasma.github.io/Logging_VALDEMARSVIK/klagomålsmail/A 20149-2019.docx", "A 20149-2019")</f>
        <v/>
      </c>
      <c r="X185">
        <f>HYPERLINK("https://klasma.github.io/Logging_VALDEMARSVIK/tillsyn/A 20149-2019.docx", "A 20149-2019")</f>
        <v/>
      </c>
      <c r="Y185">
        <f>HYPERLINK("https://klasma.github.io/Logging_VALDEMARSVIK/tillsynsmail/A 20149-2019.docx", "A 20149-2019")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45186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22210-2019.xlsx", "A 22210-2019")</f>
        <v/>
      </c>
      <c r="T186">
        <f>HYPERLINK("https://klasma.github.io/Logging_KINDA/kartor/A 22210-2019.png", "A 22210-2019")</f>
        <v/>
      </c>
      <c r="V186">
        <f>HYPERLINK("https://klasma.github.io/Logging_KINDA/klagomål/A 22210-2019.docx", "A 22210-2019")</f>
        <v/>
      </c>
      <c r="W186">
        <f>HYPERLINK("https://klasma.github.io/Logging_KINDA/klagomålsmail/A 22210-2019.docx", "A 22210-2019")</f>
        <v/>
      </c>
      <c r="X186">
        <f>HYPERLINK("https://klasma.github.io/Logging_KINDA/tillsyn/A 22210-2019.docx", "A 22210-2019")</f>
        <v/>
      </c>
      <c r="Y186">
        <f>HYPERLINK("https://klasma.github.io/Logging_KINDA/tillsynsmail/A 22210-2019.docx", "A 22210-2019")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45186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24547-2019.xlsx", "A 24547-2019")</f>
        <v/>
      </c>
      <c r="T187">
        <f>HYPERLINK("https://klasma.github.io/Logging_FINSPANG/kartor/A 24547-2019.png", "A 24547-2019")</f>
        <v/>
      </c>
      <c r="V187">
        <f>HYPERLINK("https://klasma.github.io/Logging_FINSPANG/klagomål/A 24547-2019.docx", "A 24547-2019")</f>
        <v/>
      </c>
      <c r="W187">
        <f>HYPERLINK("https://klasma.github.io/Logging_FINSPANG/klagomålsmail/A 24547-2019.docx", "A 24547-2019")</f>
        <v/>
      </c>
      <c r="X187">
        <f>HYPERLINK("https://klasma.github.io/Logging_FINSPANG/tillsyn/A 24547-2019.docx", "A 24547-2019")</f>
        <v/>
      </c>
      <c r="Y187">
        <f>HYPERLINK("https://klasma.github.io/Logging_FINSPANG/tillsynsmail/A 24547-2019.docx", "A 24547-2019")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45186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24668-2019.xlsx", "A 24668-2019")</f>
        <v/>
      </c>
      <c r="T188">
        <f>HYPERLINK("https://klasma.github.io/Logging_NORRKOPING/kartor/A 24668-2019.png", "A 24668-2019")</f>
        <v/>
      </c>
      <c r="V188">
        <f>HYPERLINK("https://klasma.github.io/Logging_NORRKOPING/klagomål/A 24668-2019.docx", "A 24668-2019")</f>
        <v/>
      </c>
      <c r="W188">
        <f>HYPERLINK("https://klasma.github.io/Logging_NORRKOPING/klagomålsmail/A 24668-2019.docx", "A 24668-2019")</f>
        <v/>
      </c>
      <c r="X188">
        <f>HYPERLINK("https://klasma.github.io/Logging_NORRKOPING/tillsyn/A 24668-2019.docx", "A 24668-2019")</f>
        <v/>
      </c>
      <c r="Y188">
        <f>HYPERLINK("https://klasma.github.io/Logging_NORRKOPING/tillsynsmail/A 24668-2019.docx", "A 24668-2019")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45186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24841-2019.xlsx", "A 24841-2019")</f>
        <v/>
      </c>
      <c r="T189">
        <f>HYPERLINK("https://klasma.github.io/Logging_NORRKOPING/kartor/A 24841-2019.png", "A 24841-2019")</f>
        <v/>
      </c>
      <c r="V189">
        <f>HYPERLINK("https://klasma.github.io/Logging_NORRKOPING/klagomål/A 24841-2019.docx", "A 24841-2019")</f>
        <v/>
      </c>
      <c r="W189">
        <f>HYPERLINK("https://klasma.github.io/Logging_NORRKOPING/klagomålsmail/A 24841-2019.docx", "A 24841-2019")</f>
        <v/>
      </c>
      <c r="X189">
        <f>HYPERLINK("https://klasma.github.io/Logging_NORRKOPING/tillsyn/A 24841-2019.docx", "A 24841-2019")</f>
        <v/>
      </c>
      <c r="Y189">
        <f>HYPERLINK("https://klasma.github.io/Logging_NORRKOPING/tillsynsmail/A 24841-2019.docx", "A 24841-2019")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45186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25312-2019.xlsx", "A 25312-2019")</f>
        <v/>
      </c>
      <c r="T190">
        <f>HYPERLINK("https://klasma.github.io/Logging_BOXHOLM/kartor/A 25312-2019.png", "A 25312-2019")</f>
        <v/>
      </c>
      <c r="V190">
        <f>HYPERLINK("https://klasma.github.io/Logging_BOXHOLM/klagomål/A 25312-2019.docx", "A 25312-2019")</f>
        <v/>
      </c>
      <c r="W190">
        <f>HYPERLINK("https://klasma.github.io/Logging_BOXHOLM/klagomålsmail/A 25312-2019.docx", "A 25312-2019")</f>
        <v/>
      </c>
      <c r="X190">
        <f>HYPERLINK("https://klasma.github.io/Logging_BOXHOLM/tillsyn/A 25312-2019.docx", "A 25312-2019")</f>
        <v/>
      </c>
      <c r="Y190">
        <f>HYPERLINK("https://klasma.github.io/Logging_BOXHOLM/tillsynsmail/A 25312-2019.docx", "A 25312-2019")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45186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26223-2019.xlsx", "A 26223-2019")</f>
        <v/>
      </c>
      <c r="T191">
        <f>HYPERLINK("https://klasma.github.io/Logging_FINSPANG/kartor/A 26223-2019.png", "A 26223-2019")</f>
        <v/>
      </c>
      <c r="V191">
        <f>HYPERLINK("https://klasma.github.io/Logging_FINSPANG/klagomål/A 26223-2019.docx", "A 26223-2019")</f>
        <v/>
      </c>
      <c r="W191">
        <f>HYPERLINK("https://klasma.github.io/Logging_FINSPANG/klagomålsmail/A 26223-2019.docx", "A 26223-2019")</f>
        <v/>
      </c>
      <c r="X191">
        <f>HYPERLINK("https://klasma.github.io/Logging_FINSPANG/tillsyn/A 26223-2019.docx", "A 26223-2019")</f>
        <v/>
      </c>
      <c r="Y191">
        <f>HYPERLINK("https://klasma.github.io/Logging_FINSPANG/tillsynsmail/A 26223-2019.docx", "A 26223-2019")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45186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26227-2019.xlsx", "A 26227-2019")</f>
        <v/>
      </c>
      <c r="T192">
        <f>HYPERLINK("https://klasma.github.io/Logging_FINSPANG/kartor/A 26227-2019.png", "A 26227-2019")</f>
        <v/>
      </c>
      <c r="V192">
        <f>HYPERLINK("https://klasma.github.io/Logging_FINSPANG/klagomål/A 26227-2019.docx", "A 26227-2019")</f>
        <v/>
      </c>
      <c r="W192">
        <f>HYPERLINK("https://klasma.github.io/Logging_FINSPANG/klagomålsmail/A 26227-2019.docx", "A 26227-2019")</f>
        <v/>
      </c>
      <c r="X192">
        <f>HYPERLINK("https://klasma.github.io/Logging_FINSPANG/tillsyn/A 26227-2019.docx", "A 26227-2019")</f>
        <v/>
      </c>
      <c r="Y192">
        <f>HYPERLINK("https://klasma.github.io/Logging_FINSPANG/tillsynsmail/A 26227-2019.docx", "A 26227-2019")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45186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30060-2019.xlsx", "A 30060-2019")</f>
        <v/>
      </c>
      <c r="T193">
        <f>HYPERLINK("https://klasma.github.io/Logging_MOTALA/kartor/A 30060-2019.png", "A 30060-2019")</f>
        <v/>
      </c>
      <c r="V193">
        <f>HYPERLINK("https://klasma.github.io/Logging_MOTALA/klagomål/A 30060-2019.docx", "A 30060-2019")</f>
        <v/>
      </c>
      <c r="W193">
        <f>HYPERLINK("https://klasma.github.io/Logging_MOTALA/klagomålsmail/A 30060-2019.docx", "A 30060-2019")</f>
        <v/>
      </c>
      <c r="X193">
        <f>HYPERLINK("https://klasma.github.io/Logging_MOTALA/tillsyn/A 30060-2019.docx", "A 30060-2019")</f>
        <v/>
      </c>
      <c r="Y193">
        <f>HYPERLINK("https://klasma.github.io/Logging_MOTALA/tillsynsmail/A 30060-2019.docx", "A 30060-2019")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45186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30229-2019.xlsx", "A 30229-2019")</f>
        <v/>
      </c>
      <c r="T194">
        <f>HYPERLINK("https://klasma.github.io/Logging_FINSPANG/kartor/A 30229-2019.png", "A 30229-2019")</f>
        <v/>
      </c>
      <c r="V194">
        <f>HYPERLINK("https://klasma.github.io/Logging_FINSPANG/klagomål/A 30229-2019.docx", "A 30229-2019")</f>
        <v/>
      </c>
      <c r="W194">
        <f>HYPERLINK("https://klasma.github.io/Logging_FINSPANG/klagomålsmail/A 30229-2019.docx", "A 30229-2019")</f>
        <v/>
      </c>
      <c r="X194">
        <f>HYPERLINK("https://klasma.github.io/Logging_FINSPANG/tillsyn/A 30229-2019.docx", "A 30229-2019")</f>
        <v/>
      </c>
      <c r="Y194">
        <f>HYPERLINK("https://klasma.github.io/Logging_FINSPANG/tillsynsmail/A 30229-2019.docx", "A 30229-2019")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45186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30987-2019.xlsx", "A 30987-2019")</f>
        <v/>
      </c>
      <c r="T195">
        <f>HYPERLINK("https://klasma.github.io/Logging_NORRKOPING/kartor/A 30987-2019.png", "A 30987-2019")</f>
        <v/>
      </c>
      <c r="V195">
        <f>HYPERLINK("https://klasma.github.io/Logging_NORRKOPING/klagomål/A 30987-2019.docx", "A 30987-2019")</f>
        <v/>
      </c>
      <c r="W195">
        <f>HYPERLINK("https://klasma.github.io/Logging_NORRKOPING/klagomålsmail/A 30987-2019.docx", "A 30987-2019")</f>
        <v/>
      </c>
      <c r="X195">
        <f>HYPERLINK("https://klasma.github.io/Logging_NORRKOPING/tillsyn/A 30987-2019.docx", "A 30987-2019")</f>
        <v/>
      </c>
      <c r="Y195">
        <f>HYPERLINK("https://klasma.github.io/Logging_NORRKOPING/tillsynsmail/A 30987-2019.docx", "A 30987-2019")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45186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34632-2019.xlsx", "A 34632-2019")</f>
        <v/>
      </c>
      <c r="T196">
        <f>HYPERLINK("https://klasma.github.io/Logging_FINSPANG/kartor/A 34632-2019.png", "A 34632-2019")</f>
        <v/>
      </c>
      <c r="V196">
        <f>HYPERLINK("https://klasma.github.io/Logging_FINSPANG/klagomål/A 34632-2019.docx", "A 34632-2019")</f>
        <v/>
      </c>
      <c r="W196">
        <f>HYPERLINK("https://klasma.github.io/Logging_FINSPANG/klagomålsmail/A 34632-2019.docx", "A 34632-2019")</f>
        <v/>
      </c>
      <c r="X196">
        <f>HYPERLINK("https://klasma.github.io/Logging_FINSPANG/tillsyn/A 34632-2019.docx", "A 34632-2019")</f>
        <v/>
      </c>
      <c r="Y196">
        <f>HYPERLINK("https://klasma.github.io/Logging_FINSPANG/tillsynsmail/A 34632-2019.docx", "A 34632-2019")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45186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35863-2019.xlsx", "A 35863-2019")</f>
        <v/>
      </c>
      <c r="T197">
        <f>HYPERLINK("https://klasma.github.io/Logging_YDRE/kartor/A 35863-2019.png", "A 35863-2019")</f>
        <v/>
      </c>
      <c r="U197">
        <f>HYPERLINK("https://klasma.github.io/Logging_YDRE/knärot/A 35863-2019.png", "A 35863-2019")</f>
        <v/>
      </c>
      <c r="V197">
        <f>HYPERLINK("https://klasma.github.io/Logging_YDRE/klagomål/A 35863-2019.docx", "A 35863-2019")</f>
        <v/>
      </c>
      <c r="W197">
        <f>HYPERLINK("https://klasma.github.io/Logging_YDRE/klagomålsmail/A 35863-2019.docx", "A 35863-2019")</f>
        <v/>
      </c>
      <c r="X197">
        <f>HYPERLINK("https://klasma.github.io/Logging_YDRE/tillsyn/A 35863-2019.docx", "A 35863-2019")</f>
        <v/>
      </c>
      <c r="Y197">
        <f>HYPERLINK("https://klasma.github.io/Logging_YDRE/tillsynsmail/A 35863-2019.docx", "A 35863-2019")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45186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43518-2019.xlsx", "A 43518-2019")</f>
        <v/>
      </c>
      <c r="T198">
        <f>HYPERLINK("https://klasma.github.io/Logging_LINKOPING/kartor/A 43518-2019.png", "A 43518-2019")</f>
        <v/>
      </c>
      <c r="V198">
        <f>HYPERLINK("https://klasma.github.io/Logging_LINKOPING/klagomål/A 43518-2019.docx", "A 43518-2019")</f>
        <v/>
      </c>
      <c r="W198">
        <f>HYPERLINK("https://klasma.github.io/Logging_LINKOPING/klagomålsmail/A 43518-2019.docx", "A 43518-2019")</f>
        <v/>
      </c>
      <c r="X198">
        <f>HYPERLINK("https://klasma.github.io/Logging_LINKOPING/tillsyn/A 43518-2019.docx", "A 43518-2019")</f>
        <v/>
      </c>
      <c r="Y198">
        <f>HYPERLINK("https://klasma.github.io/Logging_LINKOPING/tillsynsmail/A 43518-2019.docx", "A 43518-2019")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45186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49148-2019.xlsx", "A 49148-2019")</f>
        <v/>
      </c>
      <c r="T199">
        <f>HYPERLINK("https://klasma.github.io/Logging_LINKOPING/kartor/A 49148-2019.png", "A 49148-2019")</f>
        <v/>
      </c>
      <c r="V199">
        <f>HYPERLINK("https://klasma.github.io/Logging_LINKOPING/klagomål/A 49148-2019.docx", "A 49148-2019")</f>
        <v/>
      </c>
      <c r="W199">
        <f>HYPERLINK("https://klasma.github.io/Logging_LINKOPING/klagomålsmail/A 49148-2019.docx", "A 49148-2019")</f>
        <v/>
      </c>
      <c r="X199">
        <f>HYPERLINK("https://klasma.github.io/Logging_LINKOPING/tillsyn/A 49148-2019.docx", "A 49148-2019")</f>
        <v/>
      </c>
      <c r="Y199">
        <f>HYPERLINK("https://klasma.github.io/Logging_LINKOPING/tillsynsmail/A 49148-2019.docx", "A 49148-2019")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45186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49427-2019.xlsx", "A 49427-2019")</f>
        <v/>
      </c>
      <c r="T200">
        <f>HYPERLINK("https://klasma.github.io/Logging_MJOLBY/kartor/A 49427-2019.png", "A 49427-2019")</f>
        <v/>
      </c>
      <c r="V200">
        <f>HYPERLINK("https://klasma.github.io/Logging_MJOLBY/klagomål/A 49427-2019.docx", "A 49427-2019")</f>
        <v/>
      </c>
      <c r="W200">
        <f>HYPERLINK("https://klasma.github.io/Logging_MJOLBY/klagomålsmail/A 49427-2019.docx", "A 49427-2019")</f>
        <v/>
      </c>
      <c r="X200">
        <f>HYPERLINK("https://klasma.github.io/Logging_MJOLBY/tillsyn/A 49427-2019.docx", "A 49427-2019")</f>
        <v/>
      </c>
      <c r="Y200">
        <f>HYPERLINK("https://klasma.github.io/Logging_MJOLBY/tillsynsmail/A 49427-2019.docx", "A 49427-2019")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45186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49556-2019.xlsx", "A 49556-2019")</f>
        <v/>
      </c>
      <c r="T201">
        <f>HYPERLINK("https://klasma.github.io/Logging_LINKOPING/kartor/A 49556-2019.png", "A 49556-2019")</f>
        <v/>
      </c>
      <c r="V201">
        <f>HYPERLINK("https://klasma.github.io/Logging_LINKOPING/klagomål/A 49556-2019.docx", "A 49556-2019")</f>
        <v/>
      </c>
      <c r="W201">
        <f>HYPERLINK("https://klasma.github.io/Logging_LINKOPING/klagomålsmail/A 49556-2019.docx", "A 49556-2019")</f>
        <v/>
      </c>
      <c r="X201">
        <f>HYPERLINK("https://klasma.github.io/Logging_LINKOPING/tillsyn/A 49556-2019.docx", "A 49556-2019")</f>
        <v/>
      </c>
      <c r="Y201">
        <f>HYPERLINK("https://klasma.github.io/Logging_LINKOPING/tillsynsmail/A 49556-2019.docx", "A 49556-2019")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45186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49510-2019.xlsx", "A 49510-2019")</f>
        <v/>
      </c>
      <c r="T202">
        <f>HYPERLINK("https://klasma.github.io/Logging_BOXHOLM/kartor/A 49510-2019.png", "A 49510-2019")</f>
        <v/>
      </c>
      <c r="V202">
        <f>HYPERLINK("https://klasma.github.io/Logging_BOXHOLM/klagomål/A 49510-2019.docx", "A 49510-2019")</f>
        <v/>
      </c>
      <c r="W202">
        <f>HYPERLINK("https://klasma.github.io/Logging_BOXHOLM/klagomålsmail/A 49510-2019.docx", "A 49510-2019")</f>
        <v/>
      </c>
      <c r="X202">
        <f>HYPERLINK("https://klasma.github.io/Logging_BOXHOLM/tillsyn/A 49510-2019.docx", "A 49510-2019")</f>
        <v/>
      </c>
      <c r="Y202">
        <f>HYPERLINK("https://klasma.github.io/Logging_BOXHOLM/tillsynsmail/A 49510-2019.docx", "A 49510-2019")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45186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54164-2019.xlsx", "A 54164-2019")</f>
        <v/>
      </c>
      <c r="T203">
        <f>HYPERLINK("https://klasma.github.io/Logging_LINKOPING/kartor/A 54164-2019.png", "A 54164-2019")</f>
        <v/>
      </c>
      <c r="V203">
        <f>HYPERLINK("https://klasma.github.io/Logging_LINKOPING/klagomål/A 54164-2019.docx", "A 54164-2019")</f>
        <v/>
      </c>
      <c r="W203">
        <f>HYPERLINK("https://klasma.github.io/Logging_LINKOPING/klagomålsmail/A 54164-2019.docx", "A 54164-2019")</f>
        <v/>
      </c>
      <c r="X203">
        <f>HYPERLINK("https://klasma.github.io/Logging_LINKOPING/tillsyn/A 54164-2019.docx", "A 54164-2019")</f>
        <v/>
      </c>
      <c r="Y203">
        <f>HYPERLINK("https://klasma.github.io/Logging_LINKOPING/tillsynsmail/A 54164-2019.docx", "A 54164-2019")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45186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55658-2019.xlsx", "A 55658-2019")</f>
        <v/>
      </c>
      <c r="T204">
        <f>HYPERLINK("https://klasma.github.io/Logging_FINSPANG/kartor/A 55658-2019.png", "A 55658-2019")</f>
        <v/>
      </c>
      <c r="V204">
        <f>HYPERLINK("https://klasma.github.io/Logging_FINSPANG/klagomål/A 55658-2019.docx", "A 55658-2019")</f>
        <v/>
      </c>
      <c r="W204">
        <f>HYPERLINK("https://klasma.github.io/Logging_FINSPANG/klagomålsmail/A 55658-2019.docx", "A 55658-2019")</f>
        <v/>
      </c>
      <c r="X204">
        <f>HYPERLINK("https://klasma.github.io/Logging_FINSPANG/tillsyn/A 55658-2019.docx", "A 55658-2019")</f>
        <v/>
      </c>
      <c r="Y204">
        <f>HYPERLINK("https://klasma.github.io/Logging_FINSPANG/tillsynsmail/A 55658-2019.docx", "A 55658-2019")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45186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61702-2019.xlsx", "A 61702-2019")</f>
        <v/>
      </c>
      <c r="T205">
        <f>HYPERLINK("https://klasma.github.io/Logging_LINKOPING/kartor/A 61702-2019.png", "A 61702-2019")</f>
        <v/>
      </c>
      <c r="V205">
        <f>HYPERLINK("https://klasma.github.io/Logging_LINKOPING/klagomål/A 61702-2019.docx", "A 61702-2019")</f>
        <v/>
      </c>
      <c r="W205">
        <f>HYPERLINK("https://klasma.github.io/Logging_LINKOPING/klagomålsmail/A 61702-2019.docx", "A 61702-2019")</f>
        <v/>
      </c>
      <c r="X205">
        <f>HYPERLINK("https://klasma.github.io/Logging_LINKOPING/tillsyn/A 61702-2019.docx", "A 61702-2019")</f>
        <v/>
      </c>
      <c r="Y205">
        <f>HYPERLINK("https://klasma.github.io/Logging_LINKOPING/tillsynsmail/A 61702-2019.docx", "A 61702-2019")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45186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66093-2019.xlsx", "A 66093-2019")</f>
        <v/>
      </c>
      <c r="T206">
        <f>HYPERLINK("https://klasma.github.io/Logging_KINDA/kartor/A 66093-2019.png", "A 66093-2019")</f>
        <v/>
      </c>
      <c r="V206">
        <f>HYPERLINK("https://klasma.github.io/Logging_KINDA/klagomål/A 66093-2019.docx", "A 66093-2019")</f>
        <v/>
      </c>
      <c r="W206">
        <f>HYPERLINK("https://klasma.github.io/Logging_KINDA/klagomålsmail/A 66093-2019.docx", "A 66093-2019")</f>
        <v/>
      </c>
      <c r="X206">
        <f>HYPERLINK("https://klasma.github.io/Logging_KINDA/tillsyn/A 66093-2019.docx", "A 66093-2019")</f>
        <v/>
      </c>
      <c r="Y206">
        <f>HYPERLINK("https://klasma.github.io/Logging_KINDA/tillsynsmail/A 66093-2019.docx", "A 66093-2019")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45186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67658-2019.xlsx", "A 67658-2019")</f>
        <v/>
      </c>
      <c r="T207">
        <f>HYPERLINK("https://klasma.github.io/Logging_KINDA/kartor/A 67658-2019.png", "A 67658-2019")</f>
        <v/>
      </c>
      <c r="V207">
        <f>HYPERLINK("https://klasma.github.io/Logging_KINDA/klagomål/A 67658-2019.docx", "A 67658-2019")</f>
        <v/>
      </c>
      <c r="W207">
        <f>HYPERLINK("https://klasma.github.io/Logging_KINDA/klagomålsmail/A 67658-2019.docx", "A 67658-2019")</f>
        <v/>
      </c>
      <c r="X207">
        <f>HYPERLINK("https://klasma.github.io/Logging_KINDA/tillsyn/A 67658-2019.docx", "A 67658-2019")</f>
        <v/>
      </c>
      <c r="Y207">
        <f>HYPERLINK("https://klasma.github.io/Logging_KINDA/tillsynsmail/A 67658-2019.docx", "A 67658-2019")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45186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2350-2020.xlsx", "A 2350-2020")</f>
        <v/>
      </c>
      <c r="T208">
        <f>HYPERLINK("https://klasma.github.io/Logging_FINSPANG/kartor/A 2350-2020.png", "A 2350-2020")</f>
        <v/>
      </c>
      <c r="V208">
        <f>HYPERLINK("https://klasma.github.io/Logging_FINSPANG/klagomål/A 2350-2020.docx", "A 2350-2020")</f>
        <v/>
      </c>
      <c r="W208">
        <f>HYPERLINK("https://klasma.github.io/Logging_FINSPANG/klagomålsmail/A 2350-2020.docx", "A 2350-2020")</f>
        <v/>
      </c>
      <c r="X208">
        <f>HYPERLINK("https://klasma.github.io/Logging_FINSPANG/tillsyn/A 2350-2020.docx", "A 2350-2020")</f>
        <v/>
      </c>
      <c r="Y208">
        <f>HYPERLINK("https://klasma.github.io/Logging_FINSPANG/tillsynsmail/A 2350-2020.docx", "A 2350-2020")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45186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3021-2020.xlsx", "A 3021-2020")</f>
        <v/>
      </c>
      <c r="T209">
        <f>HYPERLINK("https://klasma.github.io/Logging_FINSPANG/kartor/A 3021-2020.png", "A 3021-2020")</f>
        <v/>
      </c>
      <c r="V209">
        <f>HYPERLINK("https://klasma.github.io/Logging_FINSPANG/klagomål/A 3021-2020.docx", "A 3021-2020")</f>
        <v/>
      </c>
      <c r="W209">
        <f>HYPERLINK("https://klasma.github.io/Logging_FINSPANG/klagomålsmail/A 3021-2020.docx", "A 3021-2020")</f>
        <v/>
      </c>
      <c r="X209">
        <f>HYPERLINK("https://klasma.github.io/Logging_FINSPANG/tillsyn/A 3021-2020.docx", "A 3021-2020")</f>
        <v/>
      </c>
      <c r="Y209">
        <f>HYPERLINK("https://klasma.github.io/Logging_FINSPANG/tillsynsmail/A 3021-2020.docx", "A 3021-2020")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45186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6775-2020.xlsx", "A 6775-2020")</f>
        <v/>
      </c>
      <c r="T210">
        <f>HYPERLINK("https://klasma.github.io/Logging_FINSPANG/kartor/A 6775-2020.png", "A 6775-2020")</f>
        <v/>
      </c>
      <c r="V210">
        <f>HYPERLINK("https://klasma.github.io/Logging_FINSPANG/klagomål/A 6775-2020.docx", "A 6775-2020")</f>
        <v/>
      </c>
      <c r="W210">
        <f>HYPERLINK("https://klasma.github.io/Logging_FINSPANG/klagomålsmail/A 6775-2020.docx", "A 6775-2020")</f>
        <v/>
      </c>
      <c r="X210">
        <f>HYPERLINK("https://klasma.github.io/Logging_FINSPANG/tillsyn/A 6775-2020.docx", "A 6775-2020")</f>
        <v/>
      </c>
      <c r="Y210">
        <f>HYPERLINK("https://klasma.github.io/Logging_FINSPANG/tillsynsmail/A 6775-2020.docx", "A 6775-2020")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45186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7268-2020.xlsx", "A 7268-2020")</f>
        <v/>
      </c>
      <c r="T211">
        <f>HYPERLINK("https://klasma.github.io/Logging_VADSTENA/kartor/A 7268-2020.png", "A 7268-2020")</f>
        <v/>
      </c>
      <c r="V211">
        <f>HYPERLINK("https://klasma.github.io/Logging_VADSTENA/klagomål/A 7268-2020.docx", "A 7268-2020")</f>
        <v/>
      </c>
      <c r="W211">
        <f>HYPERLINK("https://klasma.github.io/Logging_VADSTENA/klagomålsmail/A 7268-2020.docx", "A 7268-2020")</f>
        <v/>
      </c>
      <c r="X211">
        <f>HYPERLINK("https://klasma.github.io/Logging_VADSTENA/tillsyn/A 7268-2020.docx", "A 7268-2020")</f>
        <v/>
      </c>
      <c r="Y211">
        <f>HYPERLINK("https://klasma.github.io/Logging_VADSTENA/tillsynsmail/A 7268-2020.docx", "A 7268-2020")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45186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7241-2020.xlsx", "A 7241-2020")</f>
        <v/>
      </c>
      <c r="T212">
        <f>HYPERLINK("https://klasma.github.io/Logging_ATVIDABERG/kartor/A 7241-2020.png", "A 7241-2020")</f>
        <v/>
      </c>
      <c r="V212">
        <f>HYPERLINK("https://klasma.github.io/Logging_ATVIDABERG/klagomål/A 7241-2020.docx", "A 7241-2020")</f>
        <v/>
      </c>
      <c r="W212">
        <f>HYPERLINK("https://klasma.github.io/Logging_ATVIDABERG/klagomålsmail/A 7241-2020.docx", "A 7241-2020")</f>
        <v/>
      </c>
      <c r="X212">
        <f>HYPERLINK("https://klasma.github.io/Logging_ATVIDABERG/tillsyn/A 7241-2020.docx", "A 7241-2020")</f>
        <v/>
      </c>
      <c r="Y212">
        <f>HYPERLINK("https://klasma.github.io/Logging_ATVIDABERG/tillsynsmail/A 7241-2020.docx", "A 7241-2020")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45186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9074-2020.xlsx", "A 9074-2020")</f>
        <v/>
      </c>
      <c r="T213">
        <f>HYPERLINK("https://klasma.github.io/Logging_KINDA/kartor/A 9074-2020.png", "A 9074-2020")</f>
        <v/>
      </c>
      <c r="V213">
        <f>HYPERLINK("https://klasma.github.io/Logging_KINDA/klagomål/A 9074-2020.docx", "A 9074-2020")</f>
        <v/>
      </c>
      <c r="W213">
        <f>HYPERLINK("https://klasma.github.io/Logging_KINDA/klagomålsmail/A 9074-2020.docx", "A 9074-2020")</f>
        <v/>
      </c>
      <c r="X213">
        <f>HYPERLINK("https://klasma.github.io/Logging_KINDA/tillsyn/A 9074-2020.docx", "A 9074-2020")</f>
        <v/>
      </c>
      <c r="Y213">
        <f>HYPERLINK("https://klasma.github.io/Logging_KINDA/tillsynsmail/A 9074-2020.docx", "A 9074-2020")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45186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9820-2020.xlsx", "A 9820-2020")</f>
        <v/>
      </c>
      <c r="T214">
        <f>HYPERLINK("https://klasma.github.io/Logging_LINKOPING/kartor/A 9820-2020.png", "A 9820-2020")</f>
        <v/>
      </c>
      <c r="V214">
        <f>HYPERLINK("https://klasma.github.io/Logging_LINKOPING/klagomål/A 9820-2020.docx", "A 9820-2020")</f>
        <v/>
      </c>
      <c r="W214">
        <f>HYPERLINK("https://klasma.github.io/Logging_LINKOPING/klagomålsmail/A 9820-2020.docx", "A 9820-2020")</f>
        <v/>
      </c>
      <c r="X214">
        <f>HYPERLINK("https://klasma.github.io/Logging_LINKOPING/tillsyn/A 9820-2020.docx", "A 9820-2020")</f>
        <v/>
      </c>
      <c r="Y214">
        <f>HYPERLINK("https://klasma.github.io/Logging_LINKOPING/tillsynsmail/A 9820-2020.docx", "A 9820-2020")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45186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10926-2020.xlsx", "A 10926-2020")</f>
        <v/>
      </c>
      <c r="T215">
        <f>HYPERLINK("https://klasma.github.io/Logging_MOTALA/kartor/A 10926-2020.png", "A 10926-2020")</f>
        <v/>
      </c>
      <c r="V215">
        <f>HYPERLINK("https://klasma.github.io/Logging_MOTALA/klagomål/A 10926-2020.docx", "A 10926-2020")</f>
        <v/>
      </c>
      <c r="W215">
        <f>HYPERLINK("https://klasma.github.io/Logging_MOTALA/klagomålsmail/A 10926-2020.docx", "A 10926-2020")</f>
        <v/>
      </c>
      <c r="X215">
        <f>HYPERLINK("https://klasma.github.io/Logging_MOTALA/tillsyn/A 10926-2020.docx", "A 10926-2020")</f>
        <v/>
      </c>
      <c r="Y215">
        <f>HYPERLINK("https://klasma.github.io/Logging_MOTALA/tillsynsmail/A 10926-2020.docx", "A 10926-2020")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45186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14835-2020.xlsx", "A 14835-2020")</f>
        <v/>
      </c>
      <c r="T216">
        <f>HYPERLINK("https://klasma.github.io/Logging_FINSPANG/kartor/A 14835-2020.png", "A 14835-2020")</f>
        <v/>
      </c>
      <c r="V216">
        <f>HYPERLINK("https://klasma.github.io/Logging_FINSPANG/klagomål/A 14835-2020.docx", "A 14835-2020")</f>
        <v/>
      </c>
      <c r="W216">
        <f>HYPERLINK("https://klasma.github.io/Logging_FINSPANG/klagomålsmail/A 14835-2020.docx", "A 14835-2020")</f>
        <v/>
      </c>
      <c r="X216">
        <f>HYPERLINK("https://klasma.github.io/Logging_FINSPANG/tillsyn/A 14835-2020.docx", "A 14835-2020")</f>
        <v/>
      </c>
      <c r="Y216">
        <f>HYPERLINK("https://klasma.github.io/Logging_FINSPANG/tillsynsmail/A 14835-2020.docx", "A 14835-2020")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45186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14959-2020.xlsx", "A 14959-2020")</f>
        <v/>
      </c>
      <c r="T217">
        <f>HYPERLINK("https://klasma.github.io/Logging_YDRE/kartor/A 14959-2020.png", "A 14959-2020")</f>
        <v/>
      </c>
      <c r="V217">
        <f>HYPERLINK("https://klasma.github.io/Logging_YDRE/klagomål/A 14959-2020.docx", "A 14959-2020")</f>
        <v/>
      </c>
      <c r="W217">
        <f>HYPERLINK("https://klasma.github.io/Logging_YDRE/klagomålsmail/A 14959-2020.docx", "A 14959-2020")</f>
        <v/>
      </c>
      <c r="X217">
        <f>HYPERLINK("https://klasma.github.io/Logging_YDRE/tillsyn/A 14959-2020.docx", "A 14959-2020")</f>
        <v/>
      </c>
      <c r="Y217">
        <f>HYPERLINK("https://klasma.github.io/Logging_YDRE/tillsynsmail/A 14959-2020.docx", "A 14959-2020")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45186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15742-2020.xlsx", "A 15742-2020")</f>
        <v/>
      </c>
      <c r="T218">
        <f>HYPERLINK("https://klasma.github.io/Logging_LINKOPING/kartor/A 15742-2020.png", "A 15742-2020")</f>
        <v/>
      </c>
      <c r="V218">
        <f>HYPERLINK("https://klasma.github.io/Logging_LINKOPING/klagomål/A 15742-2020.docx", "A 15742-2020")</f>
        <v/>
      </c>
      <c r="W218">
        <f>HYPERLINK("https://klasma.github.io/Logging_LINKOPING/klagomålsmail/A 15742-2020.docx", "A 15742-2020")</f>
        <v/>
      </c>
      <c r="X218">
        <f>HYPERLINK("https://klasma.github.io/Logging_LINKOPING/tillsyn/A 15742-2020.docx", "A 15742-2020")</f>
        <v/>
      </c>
      <c r="Y218">
        <f>HYPERLINK("https://klasma.github.io/Logging_LINKOPING/tillsynsmail/A 15742-2020.docx", "A 15742-2020")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45186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16730-2020.xlsx", "A 16730-2020")</f>
        <v/>
      </c>
      <c r="T219">
        <f>HYPERLINK("https://klasma.github.io/Logging_MOTALA/kartor/A 16730-2020.png", "A 16730-2020")</f>
        <v/>
      </c>
      <c r="V219">
        <f>HYPERLINK("https://klasma.github.io/Logging_MOTALA/klagomål/A 16730-2020.docx", "A 16730-2020")</f>
        <v/>
      </c>
      <c r="W219">
        <f>HYPERLINK("https://klasma.github.io/Logging_MOTALA/klagomålsmail/A 16730-2020.docx", "A 16730-2020")</f>
        <v/>
      </c>
      <c r="X219">
        <f>HYPERLINK("https://klasma.github.io/Logging_MOTALA/tillsyn/A 16730-2020.docx", "A 16730-2020")</f>
        <v/>
      </c>
      <c r="Y219">
        <f>HYPERLINK("https://klasma.github.io/Logging_MOTALA/tillsynsmail/A 16730-2020.docx", "A 16730-2020")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45186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18902-2020.xlsx", "A 18902-2020")</f>
        <v/>
      </c>
      <c r="T220">
        <f>HYPERLINK("https://klasma.github.io/Logging_NORRKOPING/kartor/A 18902-2020.png", "A 18902-2020")</f>
        <v/>
      </c>
      <c r="V220">
        <f>HYPERLINK("https://klasma.github.io/Logging_NORRKOPING/klagomål/A 18902-2020.docx", "A 18902-2020")</f>
        <v/>
      </c>
      <c r="W220">
        <f>HYPERLINK("https://klasma.github.io/Logging_NORRKOPING/klagomålsmail/A 18902-2020.docx", "A 18902-2020")</f>
        <v/>
      </c>
      <c r="X220">
        <f>HYPERLINK("https://klasma.github.io/Logging_NORRKOPING/tillsyn/A 18902-2020.docx", "A 18902-2020")</f>
        <v/>
      </c>
      <c r="Y220">
        <f>HYPERLINK("https://klasma.github.io/Logging_NORRKOPING/tillsynsmail/A 18902-2020.docx", "A 18902-2020")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45186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19096-2020.xlsx", "A 19096-2020")</f>
        <v/>
      </c>
      <c r="T221">
        <f>HYPERLINK("https://klasma.github.io/Logging_MOTALA/kartor/A 19096-2020.png", "A 19096-2020")</f>
        <v/>
      </c>
      <c r="V221">
        <f>HYPERLINK("https://klasma.github.io/Logging_MOTALA/klagomål/A 19096-2020.docx", "A 19096-2020")</f>
        <v/>
      </c>
      <c r="W221">
        <f>HYPERLINK("https://klasma.github.io/Logging_MOTALA/klagomålsmail/A 19096-2020.docx", "A 19096-2020")</f>
        <v/>
      </c>
      <c r="X221">
        <f>HYPERLINK("https://klasma.github.io/Logging_MOTALA/tillsyn/A 19096-2020.docx", "A 19096-2020")</f>
        <v/>
      </c>
      <c r="Y221">
        <f>HYPERLINK("https://klasma.github.io/Logging_MOTALA/tillsynsmail/A 19096-2020.docx", "A 19096-2020")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45186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24118-2020.xlsx", "A 24118-2020")</f>
        <v/>
      </c>
      <c r="T222">
        <f>HYPERLINK("https://klasma.github.io/Logging_VALDEMARSVIK/kartor/A 24118-2020.png", "A 24118-2020")</f>
        <v/>
      </c>
      <c r="V222">
        <f>HYPERLINK("https://klasma.github.io/Logging_VALDEMARSVIK/klagomål/A 24118-2020.docx", "A 24118-2020")</f>
        <v/>
      </c>
      <c r="W222">
        <f>HYPERLINK("https://klasma.github.io/Logging_VALDEMARSVIK/klagomålsmail/A 24118-2020.docx", "A 24118-2020")</f>
        <v/>
      </c>
      <c r="X222">
        <f>HYPERLINK("https://klasma.github.io/Logging_VALDEMARSVIK/tillsyn/A 24118-2020.docx", "A 24118-2020")</f>
        <v/>
      </c>
      <c r="Y222">
        <f>HYPERLINK("https://klasma.github.io/Logging_VALDEMARSVIK/tillsynsmail/A 24118-2020.docx", "A 24118-2020")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45186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26728-2020.xlsx", "A 26728-2020")</f>
        <v/>
      </c>
      <c r="T223">
        <f>HYPERLINK("https://klasma.github.io/Logging_KINDA/kartor/A 26728-2020.png", "A 26728-2020")</f>
        <v/>
      </c>
      <c r="V223">
        <f>HYPERLINK("https://klasma.github.io/Logging_KINDA/klagomål/A 26728-2020.docx", "A 26728-2020")</f>
        <v/>
      </c>
      <c r="W223">
        <f>HYPERLINK("https://klasma.github.io/Logging_KINDA/klagomålsmail/A 26728-2020.docx", "A 26728-2020")</f>
        <v/>
      </c>
      <c r="X223">
        <f>HYPERLINK("https://klasma.github.io/Logging_KINDA/tillsyn/A 26728-2020.docx", "A 26728-2020")</f>
        <v/>
      </c>
      <c r="Y223">
        <f>HYPERLINK("https://klasma.github.io/Logging_KINDA/tillsynsmail/A 26728-2020.docx", "A 26728-2020")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45186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27514-2020.xlsx", "A 27514-2020")</f>
        <v/>
      </c>
      <c r="T224">
        <f>HYPERLINK("https://klasma.github.io/Logging_SODERKOPING/kartor/A 27514-2020.png", "A 27514-2020")</f>
        <v/>
      </c>
      <c r="V224">
        <f>HYPERLINK("https://klasma.github.io/Logging_SODERKOPING/klagomål/A 27514-2020.docx", "A 27514-2020")</f>
        <v/>
      </c>
      <c r="W224">
        <f>HYPERLINK("https://klasma.github.io/Logging_SODERKOPING/klagomålsmail/A 27514-2020.docx", "A 27514-2020")</f>
        <v/>
      </c>
      <c r="X224">
        <f>HYPERLINK("https://klasma.github.io/Logging_SODERKOPING/tillsyn/A 27514-2020.docx", "A 27514-2020")</f>
        <v/>
      </c>
      <c r="Y224">
        <f>HYPERLINK("https://klasma.github.io/Logging_SODERKOPING/tillsynsmail/A 27514-2020.docx", "A 27514-2020")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45186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30273-2020.xlsx", "A 30273-2020")</f>
        <v/>
      </c>
      <c r="T225">
        <f>HYPERLINK("https://klasma.github.io/Logging_ATVIDABERG/kartor/A 30273-2020.png", "A 30273-2020")</f>
        <v/>
      </c>
      <c r="V225">
        <f>HYPERLINK("https://klasma.github.io/Logging_ATVIDABERG/klagomål/A 30273-2020.docx", "A 30273-2020")</f>
        <v/>
      </c>
      <c r="W225">
        <f>HYPERLINK("https://klasma.github.io/Logging_ATVIDABERG/klagomålsmail/A 30273-2020.docx", "A 30273-2020")</f>
        <v/>
      </c>
      <c r="X225">
        <f>HYPERLINK("https://klasma.github.io/Logging_ATVIDABERG/tillsyn/A 30273-2020.docx", "A 30273-2020")</f>
        <v/>
      </c>
      <c r="Y225">
        <f>HYPERLINK("https://klasma.github.io/Logging_ATVIDABERG/tillsynsmail/A 30273-2020.docx", "A 30273-2020")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45186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31912-2020.xlsx", "A 31912-2020")</f>
        <v/>
      </c>
      <c r="T226">
        <f>HYPERLINK("https://klasma.github.io/Logging_MJOLBY/kartor/A 31912-2020.png", "A 31912-2020")</f>
        <v/>
      </c>
      <c r="V226">
        <f>HYPERLINK("https://klasma.github.io/Logging_MJOLBY/klagomål/A 31912-2020.docx", "A 31912-2020")</f>
        <v/>
      </c>
      <c r="W226">
        <f>HYPERLINK("https://klasma.github.io/Logging_MJOLBY/klagomålsmail/A 31912-2020.docx", "A 31912-2020")</f>
        <v/>
      </c>
      <c r="X226">
        <f>HYPERLINK("https://klasma.github.io/Logging_MJOLBY/tillsyn/A 31912-2020.docx", "A 31912-2020")</f>
        <v/>
      </c>
      <c r="Y226">
        <f>HYPERLINK("https://klasma.github.io/Logging_MJOLBY/tillsynsmail/A 31912-2020.docx", "A 31912-2020")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45186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34236-2020.xlsx", "A 34236-2020")</f>
        <v/>
      </c>
      <c r="T227">
        <f>HYPERLINK("https://klasma.github.io/Logging_VALDEMARSVIK/kartor/A 34236-2020.png", "A 34236-2020")</f>
        <v/>
      </c>
      <c r="U227">
        <f>HYPERLINK("https://klasma.github.io/Logging_VALDEMARSVIK/knärot/A 34236-2020.png", "A 34236-2020")</f>
        <v/>
      </c>
      <c r="V227">
        <f>HYPERLINK("https://klasma.github.io/Logging_VALDEMARSVIK/klagomål/A 34236-2020.docx", "A 34236-2020")</f>
        <v/>
      </c>
      <c r="W227">
        <f>HYPERLINK("https://klasma.github.io/Logging_VALDEMARSVIK/klagomålsmail/A 34236-2020.docx", "A 34236-2020")</f>
        <v/>
      </c>
      <c r="X227">
        <f>HYPERLINK("https://klasma.github.io/Logging_VALDEMARSVIK/tillsyn/A 34236-2020.docx", "A 34236-2020")</f>
        <v/>
      </c>
      <c r="Y227">
        <f>HYPERLINK("https://klasma.github.io/Logging_VALDEMARSVIK/tillsynsmail/A 34236-2020.docx", "A 34236-2020")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45186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35003-2020.xlsx", "A 35003-2020")</f>
        <v/>
      </c>
      <c r="T228">
        <f>HYPERLINK("https://klasma.github.io/Logging_FINSPANG/kartor/A 35003-2020.png", "A 35003-2020")</f>
        <v/>
      </c>
      <c r="V228">
        <f>HYPERLINK("https://klasma.github.io/Logging_FINSPANG/klagomål/A 35003-2020.docx", "A 35003-2020")</f>
        <v/>
      </c>
      <c r="W228">
        <f>HYPERLINK("https://klasma.github.io/Logging_FINSPANG/klagomålsmail/A 35003-2020.docx", "A 35003-2020")</f>
        <v/>
      </c>
      <c r="X228">
        <f>HYPERLINK("https://klasma.github.io/Logging_FINSPANG/tillsyn/A 35003-2020.docx", "A 35003-2020")</f>
        <v/>
      </c>
      <c r="Y228">
        <f>HYPERLINK("https://klasma.github.io/Logging_FINSPANG/tillsynsmail/A 35003-2020.docx", "A 35003-2020")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45186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36769-2020.xlsx", "A 36769-2020")</f>
        <v/>
      </c>
      <c r="T229">
        <f>HYPERLINK("https://klasma.github.io/Logging_SODERKOPING/kartor/A 36769-2020.png", "A 36769-2020")</f>
        <v/>
      </c>
      <c r="V229">
        <f>HYPERLINK("https://klasma.github.io/Logging_SODERKOPING/klagomål/A 36769-2020.docx", "A 36769-2020")</f>
        <v/>
      </c>
      <c r="W229">
        <f>HYPERLINK("https://klasma.github.io/Logging_SODERKOPING/klagomålsmail/A 36769-2020.docx", "A 36769-2020")</f>
        <v/>
      </c>
      <c r="X229">
        <f>HYPERLINK("https://klasma.github.io/Logging_SODERKOPING/tillsyn/A 36769-2020.docx", "A 36769-2020")</f>
        <v/>
      </c>
      <c r="Y229">
        <f>HYPERLINK("https://klasma.github.io/Logging_SODERKOPING/tillsynsmail/A 36769-2020.docx", "A 36769-2020")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45186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42014-2020.xlsx", "A 42014-2020")</f>
        <v/>
      </c>
      <c r="T230">
        <f>HYPERLINK("https://klasma.github.io/Logging_MOTALA/kartor/A 42014-2020.png", "A 42014-2020")</f>
        <v/>
      </c>
      <c r="V230">
        <f>HYPERLINK("https://klasma.github.io/Logging_MOTALA/klagomål/A 42014-2020.docx", "A 42014-2020")</f>
        <v/>
      </c>
      <c r="W230">
        <f>HYPERLINK("https://klasma.github.io/Logging_MOTALA/klagomålsmail/A 42014-2020.docx", "A 42014-2020")</f>
        <v/>
      </c>
      <c r="X230">
        <f>HYPERLINK("https://klasma.github.io/Logging_MOTALA/tillsyn/A 42014-2020.docx", "A 42014-2020")</f>
        <v/>
      </c>
      <c r="Y230">
        <f>HYPERLINK("https://klasma.github.io/Logging_MOTALA/tillsynsmail/A 42014-2020.docx", "A 42014-2020")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45186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42665-2020.xlsx", "A 42665-2020")</f>
        <v/>
      </c>
      <c r="T231">
        <f>HYPERLINK("https://klasma.github.io/Logging_LINKOPING/kartor/A 42665-2020.png", "A 42665-2020")</f>
        <v/>
      </c>
      <c r="V231">
        <f>HYPERLINK("https://klasma.github.io/Logging_LINKOPING/klagomål/A 42665-2020.docx", "A 42665-2020")</f>
        <v/>
      </c>
      <c r="W231">
        <f>HYPERLINK("https://klasma.github.io/Logging_LINKOPING/klagomålsmail/A 42665-2020.docx", "A 42665-2020")</f>
        <v/>
      </c>
      <c r="X231">
        <f>HYPERLINK("https://klasma.github.io/Logging_LINKOPING/tillsyn/A 42665-2020.docx", "A 42665-2020")</f>
        <v/>
      </c>
      <c r="Y231">
        <f>HYPERLINK("https://klasma.github.io/Logging_LINKOPING/tillsynsmail/A 42665-2020.docx", "A 42665-2020")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45186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44877-2020.xlsx", "A 44877-2020")</f>
        <v/>
      </c>
      <c r="T232">
        <f>HYPERLINK("https://klasma.github.io/Logging_YDRE/kartor/A 44877-2020.png", "A 44877-2020")</f>
        <v/>
      </c>
      <c r="V232">
        <f>HYPERLINK("https://klasma.github.io/Logging_YDRE/klagomål/A 44877-2020.docx", "A 44877-2020")</f>
        <v/>
      </c>
      <c r="W232">
        <f>HYPERLINK("https://klasma.github.io/Logging_YDRE/klagomålsmail/A 44877-2020.docx", "A 44877-2020")</f>
        <v/>
      </c>
      <c r="X232">
        <f>HYPERLINK("https://klasma.github.io/Logging_YDRE/tillsyn/A 44877-2020.docx", "A 44877-2020")</f>
        <v/>
      </c>
      <c r="Y232">
        <f>HYPERLINK("https://klasma.github.io/Logging_YDRE/tillsynsmail/A 44877-2020.docx", "A 44877-2020")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45186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44930-2020.xlsx", "A 44930-2020")</f>
        <v/>
      </c>
      <c r="T233">
        <f>HYPERLINK("https://klasma.github.io/Logging_LINKOPING/kartor/A 44930-2020.png", "A 44930-2020")</f>
        <v/>
      </c>
      <c r="U233">
        <f>HYPERLINK("https://klasma.github.io/Logging_LINKOPING/knärot/A 44930-2020.png", "A 44930-2020")</f>
        <v/>
      </c>
      <c r="V233">
        <f>HYPERLINK("https://klasma.github.io/Logging_LINKOPING/klagomål/A 44930-2020.docx", "A 44930-2020")</f>
        <v/>
      </c>
      <c r="W233">
        <f>HYPERLINK("https://klasma.github.io/Logging_LINKOPING/klagomålsmail/A 44930-2020.docx", "A 44930-2020")</f>
        <v/>
      </c>
      <c r="X233">
        <f>HYPERLINK("https://klasma.github.io/Logging_LINKOPING/tillsyn/A 44930-2020.docx", "A 44930-2020")</f>
        <v/>
      </c>
      <c r="Y233">
        <f>HYPERLINK("https://klasma.github.io/Logging_LINKOPING/tillsynsmail/A 44930-2020.docx", "A 44930-2020")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45186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47233-2020.xlsx", "A 47233-2020")</f>
        <v/>
      </c>
      <c r="T234">
        <f>HYPERLINK("https://klasma.github.io/Logging_KINDA/kartor/A 47233-2020.png", "A 47233-2020")</f>
        <v/>
      </c>
      <c r="U234">
        <f>HYPERLINK("https://klasma.github.io/Logging_KINDA/knärot/A 47233-2020.png", "A 47233-2020")</f>
        <v/>
      </c>
      <c r="V234">
        <f>HYPERLINK("https://klasma.github.io/Logging_KINDA/klagomål/A 47233-2020.docx", "A 47233-2020")</f>
        <v/>
      </c>
      <c r="W234">
        <f>HYPERLINK("https://klasma.github.io/Logging_KINDA/klagomålsmail/A 47233-2020.docx", "A 47233-2020")</f>
        <v/>
      </c>
      <c r="X234">
        <f>HYPERLINK("https://klasma.github.io/Logging_KINDA/tillsyn/A 47233-2020.docx", "A 47233-2020")</f>
        <v/>
      </c>
      <c r="Y234">
        <f>HYPERLINK("https://klasma.github.io/Logging_KINDA/tillsynsmail/A 47233-2020.docx", "A 47233-2020")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45186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48984-2020.xlsx", "A 48984-2020")</f>
        <v/>
      </c>
      <c r="T235">
        <f>HYPERLINK("https://klasma.github.io/Logging_LINKOPING/kartor/A 48984-2020.png", "A 48984-2020")</f>
        <v/>
      </c>
      <c r="V235">
        <f>HYPERLINK("https://klasma.github.io/Logging_LINKOPING/klagomål/A 48984-2020.docx", "A 48984-2020")</f>
        <v/>
      </c>
      <c r="W235">
        <f>HYPERLINK("https://klasma.github.io/Logging_LINKOPING/klagomålsmail/A 48984-2020.docx", "A 48984-2020")</f>
        <v/>
      </c>
      <c r="X235">
        <f>HYPERLINK("https://klasma.github.io/Logging_LINKOPING/tillsyn/A 48984-2020.docx", "A 48984-2020")</f>
        <v/>
      </c>
      <c r="Y235">
        <f>HYPERLINK("https://klasma.github.io/Logging_LINKOPING/tillsynsmail/A 48984-2020.docx", "A 48984-2020")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45186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53268-2020.xlsx", "A 53268-2020")</f>
        <v/>
      </c>
      <c r="T236">
        <f>HYPERLINK("https://klasma.github.io/Logging_BOXHOLM/kartor/A 53268-2020.png", "A 53268-2020")</f>
        <v/>
      </c>
      <c r="U236">
        <f>HYPERLINK("https://klasma.github.io/Logging_BOXHOLM/knärot/A 53268-2020.png", "A 53268-2020")</f>
        <v/>
      </c>
      <c r="V236">
        <f>HYPERLINK("https://klasma.github.io/Logging_BOXHOLM/klagomål/A 53268-2020.docx", "A 53268-2020")</f>
        <v/>
      </c>
      <c r="W236">
        <f>HYPERLINK("https://klasma.github.io/Logging_BOXHOLM/klagomålsmail/A 53268-2020.docx", "A 53268-2020")</f>
        <v/>
      </c>
      <c r="X236">
        <f>HYPERLINK("https://klasma.github.io/Logging_BOXHOLM/tillsyn/A 53268-2020.docx", "A 53268-2020")</f>
        <v/>
      </c>
      <c r="Y236">
        <f>HYPERLINK("https://klasma.github.io/Logging_BOXHOLM/tillsynsmail/A 53268-2020.docx", "A 53268-2020")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45186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54832-2020.xlsx", "A 54832-2020")</f>
        <v/>
      </c>
      <c r="T237">
        <f>HYPERLINK("https://klasma.github.io/Logging_FINSPANG/kartor/A 54832-2020.png", "A 54832-2020")</f>
        <v/>
      </c>
      <c r="V237">
        <f>HYPERLINK("https://klasma.github.io/Logging_FINSPANG/klagomål/A 54832-2020.docx", "A 54832-2020")</f>
        <v/>
      </c>
      <c r="W237">
        <f>HYPERLINK("https://klasma.github.io/Logging_FINSPANG/klagomålsmail/A 54832-2020.docx", "A 54832-2020")</f>
        <v/>
      </c>
      <c r="X237">
        <f>HYPERLINK("https://klasma.github.io/Logging_FINSPANG/tillsyn/A 54832-2020.docx", "A 54832-2020")</f>
        <v/>
      </c>
      <c r="Y237">
        <f>HYPERLINK("https://klasma.github.io/Logging_FINSPANG/tillsynsmail/A 54832-2020.docx", "A 54832-2020")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45186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55901-2020.xlsx", "A 55901-2020")</f>
        <v/>
      </c>
      <c r="T238">
        <f>HYPERLINK("https://klasma.github.io/Logging_NORRKOPING/kartor/A 55901-2020.png", "A 55901-2020")</f>
        <v/>
      </c>
      <c r="V238">
        <f>HYPERLINK("https://klasma.github.io/Logging_NORRKOPING/klagomål/A 55901-2020.docx", "A 55901-2020")</f>
        <v/>
      </c>
      <c r="W238">
        <f>HYPERLINK("https://klasma.github.io/Logging_NORRKOPING/klagomålsmail/A 55901-2020.docx", "A 55901-2020")</f>
        <v/>
      </c>
      <c r="X238">
        <f>HYPERLINK("https://klasma.github.io/Logging_NORRKOPING/tillsyn/A 55901-2020.docx", "A 55901-2020")</f>
        <v/>
      </c>
      <c r="Y238">
        <f>HYPERLINK("https://klasma.github.io/Logging_NORRKOPING/tillsynsmail/A 55901-2020.docx", "A 55901-2020")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45186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57912-2020.xlsx", "A 57912-2020")</f>
        <v/>
      </c>
      <c r="T239">
        <f>HYPERLINK("https://klasma.github.io/Logging_SODERKOPING/kartor/A 57912-2020.png", "A 57912-2020")</f>
        <v/>
      </c>
      <c r="V239">
        <f>HYPERLINK("https://klasma.github.io/Logging_SODERKOPING/klagomål/A 57912-2020.docx", "A 57912-2020")</f>
        <v/>
      </c>
      <c r="W239">
        <f>HYPERLINK("https://klasma.github.io/Logging_SODERKOPING/klagomålsmail/A 57912-2020.docx", "A 57912-2020")</f>
        <v/>
      </c>
      <c r="X239">
        <f>HYPERLINK("https://klasma.github.io/Logging_SODERKOPING/tillsyn/A 57912-2020.docx", "A 57912-2020")</f>
        <v/>
      </c>
      <c r="Y239">
        <f>HYPERLINK("https://klasma.github.io/Logging_SODERKOPING/tillsynsmail/A 57912-2020.docx", "A 57912-2020")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45186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58735-2020.xlsx", "A 58735-2020")</f>
        <v/>
      </c>
      <c r="T240">
        <f>HYPERLINK("https://klasma.github.io/Logging_ATVIDABERG/kartor/A 58735-2020.png", "A 58735-2020")</f>
        <v/>
      </c>
      <c r="V240">
        <f>HYPERLINK("https://klasma.github.io/Logging_ATVIDABERG/klagomål/A 58735-2020.docx", "A 58735-2020")</f>
        <v/>
      </c>
      <c r="W240">
        <f>HYPERLINK("https://klasma.github.io/Logging_ATVIDABERG/klagomålsmail/A 58735-2020.docx", "A 58735-2020")</f>
        <v/>
      </c>
      <c r="X240">
        <f>HYPERLINK("https://klasma.github.io/Logging_ATVIDABERG/tillsyn/A 58735-2020.docx", "A 58735-2020")</f>
        <v/>
      </c>
      <c r="Y240">
        <f>HYPERLINK("https://klasma.github.io/Logging_ATVIDABERG/tillsynsmail/A 58735-2020.docx", "A 58735-2020")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45186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59837-2020.xlsx", "A 59837-2020")</f>
        <v/>
      </c>
      <c r="T241">
        <f>HYPERLINK("https://klasma.github.io/Logging_VALDEMARSVIK/kartor/A 59837-2020.png", "A 59837-2020")</f>
        <v/>
      </c>
      <c r="V241">
        <f>HYPERLINK("https://klasma.github.io/Logging_VALDEMARSVIK/klagomål/A 59837-2020.docx", "A 59837-2020")</f>
        <v/>
      </c>
      <c r="W241">
        <f>HYPERLINK("https://klasma.github.io/Logging_VALDEMARSVIK/klagomålsmail/A 59837-2020.docx", "A 59837-2020")</f>
        <v/>
      </c>
      <c r="X241">
        <f>HYPERLINK("https://klasma.github.io/Logging_VALDEMARSVIK/tillsyn/A 59837-2020.docx", "A 59837-2020")</f>
        <v/>
      </c>
      <c r="Y241">
        <f>HYPERLINK("https://klasma.github.io/Logging_VALDEMARSVIK/tillsynsmail/A 59837-2020.docx", "A 59837-2020")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45186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65400-2020.xlsx", "A 65400-2020")</f>
        <v/>
      </c>
      <c r="T242">
        <f>HYPERLINK("https://klasma.github.io/Logging_VALDEMARSVIK/kartor/A 65400-2020.png", "A 65400-2020")</f>
        <v/>
      </c>
      <c r="V242">
        <f>HYPERLINK("https://klasma.github.io/Logging_VALDEMARSVIK/klagomål/A 65400-2020.docx", "A 65400-2020")</f>
        <v/>
      </c>
      <c r="W242">
        <f>HYPERLINK("https://klasma.github.io/Logging_VALDEMARSVIK/klagomålsmail/A 65400-2020.docx", "A 65400-2020")</f>
        <v/>
      </c>
      <c r="X242">
        <f>HYPERLINK("https://klasma.github.io/Logging_VALDEMARSVIK/tillsyn/A 65400-2020.docx", "A 65400-2020")</f>
        <v/>
      </c>
      <c r="Y242">
        <f>HYPERLINK("https://klasma.github.io/Logging_VALDEMARSVIK/tillsynsmail/A 65400-2020.docx", "A 65400-2020")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45186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67252-2020.xlsx", "A 67252-2020")</f>
        <v/>
      </c>
      <c r="T243">
        <f>HYPERLINK("https://klasma.github.io/Logging_ATVIDABERG/kartor/A 67252-2020.png", "A 67252-2020")</f>
        <v/>
      </c>
      <c r="V243">
        <f>HYPERLINK("https://klasma.github.io/Logging_ATVIDABERG/klagomål/A 67252-2020.docx", "A 67252-2020")</f>
        <v/>
      </c>
      <c r="W243">
        <f>HYPERLINK("https://klasma.github.io/Logging_ATVIDABERG/klagomålsmail/A 67252-2020.docx", "A 67252-2020")</f>
        <v/>
      </c>
      <c r="X243">
        <f>HYPERLINK("https://klasma.github.io/Logging_ATVIDABERG/tillsyn/A 67252-2020.docx", "A 67252-2020")</f>
        <v/>
      </c>
      <c r="Y243">
        <f>HYPERLINK("https://klasma.github.io/Logging_ATVIDABERG/tillsynsmail/A 67252-2020.docx", "A 67252-2020")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45186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67653-2020.xlsx", "A 67653-2020")</f>
        <v/>
      </c>
      <c r="T244">
        <f>HYPERLINK("https://klasma.github.io/Logging_ATVIDABERG/kartor/A 67653-2020.png", "A 67653-2020")</f>
        <v/>
      </c>
      <c r="V244">
        <f>HYPERLINK("https://klasma.github.io/Logging_ATVIDABERG/klagomål/A 67653-2020.docx", "A 67653-2020")</f>
        <v/>
      </c>
      <c r="W244">
        <f>HYPERLINK("https://klasma.github.io/Logging_ATVIDABERG/klagomålsmail/A 67653-2020.docx", "A 67653-2020")</f>
        <v/>
      </c>
      <c r="X244">
        <f>HYPERLINK("https://klasma.github.io/Logging_ATVIDABERG/tillsyn/A 67653-2020.docx", "A 67653-2020")</f>
        <v/>
      </c>
      <c r="Y244">
        <f>HYPERLINK("https://klasma.github.io/Logging_ATVIDABERG/tillsynsmail/A 67653-2020.docx", "A 67653-2020")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45186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68768-2020.xlsx", "A 68768-2020")</f>
        <v/>
      </c>
      <c r="T245">
        <f>HYPERLINK("https://klasma.github.io/Logging_YDRE/kartor/A 68768-2020.png", "A 68768-2020")</f>
        <v/>
      </c>
      <c r="V245">
        <f>HYPERLINK("https://klasma.github.io/Logging_YDRE/klagomål/A 68768-2020.docx", "A 68768-2020")</f>
        <v/>
      </c>
      <c r="W245">
        <f>HYPERLINK("https://klasma.github.io/Logging_YDRE/klagomålsmail/A 68768-2020.docx", "A 68768-2020")</f>
        <v/>
      </c>
      <c r="X245">
        <f>HYPERLINK("https://klasma.github.io/Logging_YDRE/tillsyn/A 68768-2020.docx", "A 68768-2020")</f>
        <v/>
      </c>
      <c r="Y245">
        <f>HYPERLINK("https://klasma.github.io/Logging_YDRE/tillsynsmail/A 68768-2020.docx", "A 68768-2020")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45186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910-2021.xlsx", "A 910-2021")</f>
        <v/>
      </c>
      <c r="T246">
        <f>HYPERLINK("https://klasma.github.io/Logging_ATVIDABERG/kartor/A 910-2021.png", "A 910-2021")</f>
        <v/>
      </c>
      <c r="V246">
        <f>HYPERLINK("https://klasma.github.io/Logging_ATVIDABERG/klagomål/A 910-2021.docx", "A 910-2021")</f>
        <v/>
      </c>
      <c r="W246">
        <f>HYPERLINK("https://klasma.github.io/Logging_ATVIDABERG/klagomålsmail/A 910-2021.docx", "A 910-2021")</f>
        <v/>
      </c>
      <c r="X246">
        <f>HYPERLINK("https://klasma.github.io/Logging_ATVIDABERG/tillsyn/A 910-2021.docx", "A 910-2021")</f>
        <v/>
      </c>
      <c r="Y246">
        <f>HYPERLINK("https://klasma.github.io/Logging_ATVIDABERG/tillsynsmail/A 910-2021.docx", "A 910-2021")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45186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6299-2021.xlsx", "A 6299-2021")</f>
        <v/>
      </c>
      <c r="T247">
        <f>HYPERLINK("https://klasma.github.io/Logging_ATVIDABERG/kartor/A 6299-2021.png", "A 6299-2021")</f>
        <v/>
      </c>
      <c r="V247">
        <f>HYPERLINK("https://klasma.github.io/Logging_ATVIDABERG/klagomål/A 6299-2021.docx", "A 6299-2021")</f>
        <v/>
      </c>
      <c r="W247">
        <f>HYPERLINK("https://klasma.github.io/Logging_ATVIDABERG/klagomålsmail/A 6299-2021.docx", "A 6299-2021")</f>
        <v/>
      </c>
      <c r="X247">
        <f>HYPERLINK("https://klasma.github.io/Logging_ATVIDABERG/tillsyn/A 6299-2021.docx", "A 6299-2021")</f>
        <v/>
      </c>
      <c r="Y247">
        <f>HYPERLINK("https://klasma.github.io/Logging_ATVIDABERG/tillsynsmail/A 6299-2021.docx", "A 6299-2021")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45186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6428-2021.xlsx", "A 6428-2021")</f>
        <v/>
      </c>
      <c r="T248">
        <f>HYPERLINK("https://klasma.github.io/Logging_KINDA/kartor/A 6428-2021.png", "A 6428-2021")</f>
        <v/>
      </c>
      <c r="V248">
        <f>HYPERLINK("https://klasma.github.io/Logging_KINDA/klagomål/A 6428-2021.docx", "A 6428-2021")</f>
        <v/>
      </c>
      <c r="W248">
        <f>HYPERLINK("https://klasma.github.io/Logging_KINDA/klagomålsmail/A 6428-2021.docx", "A 6428-2021")</f>
        <v/>
      </c>
      <c r="X248">
        <f>HYPERLINK("https://klasma.github.io/Logging_KINDA/tillsyn/A 6428-2021.docx", "A 6428-2021")</f>
        <v/>
      </c>
      <c r="Y248">
        <f>HYPERLINK("https://klasma.github.io/Logging_KINDA/tillsynsmail/A 6428-2021.docx", "A 6428-2021")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45186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12446-2021.xlsx", "A 12446-2021")</f>
        <v/>
      </c>
      <c r="T249">
        <f>HYPERLINK("https://klasma.github.io/Logging_FINSPANG/kartor/A 12446-2021.png", "A 12446-2021")</f>
        <v/>
      </c>
      <c r="V249">
        <f>HYPERLINK("https://klasma.github.io/Logging_FINSPANG/klagomål/A 12446-2021.docx", "A 12446-2021")</f>
        <v/>
      </c>
      <c r="W249">
        <f>HYPERLINK("https://klasma.github.io/Logging_FINSPANG/klagomålsmail/A 12446-2021.docx", "A 12446-2021")</f>
        <v/>
      </c>
      <c r="X249">
        <f>HYPERLINK("https://klasma.github.io/Logging_FINSPANG/tillsyn/A 12446-2021.docx", "A 12446-2021")</f>
        <v/>
      </c>
      <c r="Y249">
        <f>HYPERLINK("https://klasma.github.io/Logging_FINSPANG/tillsynsmail/A 12446-2021.docx", "A 12446-2021")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45186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12457-2021.xlsx", "A 12457-2021")</f>
        <v/>
      </c>
      <c r="T250">
        <f>HYPERLINK("https://klasma.github.io/Logging_NORRKOPING/kartor/A 12457-2021.png", "A 12457-2021")</f>
        <v/>
      </c>
      <c r="V250">
        <f>HYPERLINK("https://klasma.github.io/Logging_NORRKOPING/klagomål/A 12457-2021.docx", "A 12457-2021")</f>
        <v/>
      </c>
      <c r="W250">
        <f>HYPERLINK("https://klasma.github.io/Logging_NORRKOPING/klagomålsmail/A 12457-2021.docx", "A 12457-2021")</f>
        <v/>
      </c>
      <c r="X250">
        <f>HYPERLINK("https://klasma.github.io/Logging_NORRKOPING/tillsyn/A 12457-2021.docx", "A 12457-2021")</f>
        <v/>
      </c>
      <c r="Y250">
        <f>HYPERLINK("https://klasma.github.io/Logging_NORRKOPING/tillsynsmail/A 12457-2021.docx", "A 12457-2021")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45186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14096-2021.xlsx", "A 14096-2021")</f>
        <v/>
      </c>
      <c r="T251">
        <f>HYPERLINK("https://klasma.github.io/Logging_LINKOPING/kartor/A 14096-2021.png", "A 14096-2021")</f>
        <v/>
      </c>
      <c r="V251">
        <f>HYPERLINK("https://klasma.github.io/Logging_LINKOPING/klagomål/A 14096-2021.docx", "A 14096-2021")</f>
        <v/>
      </c>
      <c r="W251">
        <f>HYPERLINK("https://klasma.github.io/Logging_LINKOPING/klagomålsmail/A 14096-2021.docx", "A 14096-2021")</f>
        <v/>
      </c>
      <c r="X251">
        <f>HYPERLINK("https://klasma.github.io/Logging_LINKOPING/tillsyn/A 14096-2021.docx", "A 14096-2021")</f>
        <v/>
      </c>
      <c r="Y251">
        <f>HYPERLINK("https://klasma.github.io/Logging_LINKOPING/tillsynsmail/A 14096-2021.docx", "A 14096-2021")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45186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15475-2021.xlsx", "A 15475-2021")</f>
        <v/>
      </c>
      <c r="T252">
        <f>HYPERLINK("https://klasma.github.io/Logging_LINKOPING/kartor/A 15475-2021.png", "A 15475-2021")</f>
        <v/>
      </c>
      <c r="V252">
        <f>HYPERLINK("https://klasma.github.io/Logging_LINKOPING/klagomål/A 15475-2021.docx", "A 15475-2021")</f>
        <v/>
      </c>
      <c r="W252">
        <f>HYPERLINK("https://klasma.github.io/Logging_LINKOPING/klagomålsmail/A 15475-2021.docx", "A 15475-2021")</f>
        <v/>
      </c>
      <c r="X252">
        <f>HYPERLINK("https://klasma.github.io/Logging_LINKOPING/tillsyn/A 15475-2021.docx", "A 15475-2021")</f>
        <v/>
      </c>
      <c r="Y252">
        <f>HYPERLINK("https://klasma.github.io/Logging_LINKOPING/tillsynsmail/A 15475-2021.docx", "A 15475-2021")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45186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16388-2021.xlsx", "A 16388-2021")</f>
        <v/>
      </c>
      <c r="T253">
        <f>HYPERLINK("https://klasma.github.io/Logging_VALDEMARSVIK/kartor/A 16388-2021.png", "A 16388-2021")</f>
        <v/>
      </c>
      <c r="V253">
        <f>HYPERLINK("https://klasma.github.io/Logging_VALDEMARSVIK/klagomål/A 16388-2021.docx", "A 16388-2021")</f>
        <v/>
      </c>
      <c r="W253">
        <f>HYPERLINK("https://klasma.github.io/Logging_VALDEMARSVIK/klagomålsmail/A 16388-2021.docx", "A 16388-2021")</f>
        <v/>
      </c>
      <c r="X253">
        <f>HYPERLINK("https://klasma.github.io/Logging_VALDEMARSVIK/tillsyn/A 16388-2021.docx", "A 16388-2021")</f>
        <v/>
      </c>
      <c r="Y253">
        <f>HYPERLINK("https://klasma.github.io/Logging_VALDEMARSVIK/tillsynsmail/A 16388-2021.docx", "A 16388-2021")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45186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16870-2021.xlsx", "A 16870-2021")</f>
        <v/>
      </c>
      <c r="T254">
        <f>HYPERLINK("https://klasma.github.io/Logging_MOTALA/kartor/A 16870-2021.png", "A 16870-2021")</f>
        <v/>
      </c>
      <c r="V254">
        <f>HYPERLINK("https://klasma.github.io/Logging_MOTALA/klagomål/A 16870-2021.docx", "A 16870-2021")</f>
        <v/>
      </c>
      <c r="W254">
        <f>HYPERLINK("https://klasma.github.io/Logging_MOTALA/klagomålsmail/A 16870-2021.docx", "A 16870-2021")</f>
        <v/>
      </c>
      <c r="X254">
        <f>HYPERLINK("https://klasma.github.io/Logging_MOTALA/tillsyn/A 16870-2021.docx", "A 16870-2021")</f>
        <v/>
      </c>
      <c r="Y254">
        <f>HYPERLINK("https://klasma.github.io/Logging_MOTALA/tillsynsmail/A 16870-2021.docx", "A 16870-2021")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45186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16747-2021.xlsx", "A 16747-2021")</f>
        <v/>
      </c>
      <c r="T255">
        <f>HYPERLINK("https://klasma.github.io/Logging_FINSPANG/kartor/A 16747-2021.png", "A 16747-2021")</f>
        <v/>
      </c>
      <c r="V255">
        <f>HYPERLINK("https://klasma.github.io/Logging_FINSPANG/klagomål/A 16747-2021.docx", "A 16747-2021")</f>
        <v/>
      </c>
      <c r="W255">
        <f>HYPERLINK("https://klasma.github.io/Logging_FINSPANG/klagomålsmail/A 16747-2021.docx", "A 16747-2021")</f>
        <v/>
      </c>
      <c r="X255">
        <f>HYPERLINK("https://klasma.github.io/Logging_FINSPANG/tillsyn/A 16747-2021.docx", "A 16747-2021")</f>
        <v/>
      </c>
      <c r="Y255">
        <f>HYPERLINK("https://klasma.github.io/Logging_FINSPANG/tillsynsmail/A 16747-2021.docx", "A 16747-2021")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45186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19103-2021.xlsx", "A 19103-2021")</f>
        <v/>
      </c>
      <c r="T256">
        <f>HYPERLINK("https://klasma.github.io/Logging_LINKOPING/kartor/A 19103-2021.png", "A 19103-2021")</f>
        <v/>
      </c>
      <c r="V256">
        <f>HYPERLINK("https://klasma.github.io/Logging_LINKOPING/klagomål/A 19103-2021.docx", "A 19103-2021")</f>
        <v/>
      </c>
      <c r="W256">
        <f>HYPERLINK("https://klasma.github.io/Logging_LINKOPING/klagomålsmail/A 19103-2021.docx", "A 19103-2021")</f>
        <v/>
      </c>
      <c r="X256">
        <f>HYPERLINK("https://klasma.github.io/Logging_LINKOPING/tillsyn/A 19103-2021.docx", "A 19103-2021")</f>
        <v/>
      </c>
      <c r="Y256">
        <f>HYPERLINK("https://klasma.github.io/Logging_LINKOPING/tillsynsmail/A 19103-2021.docx", "A 19103-2021")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45186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19825-2021.xlsx", "A 19825-2021")</f>
        <v/>
      </c>
      <c r="T257">
        <f>HYPERLINK("https://klasma.github.io/Logging_NORRKOPING/kartor/A 19825-2021.png", "A 19825-2021")</f>
        <v/>
      </c>
      <c r="V257">
        <f>HYPERLINK("https://klasma.github.io/Logging_NORRKOPING/klagomål/A 19825-2021.docx", "A 19825-2021")</f>
        <v/>
      </c>
      <c r="W257">
        <f>HYPERLINK("https://klasma.github.io/Logging_NORRKOPING/klagomålsmail/A 19825-2021.docx", "A 19825-2021")</f>
        <v/>
      </c>
      <c r="X257">
        <f>HYPERLINK("https://klasma.github.io/Logging_NORRKOPING/tillsyn/A 19825-2021.docx", "A 19825-2021")</f>
        <v/>
      </c>
      <c r="Y257">
        <f>HYPERLINK("https://klasma.github.io/Logging_NORRKOPING/tillsynsmail/A 19825-2021.docx", "A 19825-2021")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45186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25288-2021.xlsx", "A 25288-2021")</f>
        <v/>
      </c>
      <c r="T258">
        <f>HYPERLINK("https://klasma.github.io/Logging_KINDA/kartor/A 25288-2021.png", "A 25288-2021")</f>
        <v/>
      </c>
      <c r="V258">
        <f>HYPERLINK("https://klasma.github.io/Logging_KINDA/klagomål/A 25288-2021.docx", "A 25288-2021")</f>
        <v/>
      </c>
      <c r="W258">
        <f>HYPERLINK("https://klasma.github.io/Logging_KINDA/klagomålsmail/A 25288-2021.docx", "A 25288-2021")</f>
        <v/>
      </c>
      <c r="X258">
        <f>HYPERLINK("https://klasma.github.io/Logging_KINDA/tillsyn/A 25288-2021.docx", "A 25288-2021")</f>
        <v/>
      </c>
      <c r="Y258">
        <f>HYPERLINK("https://klasma.github.io/Logging_KINDA/tillsynsmail/A 25288-2021.docx", "A 25288-2021")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45186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25392-2021.xlsx", "A 25392-2021")</f>
        <v/>
      </c>
      <c r="T259">
        <f>HYPERLINK("https://klasma.github.io/Logging_NORRKOPING/kartor/A 25392-2021.png", "A 25392-2021")</f>
        <v/>
      </c>
      <c r="V259">
        <f>HYPERLINK("https://klasma.github.io/Logging_NORRKOPING/klagomål/A 25392-2021.docx", "A 25392-2021")</f>
        <v/>
      </c>
      <c r="W259">
        <f>HYPERLINK("https://klasma.github.io/Logging_NORRKOPING/klagomålsmail/A 25392-2021.docx", "A 25392-2021")</f>
        <v/>
      </c>
      <c r="X259">
        <f>HYPERLINK("https://klasma.github.io/Logging_NORRKOPING/tillsyn/A 25392-2021.docx", "A 25392-2021")</f>
        <v/>
      </c>
      <c r="Y259">
        <f>HYPERLINK("https://klasma.github.io/Logging_NORRKOPING/tillsynsmail/A 25392-2021.docx", "A 25392-2021")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45186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25614-2021.xlsx", "A 25614-2021")</f>
        <v/>
      </c>
      <c r="T260">
        <f>HYPERLINK("https://klasma.github.io/Logging_NORRKOPING/kartor/A 25614-2021.png", "A 25614-2021")</f>
        <v/>
      </c>
      <c r="V260">
        <f>HYPERLINK("https://klasma.github.io/Logging_NORRKOPING/klagomål/A 25614-2021.docx", "A 25614-2021")</f>
        <v/>
      </c>
      <c r="W260">
        <f>HYPERLINK("https://klasma.github.io/Logging_NORRKOPING/klagomålsmail/A 25614-2021.docx", "A 25614-2021")</f>
        <v/>
      </c>
      <c r="X260">
        <f>HYPERLINK("https://klasma.github.io/Logging_NORRKOPING/tillsyn/A 25614-2021.docx", "A 25614-2021")</f>
        <v/>
      </c>
      <c r="Y260">
        <f>HYPERLINK("https://klasma.github.io/Logging_NORRKOPING/tillsynsmail/A 25614-2021.docx", "A 25614-2021")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45186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25868-2021.xlsx", "A 25868-2021")</f>
        <v/>
      </c>
      <c r="T261">
        <f>HYPERLINK("https://klasma.github.io/Logging_ODESHOG/kartor/A 25868-2021.png", "A 25868-2021")</f>
        <v/>
      </c>
      <c r="V261">
        <f>HYPERLINK("https://klasma.github.io/Logging_ODESHOG/klagomål/A 25868-2021.docx", "A 25868-2021")</f>
        <v/>
      </c>
      <c r="W261">
        <f>HYPERLINK("https://klasma.github.io/Logging_ODESHOG/klagomålsmail/A 25868-2021.docx", "A 25868-2021")</f>
        <v/>
      </c>
      <c r="X261">
        <f>HYPERLINK("https://klasma.github.io/Logging_ODESHOG/tillsyn/A 25868-2021.docx", "A 25868-2021")</f>
        <v/>
      </c>
      <c r="Y261">
        <f>HYPERLINK("https://klasma.github.io/Logging_ODESHOG/tillsynsmail/A 25868-2021.docx", "A 25868-2021")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45186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27863-2021.xlsx", "A 27863-2021")</f>
        <v/>
      </c>
      <c r="T262">
        <f>HYPERLINK("https://klasma.github.io/Logging_NORRKOPING/kartor/A 27863-2021.png", "A 27863-2021")</f>
        <v/>
      </c>
      <c r="V262">
        <f>HYPERLINK("https://klasma.github.io/Logging_NORRKOPING/klagomål/A 27863-2021.docx", "A 27863-2021")</f>
        <v/>
      </c>
      <c r="W262">
        <f>HYPERLINK("https://klasma.github.io/Logging_NORRKOPING/klagomålsmail/A 27863-2021.docx", "A 27863-2021")</f>
        <v/>
      </c>
      <c r="X262">
        <f>HYPERLINK("https://klasma.github.io/Logging_NORRKOPING/tillsyn/A 27863-2021.docx", "A 27863-2021")</f>
        <v/>
      </c>
      <c r="Y262">
        <f>HYPERLINK("https://klasma.github.io/Logging_NORRKOPING/tillsynsmail/A 27863-2021.docx", "A 27863-2021")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45186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28953-2021.xlsx", "A 28953-2021")</f>
        <v/>
      </c>
      <c r="T263">
        <f>HYPERLINK("https://klasma.github.io/Logging_YDRE/kartor/A 28953-2021.png", "A 28953-2021")</f>
        <v/>
      </c>
      <c r="V263">
        <f>HYPERLINK("https://klasma.github.io/Logging_YDRE/klagomål/A 28953-2021.docx", "A 28953-2021")</f>
        <v/>
      </c>
      <c r="W263">
        <f>HYPERLINK("https://klasma.github.io/Logging_YDRE/klagomålsmail/A 28953-2021.docx", "A 28953-2021")</f>
        <v/>
      </c>
      <c r="X263">
        <f>HYPERLINK("https://klasma.github.io/Logging_YDRE/tillsyn/A 28953-2021.docx", "A 28953-2021")</f>
        <v/>
      </c>
      <c r="Y263">
        <f>HYPERLINK("https://klasma.github.io/Logging_YDRE/tillsynsmail/A 28953-2021.docx", "A 28953-2021")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45186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34171-2021.xlsx", "A 34171-2021")</f>
        <v/>
      </c>
      <c r="T264">
        <f>HYPERLINK("https://klasma.github.io/Logging_SODERKOPING/kartor/A 34171-2021.png", "A 34171-2021")</f>
        <v/>
      </c>
      <c r="V264">
        <f>HYPERLINK("https://klasma.github.io/Logging_SODERKOPING/klagomål/A 34171-2021.docx", "A 34171-2021")</f>
        <v/>
      </c>
      <c r="W264">
        <f>HYPERLINK("https://klasma.github.io/Logging_SODERKOPING/klagomålsmail/A 34171-2021.docx", "A 34171-2021")</f>
        <v/>
      </c>
      <c r="X264">
        <f>HYPERLINK("https://klasma.github.io/Logging_SODERKOPING/tillsyn/A 34171-2021.docx", "A 34171-2021")</f>
        <v/>
      </c>
      <c r="Y264">
        <f>HYPERLINK("https://klasma.github.io/Logging_SODERKOPING/tillsynsmail/A 34171-2021.docx", "A 34171-2021")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45186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38056-2021.xlsx", "A 38056-2021")</f>
        <v/>
      </c>
      <c r="T265">
        <f>HYPERLINK("https://klasma.github.io/Logging_FINSPANG/kartor/A 38056-2021.png", "A 38056-2021")</f>
        <v/>
      </c>
      <c r="V265">
        <f>HYPERLINK("https://klasma.github.io/Logging_FINSPANG/klagomål/A 38056-2021.docx", "A 38056-2021")</f>
        <v/>
      </c>
      <c r="W265">
        <f>HYPERLINK("https://klasma.github.io/Logging_FINSPANG/klagomålsmail/A 38056-2021.docx", "A 38056-2021")</f>
        <v/>
      </c>
      <c r="X265">
        <f>HYPERLINK("https://klasma.github.io/Logging_FINSPANG/tillsyn/A 38056-2021.docx", "A 38056-2021")</f>
        <v/>
      </c>
      <c r="Y265">
        <f>HYPERLINK("https://klasma.github.io/Logging_FINSPANG/tillsynsmail/A 38056-2021.docx", "A 38056-2021")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45186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39488-2021.xlsx", "A 39488-2021")</f>
        <v/>
      </c>
      <c r="T266">
        <f>HYPERLINK("https://klasma.github.io/Logging_ATVIDABERG/kartor/A 39488-2021.png", "A 39488-2021")</f>
        <v/>
      </c>
      <c r="V266">
        <f>HYPERLINK("https://klasma.github.io/Logging_ATVIDABERG/klagomål/A 39488-2021.docx", "A 39488-2021")</f>
        <v/>
      </c>
      <c r="W266">
        <f>HYPERLINK("https://klasma.github.io/Logging_ATVIDABERG/klagomålsmail/A 39488-2021.docx", "A 39488-2021")</f>
        <v/>
      </c>
      <c r="X266">
        <f>HYPERLINK("https://klasma.github.io/Logging_ATVIDABERG/tillsyn/A 39488-2021.docx", "A 39488-2021")</f>
        <v/>
      </c>
      <c r="Y266">
        <f>HYPERLINK("https://klasma.github.io/Logging_ATVIDABERG/tillsynsmail/A 39488-2021.docx", "A 39488-2021")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45186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40100-2021.xlsx", "A 40100-2021")</f>
        <v/>
      </c>
      <c r="T267">
        <f>HYPERLINK("https://klasma.github.io/Logging_KINDA/kartor/A 40100-2021.png", "A 40100-2021")</f>
        <v/>
      </c>
      <c r="V267">
        <f>HYPERLINK("https://klasma.github.io/Logging_KINDA/klagomål/A 40100-2021.docx", "A 40100-2021")</f>
        <v/>
      </c>
      <c r="W267">
        <f>HYPERLINK("https://klasma.github.io/Logging_KINDA/klagomålsmail/A 40100-2021.docx", "A 40100-2021")</f>
        <v/>
      </c>
      <c r="X267">
        <f>HYPERLINK("https://klasma.github.io/Logging_KINDA/tillsyn/A 40100-2021.docx", "A 40100-2021")</f>
        <v/>
      </c>
      <c r="Y267">
        <f>HYPERLINK("https://klasma.github.io/Logging_KINDA/tillsynsmail/A 40100-2021.docx", "A 40100-2021")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45186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40463-2021.xlsx", "A 40463-2021")</f>
        <v/>
      </c>
      <c r="T268">
        <f>HYPERLINK("https://klasma.github.io/Logging_KINDA/kartor/A 40463-2021.png", "A 40463-2021")</f>
        <v/>
      </c>
      <c r="V268">
        <f>HYPERLINK("https://klasma.github.io/Logging_KINDA/klagomål/A 40463-2021.docx", "A 40463-2021")</f>
        <v/>
      </c>
      <c r="W268">
        <f>HYPERLINK("https://klasma.github.io/Logging_KINDA/klagomålsmail/A 40463-2021.docx", "A 40463-2021")</f>
        <v/>
      </c>
      <c r="X268">
        <f>HYPERLINK("https://klasma.github.io/Logging_KINDA/tillsyn/A 40463-2021.docx", "A 40463-2021")</f>
        <v/>
      </c>
      <c r="Y268">
        <f>HYPERLINK("https://klasma.github.io/Logging_KINDA/tillsynsmail/A 40463-2021.docx", "A 40463-2021")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45186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41742-2021.xlsx", "A 41742-2021")</f>
        <v/>
      </c>
      <c r="T269">
        <f>HYPERLINK("https://klasma.github.io/Logging_FINSPANG/kartor/A 41742-2021.png", "A 41742-2021")</f>
        <v/>
      </c>
      <c r="V269">
        <f>HYPERLINK("https://klasma.github.io/Logging_FINSPANG/klagomål/A 41742-2021.docx", "A 41742-2021")</f>
        <v/>
      </c>
      <c r="W269">
        <f>HYPERLINK("https://klasma.github.io/Logging_FINSPANG/klagomålsmail/A 41742-2021.docx", "A 41742-2021")</f>
        <v/>
      </c>
      <c r="X269">
        <f>HYPERLINK("https://klasma.github.io/Logging_FINSPANG/tillsyn/A 41742-2021.docx", "A 41742-2021")</f>
        <v/>
      </c>
      <c r="Y269">
        <f>HYPERLINK("https://klasma.github.io/Logging_FINSPANG/tillsynsmail/A 41742-2021.docx", "A 41742-2021")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45186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42188-2021.xlsx", "A 42188-2021")</f>
        <v/>
      </c>
      <c r="T270">
        <f>HYPERLINK("https://klasma.github.io/Logging_NORRKOPING/kartor/A 42188-2021.png", "A 42188-2021")</f>
        <v/>
      </c>
      <c r="V270">
        <f>HYPERLINK("https://klasma.github.io/Logging_NORRKOPING/klagomål/A 42188-2021.docx", "A 42188-2021")</f>
        <v/>
      </c>
      <c r="W270">
        <f>HYPERLINK("https://klasma.github.io/Logging_NORRKOPING/klagomålsmail/A 42188-2021.docx", "A 42188-2021")</f>
        <v/>
      </c>
      <c r="X270">
        <f>HYPERLINK("https://klasma.github.io/Logging_NORRKOPING/tillsyn/A 42188-2021.docx", "A 42188-2021")</f>
        <v/>
      </c>
      <c r="Y270">
        <f>HYPERLINK("https://klasma.github.io/Logging_NORRKOPING/tillsynsmail/A 42188-2021.docx", "A 42188-2021")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45186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42909-2021.xlsx", "A 42909-2021")</f>
        <v/>
      </c>
      <c r="T271">
        <f>HYPERLINK("https://klasma.github.io/Logging_SODERKOPING/kartor/A 42909-2021.png", "A 42909-2021")</f>
        <v/>
      </c>
      <c r="V271">
        <f>HYPERLINK("https://klasma.github.io/Logging_SODERKOPING/klagomål/A 42909-2021.docx", "A 42909-2021")</f>
        <v/>
      </c>
      <c r="W271">
        <f>HYPERLINK("https://klasma.github.io/Logging_SODERKOPING/klagomålsmail/A 42909-2021.docx", "A 42909-2021")</f>
        <v/>
      </c>
      <c r="X271">
        <f>HYPERLINK("https://klasma.github.io/Logging_SODERKOPING/tillsyn/A 42909-2021.docx", "A 42909-2021")</f>
        <v/>
      </c>
      <c r="Y271">
        <f>HYPERLINK("https://klasma.github.io/Logging_SODERKOPING/tillsynsmail/A 42909-2021.docx", "A 42909-2021")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45186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44552-2021.xlsx", "A 44552-2021")</f>
        <v/>
      </c>
      <c r="T272">
        <f>HYPERLINK("https://klasma.github.io/Logging_KINDA/kartor/A 44552-2021.png", "A 44552-2021")</f>
        <v/>
      </c>
      <c r="V272">
        <f>HYPERLINK("https://klasma.github.io/Logging_KINDA/klagomål/A 44552-2021.docx", "A 44552-2021")</f>
        <v/>
      </c>
      <c r="W272">
        <f>HYPERLINK("https://klasma.github.io/Logging_KINDA/klagomålsmail/A 44552-2021.docx", "A 44552-2021")</f>
        <v/>
      </c>
      <c r="X272">
        <f>HYPERLINK("https://klasma.github.io/Logging_KINDA/tillsyn/A 44552-2021.docx", "A 44552-2021")</f>
        <v/>
      </c>
      <c r="Y272">
        <f>HYPERLINK("https://klasma.github.io/Logging_KINDA/tillsynsmail/A 44552-2021.docx", "A 44552-2021")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45186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48612-2021.xlsx", "A 48612-2021")</f>
        <v/>
      </c>
      <c r="T273">
        <f>HYPERLINK("https://klasma.github.io/Logging_NORRKOPING/kartor/A 48612-2021.png", "A 48612-2021")</f>
        <v/>
      </c>
      <c r="V273">
        <f>HYPERLINK("https://klasma.github.io/Logging_NORRKOPING/klagomål/A 48612-2021.docx", "A 48612-2021")</f>
        <v/>
      </c>
      <c r="W273">
        <f>HYPERLINK("https://klasma.github.io/Logging_NORRKOPING/klagomålsmail/A 48612-2021.docx", "A 48612-2021")</f>
        <v/>
      </c>
      <c r="X273">
        <f>HYPERLINK("https://klasma.github.io/Logging_NORRKOPING/tillsyn/A 48612-2021.docx", "A 48612-2021")</f>
        <v/>
      </c>
      <c r="Y273">
        <f>HYPERLINK("https://klasma.github.io/Logging_NORRKOPING/tillsynsmail/A 48612-2021.docx", "A 48612-2021")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45186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49305-2021.xlsx", "A 49305-2021")</f>
        <v/>
      </c>
      <c r="T274">
        <f>HYPERLINK("https://klasma.github.io/Logging_MOTALA/kartor/A 49305-2021.png", "A 49305-2021")</f>
        <v/>
      </c>
      <c r="V274">
        <f>HYPERLINK("https://klasma.github.io/Logging_MOTALA/klagomål/A 49305-2021.docx", "A 49305-2021")</f>
        <v/>
      </c>
      <c r="W274">
        <f>HYPERLINK("https://klasma.github.io/Logging_MOTALA/klagomålsmail/A 49305-2021.docx", "A 49305-2021")</f>
        <v/>
      </c>
      <c r="X274">
        <f>HYPERLINK("https://klasma.github.io/Logging_MOTALA/tillsyn/A 49305-2021.docx", "A 49305-2021")</f>
        <v/>
      </c>
      <c r="Y274">
        <f>HYPERLINK("https://klasma.github.io/Logging_MOTALA/tillsynsmail/A 49305-2021.docx", "A 49305-2021")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45186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53277-2021.xlsx", "A 53277-2021")</f>
        <v/>
      </c>
      <c r="T275">
        <f>HYPERLINK("https://klasma.github.io/Logging_YDRE/kartor/A 53277-2021.png", "A 53277-2021")</f>
        <v/>
      </c>
      <c r="V275">
        <f>HYPERLINK("https://klasma.github.io/Logging_YDRE/klagomål/A 53277-2021.docx", "A 53277-2021")</f>
        <v/>
      </c>
      <c r="W275">
        <f>HYPERLINK("https://klasma.github.io/Logging_YDRE/klagomålsmail/A 53277-2021.docx", "A 53277-2021")</f>
        <v/>
      </c>
      <c r="X275">
        <f>HYPERLINK("https://klasma.github.io/Logging_YDRE/tillsyn/A 53277-2021.docx", "A 53277-2021")</f>
        <v/>
      </c>
      <c r="Y275">
        <f>HYPERLINK("https://klasma.github.io/Logging_YDRE/tillsynsmail/A 53277-2021.docx", "A 53277-2021")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45186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53316-2021.xlsx", "A 53316-2021")</f>
        <v/>
      </c>
      <c r="T276">
        <f>HYPERLINK("https://klasma.github.io/Logging_YDRE/kartor/A 53316-2021.png", "A 53316-2021")</f>
        <v/>
      </c>
      <c r="V276">
        <f>HYPERLINK("https://klasma.github.io/Logging_YDRE/klagomål/A 53316-2021.docx", "A 53316-2021")</f>
        <v/>
      </c>
      <c r="W276">
        <f>HYPERLINK("https://klasma.github.io/Logging_YDRE/klagomålsmail/A 53316-2021.docx", "A 53316-2021")</f>
        <v/>
      </c>
      <c r="X276">
        <f>HYPERLINK("https://klasma.github.io/Logging_YDRE/tillsyn/A 53316-2021.docx", "A 53316-2021")</f>
        <v/>
      </c>
      <c r="Y276">
        <f>HYPERLINK("https://klasma.github.io/Logging_YDRE/tillsynsmail/A 53316-2021.docx", "A 53316-2021")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45186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56250-2021.xlsx", "A 56250-2021")</f>
        <v/>
      </c>
      <c r="T277">
        <f>HYPERLINK("https://klasma.github.io/Logging_LINKOPING/kartor/A 56250-2021.png", "A 56250-2021")</f>
        <v/>
      </c>
      <c r="V277">
        <f>HYPERLINK("https://klasma.github.io/Logging_LINKOPING/klagomål/A 56250-2021.docx", "A 56250-2021")</f>
        <v/>
      </c>
      <c r="W277">
        <f>HYPERLINK("https://klasma.github.io/Logging_LINKOPING/klagomålsmail/A 56250-2021.docx", "A 56250-2021")</f>
        <v/>
      </c>
      <c r="X277">
        <f>HYPERLINK("https://klasma.github.io/Logging_LINKOPING/tillsyn/A 56250-2021.docx", "A 56250-2021")</f>
        <v/>
      </c>
      <c r="Y277">
        <f>HYPERLINK("https://klasma.github.io/Logging_LINKOPING/tillsynsmail/A 56250-2021.docx", "A 56250-2021")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45186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56584-2021.xlsx", "A 56584-2021")</f>
        <v/>
      </c>
      <c r="T278">
        <f>HYPERLINK("https://klasma.github.io/Logging_NORRKOPING/kartor/A 56584-2021.png", "A 56584-2021")</f>
        <v/>
      </c>
      <c r="V278">
        <f>HYPERLINK("https://klasma.github.io/Logging_NORRKOPING/klagomål/A 56584-2021.docx", "A 56584-2021")</f>
        <v/>
      </c>
      <c r="W278">
        <f>HYPERLINK("https://klasma.github.io/Logging_NORRKOPING/klagomålsmail/A 56584-2021.docx", "A 56584-2021")</f>
        <v/>
      </c>
      <c r="X278">
        <f>HYPERLINK("https://klasma.github.io/Logging_NORRKOPING/tillsyn/A 56584-2021.docx", "A 56584-2021")</f>
        <v/>
      </c>
      <c r="Y278">
        <f>HYPERLINK("https://klasma.github.io/Logging_NORRKOPING/tillsynsmail/A 56584-2021.docx", "A 56584-2021")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45186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56668-2021.xlsx", "A 56668-2021")</f>
        <v/>
      </c>
      <c r="T279">
        <f>HYPERLINK("https://klasma.github.io/Logging_SODERKOPING/kartor/A 56668-2021.png", "A 56668-2021")</f>
        <v/>
      </c>
      <c r="U279">
        <f>HYPERLINK("https://klasma.github.io/Logging_SODERKOPING/knärot/A 56668-2021.png", "A 56668-2021")</f>
        <v/>
      </c>
      <c r="V279">
        <f>HYPERLINK("https://klasma.github.io/Logging_SODERKOPING/klagomål/A 56668-2021.docx", "A 56668-2021")</f>
        <v/>
      </c>
      <c r="W279">
        <f>HYPERLINK("https://klasma.github.io/Logging_SODERKOPING/klagomålsmail/A 56668-2021.docx", "A 56668-2021")</f>
        <v/>
      </c>
      <c r="X279">
        <f>HYPERLINK("https://klasma.github.io/Logging_SODERKOPING/tillsyn/A 56668-2021.docx", "A 56668-2021")</f>
        <v/>
      </c>
      <c r="Y279">
        <f>HYPERLINK("https://klasma.github.io/Logging_SODERKOPING/tillsynsmail/A 56668-2021.docx", "A 56668-2021")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45186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57456-2021.xlsx", "A 57456-2021")</f>
        <v/>
      </c>
      <c r="T280">
        <f>HYPERLINK("https://klasma.github.io/Logging_KINDA/kartor/A 57456-2021.png", "A 57456-2021")</f>
        <v/>
      </c>
      <c r="V280">
        <f>HYPERLINK("https://klasma.github.io/Logging_KINDA/klagomål/A 57456-2021.docx", "A 57456-2021")</f>
        <v/>
      </c>
      <c r="W280">
        <f>HYPERLINK("https://klasma.github.io/Logging_KINDA/klagomålsmail/A 57456-2021.docx", "A 57456-2021")</f>
        <v/>
      </c>
      <c r="X280">
        <f>HYPERLINK("https://klasma.github.io/Logging_KINDA/tillsyn/A 57456-2021.docx", "A 57456-2021")</f>
        <v/>
      </c>
      <c r="Y280">
        <f>HYPERLINK("https://klasma.github.io/Logging_KINDA/tillsynsmail/A 57456-2021.docx", "A 57456-2021")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45186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59254-2021.xlsx", "A 59254-2021")</f>
        <v/>
      </c>
      <c r="T281">
        <f>HYPERLINK("https://klasma.github.io/Logging_NORRKOPING/kartor/A 59254-2021.png", "A 59254-2021")</f>
        <v/>
      </c>
      <c r="V281">
        <f>HYPERLINK("https://klasma.github.io/Logging_NORRKOPING/klagomål/A 59254-2021.docx", "A 59254-2021")</f>
        <v/>
      </c>
      <c r="W281">
        <f>HYPERLINK("https://klasma.github.io/Logging_NORRKOPING/klagomålsmail/A 59254-2021.docx", "A 59254-2021")</f>
        <v/>
      </c>
      <c r="X281">
        <f>HYPERLINK("https://klasma.github.io/Logging_NORRKOPING/tillsyn/A 59254-2021.docx", "A 59254-2021")</f>
        <v/>
      </c>
      <c r="Y281">
        <f>HYPERLINK("https://klasma.github.io/Logging_NORRKOPING/tillsynsmail/A 59254-2021.docx", "A 59254-2021")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45186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60573-2021.xlsx", "A 60573-2021")</f>
        <v/>
      </c>
      <c r="T282">
        <f>HYPERLINK("https://klasma.github.io/Logging_LINKOPING/kartor/A 60573-2021.png", "A 60573-2021")</f>
        <v/>
      </c>
      <c r="V282">
        <f>HYPERLINK("https://klasma.github.io/Logging_LINKOPING/klagomål/A 60573-2021.docx", "A 60573-2021")</f>
        <v/>
      </c>
      <c r="W282">
        <f>HYPERLINK("https://klasma.github.io/Logging_LINKOPING/klagomålsmail/A 60573-2021.docx", "A 60573-2021")</f>
        <v/>
      </c>
      <c r="X282">
        <f>HYPERLINK("https://klasma.github.io/Logging_LINKOPING/tillsyn/A 60573-2021.docx", "A 60573-2021")</f>
        <v/>
      </c>
      <c r="Y282">
        <f>HYPERLINK("https://klasma.github.io/Logging_LINKOPING/tillsynsmail/A 60573-2021.docx", "A 60573-2021")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45186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67652-2021.xlsx", "A 67652-2021")</f>
        <v/>
      </c>
      <c r="T283">
        <f>HYPERLINK("https://klasma.github.io/Logging_NORRKOPING/kartor/A 67652-2021.png", "A 67652-2021")</f>
        <v/>
      </c>
      <c r="V283">
        <f>HYPERLINK("https://klasma.github.io/Logging_NORRKOPING/klagomål/A 67652-2021.docx", "A 67652-2021")</f>
        <v/>
      </c>
      <c r="W283">
        <f>HYPERLINK("https://klasma.github.io/Logging_NORRKOPING/klagomålsmail/A 67652-2021.docx", "A 67652-2021")</f>
        <v/>
      </c>
      <c r="X283">
        <f>HYPERLINK("https://klasma.github.io/Logging_NORRKOPING/tillsyn/A 67652-2021.docx", "A 67652-2021")</f>
        <v/>
      </c>
      <c r="Y283">
        <f>HYPERLINK("https://klasma.github.io/Logging_NORRKOPING/tillsynsmail/A 67652-2021.docx", "A 67652-2021")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45186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68414-2021.xlsx", "A 68414-2021")</f>
        <v/>
      </c>
      <c r="T284">
        <f>HYPERLINK("https://klasma.github.io/Logging_FINSPANG/kartor/A 68414-2021.png", "A 68414-2021")</f>
        <v/>
      </c>
      <c r="V284">
        <f>HYPERLINK("https://klasma.github.io/Logging_FINSPANG/klagomål/A 68414-2021.docx", "A 68414-2021")</f>
        <v/>
      </c>
      <c r="W284">
        <f>HYPERLINK("https://klasma.github.io/Logging_FINSPANG/klagomålsmail/A 68414-2021.docx", "A 68414-2021")</f>
        <v/>
      </c>
      <c r="X284">
        <f>HYPERLINK("https://klasma.github.io/Logging_FINSPANG/tillsyn/A 68414-2021.docx", "A 68414-2021")</f>
        <v/>
      </c>
      <c r="Y284">
        <f>HYPERLINK("https://klasma.github.io/Logging_FINSPANG/tillsynsmail/A 68414-2021.docx", "A 68414-2021")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45186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69211-2021.xlsx", "A 69211-2021")</f>
        <v/>
      </c>
      <c r="T285">
        <f>HYPERLINK("https://klasma.github.io/Logging_LINKOPING/kartor/A 69211-2021.png", "A 69211-2021")</f>
        <v/>
      </c>
      <c r="V285">
        <f>HYPERLINK("https://klasma.github.io/Logging_LINKOPING/klagomål/A 69211-2021.docx", "A 69211-2021")</f>
        <v/>
      </c>
      <c r="W285">
        <f>HYPERLINK("https://klasma.github.io/Logging_LINKOPING/klagomålsmail/A 69211-2021.docx", "A 69211-2021")</f>
        <v/>
      </c>
      <c r="X285">
        <f>HYPERLINK("https://klasma.github.io/Logging_LINKOPING/tillsyn/A 69211-2021.docx", "A 69211-2021")</f>
        <v/>
      </c>
      <c r="Y285">
        <f>HYPERLINK("https://klasma.github.io/Logging_LINKOPING/tillsynsmail/A 69211-2021.docx", "A 69211-2021")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45186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71127-2021.xlsx", "A 71127-2021")</f>
        <v/>
      </c>
      <c r="T286">
        <f>HYPERLINK("https://klasma.github.io/Logging_LINKOPING/kartor/A 71127-2021.png", "A 71127-2021")</f>
        <v/>
      </c>
      <c r="V286">
        <f>HYPERLINK("https://klasma.github.io/Logging_LINKOPING/klagomål/A 71127-2021.docx", "A 71127-2021")</f>
        <v/>
      </c>
      <c r="W286">
        <f>HYPERLINK("https://klasma.github.io/Logging_LINKOPING/klagomålsmail/A 71127-2021.docx", "A 71127-2021")</f>
        <v/>
      </c>
      <c r="X286">
        <f>HYPERLINK("https://klasma.github.io/Logging_LINKOPING/tillsyn/A 71127-2021.docx", "A 71127-2021")</f>
        <v/>
      </c>
      <c r="Y286">
        <f>HYPERLINK("https://klasma.github.io/Logging_LINKOPING/tillsynsmail/A 71127-2021.docx", "A 71127-2021")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45186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72192-2021.xlsx", "A 72192-2021")</f>
        <v/>
      </c>
      <c r="T287">
        <f>HYPERLINK("https://klasma.github.io/Logging_MOTALA/kartor/A 72192-2021.png", "A 72192-2021")</f>
        <v/>
      </c>
      <c r="V287">
        <f>HYPERLINK("https://klasma.github.io/Logging_MOTALA/klagomål/A 72192-2021.docx", "A 72192-2021")</f>
        <v/>
      </c>
      <c r="W287">
        <f>HYPERLINK("https://klasma.github.io/Logging_MOTALA/klagomålsmail/A 72192-2021.docx", "A 72192-2021")</f>
        <v/>
      </c>
      <c r="X287">
        <f>HYPERLINK("https://klasma.github.io/Logging_MOTALA/tillsyn/A 72192-2021.docx", "A 72192-2021")</f>
        <v/>
      </c>
      <c r="Y287">
        <f>HYPERLINK("https://klasma.github.io/Logging_MOTALA/tillsynsmail/A 72192-2021.docx", "A 72192-2021")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45186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2628-2022.xlsx", "A 2628-2022")</f>
        <v/>
      </c>
      <c r="T288">
        <f>HYPERLINK("https://klasma.github.io/Logging_LINKOPING/kartor/A 2628-2022.png", "A 2628-2022")</f>
        <v/>
      </c>
      <c r="V288">
        <f>HYPERLINK("https://klasma.github.io/Logging_LINKOPING/klagomål/A 2628-2022.docx", "A 2628-2022")</f>
        <v/>
      </c>
      <c r="W288">
        <f>HYPERLINK("https://klasma.github.io/Logging_LINKOPING/klagomålsmail/A 2628-2022.docx", "A 2628-2022")</f>
        <v/>
      </c>
      <c r="X288">
        <f>HYPERLINK("https://klasma.github.io/Logging_LINKOPING/tillsyn/A 2628-2022.docx", "A 2628-2022")</f>
        <v/>
      </c>
      <c r="Y288">
        <f>HYPERLINK("https://klasma.github.io/Logging_LINKOPING/tillsynsmail/A 2628-2022.docx", "A 2628-2022")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45186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5911-2022.xlsx", "A 5911-2022")</f>
        <v/>
      </c>
      <c r="T289">
        <f>HYPERLINK("https://klasma.github.io/Logging_LINKOPING/kartor/A 5911-2022.png", "A 5911-2022")</f>
        <v/>
      </c>
      <c r="V289">
        <f>HYPERLINK("https://klasma.github.io/Logging_LINKOPING/klagomål/A 5911-2022.docx", "A 5911-2022")</f>
        <v/>
      </c>
      <c r="W289">
        <f>HYPERLINK("https://klasma.github.io/Logging_LINKOPING/klagomålsmail/A 5911-2022.docx", "A 5911-2022")</f>
        <v/>
      </c>
      <c r="X289">
        <f>HYPERLINK("https://klasma.github.io/Logging_LINKOPING/tillsyn/A 5911-2022.docx", "A 5911-2022")</f>
        <v/>
      </c>
      <c r="Y289">
        <f>HYPERLINK("https://klasma.github.io/Logging_LINKOPING/tillsynsmail/A 5911-2022.docx", "A 5911-2022")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45186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6035-2022.xlsx", "A 6035-2022")</f>
        <v/>
      </c>
      <c r="T290">
        <f>HYPERLINK("https://klasma.github.io/Logging_FINSPANG/kartor/A 6035-2022.png", "A 6035-2022")</f>
        <v/>
      </c>
      <c r="V290">
        <f>HYPERLINK("https://klasma.github.io/Logging_FINSPANG/klagomål/A 6035-2022.docx", "A 6035-2022")</f>
        <v/>
      </c>
      <c r="W290">
        <f>HYPERLINK("https://klasma.github.io/Logging_FINSPANG/klagomålsmail/A 6035-2022.docx", "A 6035-2022")</f>
        <v/>
      </c>
      <c r="X290">
        <f>HYPERLINK("https://klasma.github.io/Logging_FINSPANG/tillsyn/A 6035-2022.docx", "A 6035-2022")</f>
        <v/>
      </c>
      <c r="Y290">
        <f>HYPERLINK("https://klasma.github.io/Logging_FINSPANG/tillsynsmail/A 6035-2022.docx", "A 6035-2022")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45186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8014-2022.xlsx", "A 8014-2022")</f>
        <v/>
      </c>
      <c r="T291">
        <f>HYPERLINK("https://klasma.github.io/Logging_ATVIDABERG/kartor/A 8014-2022.png", "A 8014-2022")</f>
        <v/>
      </c>
      <c r="V291">
        <f>HYPERLINK("https://klasma.github.io/Logging_ATVIDABERG/klagomål/A 8014-2022.docx", "A 8014-2022")</f>
        <v/>
      </c>
      <c r="W291">
        <f>HYPERLINK("https://klasma.github.io/Logging_ATVIDABERG/klagomålsmail/A 8014-2022.docx", "A 8014-2022")</f>
        <v/>
      </c>
      <c r="X291">
        <f>HYPERLINK("https://klasma.github.io/Logging_ATVIDABERG/tillsyn/A 8014-2022.docx", "A 8014-2022")</f>
        <v/>
      </c>
      <c r="Y291">
        <f>HYPERLINK("https://klasma.github.io/Logging_ATVIDABERG/tillsynsmail/A 8014-2022.docx", "A 8014-2022")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45186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9976-2022.xlsx", "A 9976-2022")</f>
        <v/>
      </c>
      <c r="T292">
        <f>HYPERLINK("https://klasma.github.io/Logging_ATVIDABERG/kartor/A 9976-2022.png", "A 9976-2022")</f>
        <v/>
      </c>
      <c r="V292">
        <f>HYPERLINK("https://klasma.github.io/Logging_ATVIDABERG/klagomål/A 9976-2022.docx", "A 9976-2022")</f>
        <v/>
      </c>
      <c r="W292">
        <f>HYPERLINK("https://klasma.github.io/Logging_ATVIDABERG/klagomålsmail/A 9976-2022.docx", "A 9976-2022")</f>
        <v/>
      </c>
      <c r="X292">
        <f>HYPERLINK("https://klasma.github.io/Logging_ATVIDABERG/tillsyn/A 9976-2022.docx", "A 9976-2022")</f>
        <v/>
      </c>
      <c r="Y292">
        <f>HYPERLINK("https://klasma.github.io/Logging_ATVIDABERG/tillsynsmail/A 9976-2022.docx", "A 9976-2022")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45186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12170-2022.xlsx", "A 12170-2022")</f>
        <v/>
      </c>
      <c r="T293">
        <f>HYPERLINK("https://klasma.github.io/Logging_KINDA/kartor/A 12170-2022.png", "A 12170-2022")</f>
        <v/>
      </c>
      <c r="V293">
        <f>HYPERLINK("https://klasma.github.io/Logging_KINDA/klagomål/A 12170-2022.docx", "A 12170-2022")</f>
        <v/>
      </c>
      <c r="W293">
        <f>HYPERLINK("https://klasma.github.io/Logging_KINDA/klagomålsmail/A 12170-2022.docx", "A 12170-2022")</f>
        <v/>
      </c>
      <c r="X293">
        <f>HYPERLINK("https://klasma.github.io/Logging_KINDA/tillsyn/A 12170-2022.docx", "A 12170-2022")</f>
        <v/>
      </c>
      <c r="Y293">
        <f>HYPERLINK("https://klasma.github.io/Logging_KINDA/tillsynsmail/A 12170-2022.docx", "A 12170-2022")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45186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12801-2022.xlsx", "A 12801-2022")</f>
        <v/>
      </c>
      <c r="T294">
        <f>HYPERLINK("https://klasma.github.io/Logging_KINDA/kartor/A 12801-2022.png", "A 12801-2022")</f>
        <v/>
      </c>
      <c r="V294">
        <f>HYPERLINK("https://klasma.github.io/Logging_KINDA/klagomål/A 12801-2022.docx", "A 12801-2022")</f>
        <v/>
      </c>
      <c r="W294">
        <f>HYPERLINK("https://klasma.github.io/Logging_KINDA/klagomålsmail/A 12801-2022.docx", "A 12801-2022")</f>
        <v/>
      </c>
      <c r="X294">
        <f>HYPERLINK("https://klasma.github.io/Logging_KINDA/tillsyn/A 12801-2022.docx", "A 12801-2022")</f>
        <v/>
      </c>
      <c r="Y294">
        <f>HYPERLINK("https://klasma.github.io/Logging_KINDA/tillsynsmail/A 12801-2022.docx", "A 12801-2022")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45186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15823-2022.xlsx", "A 15823-2022")</f>
        <v/>
      </c>
      <c r="T295">
        <f>HYPERLINK("https://klasma.github.io/Logging_ODESHOG/kartor/A 15823-2022.png", "A 15823-2022")</f>
        <v/>
      </c>
      <c r="V295">
        <f>HYPERLINK("https://klasma.github.io/Logging_ODESHOG/klagomål/A 15823-2022.docx", "A 15823-2022")</f>
        <v/>
      </c>
      <c r="W295">
        <f>HYPERLINK("https://klasma.github.io/Logging_ODESHOG/klagomålsmail/A 15823-2022.docx", "A 15823-2022")</f>
        <v/>
      </c>
      <c r="X295">
        <f>HYPERLINK("https://klasma.github.io/Logging_ODESHOG/tillsyn/A 15823-2022.docx", "A 15823-2022")</f>
        <v/>
      </c>
      <c r="Y295">
        <f>HYPERLINK("https://klasma.github.io/Logging_ODESHOG/tillsynsmail/A 15823-2022.docx", "A 15823-2022")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45186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17513-2022.xlsx", "A 17513-2022")</f>
        <v/>
      </c>
      <c r="T296">
        <f>HYPERLINK("https://klasma.github.io/Logging_LINKOPING/kartor/A 17513-2022.png", "A 17513-2022")</f>
        <v/>
      </c>
      <c r="V296">
        <f>HYPERLINK("https://klasma.github.io/Logging_LINKOPING/klagomål/A 17513-2022.docx", "A 17513-2022")</f>
        <v/>
      </c>
      <c r="W296">
        <f>HYPERLINK("https://klasma.github.io/Logging_LINKOPING/klagomålsmail/A 17513-2022.docx", "A 17513-2022")</f>
        <v/>
      </c>
      <c r="X296">
        <f>HYPERLINK("https://klasma.github.io/Logging_LINKOPING/tillsyn/A 17513-2022.docx", "A 17513-2022")</f>
        <v/>
      </c>
      <c r="Y296">
        <f>HYPERLINK("https://klasma.github.io/Logging_LINKOPING/tillsynsmail/A 17513-2022.docx", "A 17513-2022")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45186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17960-2022.xlsx", "A 17960-2022")</f>
        <v/>
      </c>
      <c r="T297">
        <f>HYPERLINK("https://klasma.github.io/Logging_FINSPANG/kartor/A 17960-2022.png", "A 17960-2022")</f>
        <v/>
      </c>
      <c r="V297">
        <f>HYPERLINK("https://klasma.github.io/Logging_FINSPANG/klagomål/A 17960-2022.docx", "A 17960-2022")</f>
        <v/>
      </c>
      <c r="W297">
        <f>HYPERLINK("https://klasma.github.io/Logging_FINSPANG/klagomålsmail/A 17960-2022.docx", "A 17960-2022")</f>
        <v/>
      </c>
      <c r="X297">
        <f>HYPERLINK("https://klasma.github.io/Logging_FINSPANG/tillsyn/A 17960-2022.docx", "A 17960-2022")</f>
        <v/>
      </c>
      <c r="Y297">
        <f>HYPERLINK("https://klasma.github.io/Logging_FINSPANG/tillsynsmail/A 17960-2022.docx", "A 17960-2022")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45186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18898-2022.xlsx", "A 18898-2022")</f>
        <v/>
      </c>
      <c r="T298">
        <f>HYPERLINK("https://klasma.github.io/Logging_KINDA/kartor/A 18898-2022.png", "A 18898-2022")</f>
        <v/>
      </c>
      <c r="V298">
        <f>HYPERLINK("https://klasma.github.io/Logging_KINDA/klagomål/A 18898-2022.docx", "A 18898-2022")</f>
        <v/>
      </c>
      <c r="W298">
        <f>HYPERLINK("https://klasma.github.io/Logging_KINDA/klagomålsmail/A 18898-2022.docx", "A 18898-2022")</f>
        <v/>
      </c>
      <c r="X298">
        <f>HYPERLINK("https://klasma.github.io/Logging_KINDA/tillsyn/A 18898-2022.docx", "A 18898-2022")</f>
        <v/>
      </c>
      <c r="Y298">
        <f>HYPERLINK("https://klasma.github.io/Logging_KINDA/tillsynsmail/A 18898-2022.docx", "A 18898-2022")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45186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21473-2022.xlsx", "A 21473-2022")</f>
        <v/>
      </c>
      <c r="T299">
        <f>HYPERLINK("https://klasma.github.io/Logging_KINDA/kartor/A 21473-2022.png", "A 21473-2022")</f>
        <v/>
      </c>
      <c r="V299">
        <f>HYPERLINK("https://klasma.github.io/Logging_KINDA/klagomål/A 21473-2022.docx", "A 21473-2022")</f>
        <v/>
      </c>
      <c r="W299">
        <f>HYPERLINK("https://klasma.github.io/Logging_KINDA/klagomålsmail/A 21473-2022.docx", "A 21473-2022")</f>
        <v/>
      </c>
      <c r="X299">
        <f>HYPERLINK("https://klasma.github.io/Logging_KINDA/tillsyn/A 21473-2022.docx", "A 21473-2022")</f>
        <v/>
      </c>
      <c r="Y299">
        <f>HYPERLINK("https://klasma.github.io/Logging_KINDA/tillsynsmail/A 21473-2022.docx", "A 21473-2022")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45186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27457-2022.xlsx", "A 27457-2022")</f>
        <v/>
      </c>
      <c r="T300">
        <f>HYPERLINK("https://klasma.github.io/Logging_ATVIDABERG/kartor/A 27457-2022.png", "A 27457-2022")</f>
        <v/>
      </c>
      <c r="V300">
        <f>HYPERLINK("https://klasma.github.io/Logging_ATVIDABERG/klagomål/A 27457-2022.docx", "A 27457-2022")</f>
        <v/>
      </c>
      <c r="W300">
        <f>HYPERLINK("https://klasma.github.io/Logging_ATVIDABERG/klagomålsmail/A 27457-2022.docx", "A 27457-2022")</f>
        <v/>
      </c>
      <c r="X300">
        <f>HYPERLINK("https://klasma.github.io/Logging_ATVIDABERG/tillsyn/A 27457-2022.docx", "A 27457-2022")</f>
        <v/>
      </c>
      <c r="Y300">
        <f>HYPERLINK("https://klasma.github.io/Logging_ATVIDABERG/tillsynsmail/A 27457-2022.docx", "A 27457-2022")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45186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27984-2022.xlsx", "A 27984-2022")</f>
        <v/>
      </c>
      <c r="T301">
        <f>HYPERLINK("https://klasma.github.io/Logging_LINKOPING/kartor/A 27984-2022.png", "A 27984-2022")</f>
        <v/>
      </c>
      <c r="V301">
        <f>HYPERLINK("https://klasma.github.io/Logging_LINKOPING/klagomål/A 27984-2022.docx", "A 27984-2022")</f>
        <v/>
      </c>
      <c r="W301">
        <f>HYPERLINK("https://klasma.github.io/Logging_LINKOPING/klagomålsmail/A 27984-2022.docx", "A 27984-2022")</f>
        <v/>
      </c>
      <c r="X301">
        <f>HYPERLINK("https://klasma.github.io/Logging_LINKOPING/tillsyn/A 27984-2022.docx", "A 27984-2022")</f>
        <v/>
      </c>
      <c r="Y301">
        <f>HYPERLINK("https://klasma.github.io/Logging_LINKOPING/tillsynsmail/A 27984-2022.docx", "A 27984-2022")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45186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28123-2022.xlsx", "A 28123-2022")</f>
        <v/>
      </c>
      <c r="T302">
        <f>HYPERLINK("https://klasma.github.io/Logging_LINKOPING/kartor/A 28123-2022.png", "A 28123-2022")</f>
        <v/>
      </c>
      <c r="V302">
        <f>HYPERLINK("https://klasma.github.io/Logging_LINKOPING/klagomål/A 28123-2022.docx", "A 28123-2022")</f>
        <v/>
      </c>
      <c r="W302">
        <f>HYPERLINK("https://klasma.github.io/Logging_LINKOPING/klagomålsmail/A 28123-2022.docx", "A 28123-2022")</f>
        <v/>
      </c>
      <c r="X302">
        <f>HYPERLINK("https://klasma.github.io/Logging_LINKOPING/tillsyn/A 28123-2022.docx", "A 28123-2022")</f>
        <v/>
      </c>
      <c r="Y302">
        <f>HYPERLINK("https://klasma.github.io/Logging_LINKOPING/tillsynsmail/A 28123-2022.docx", "A 28123-2022")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45186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29467-2022.xlsx", "A 29467-2022")</f>
        <v/>
      </c>
      <c r="T303">
        <f>HYPERLINK("https://klasma.github.io/Logging_FINSPANG/kartor/A 29467-2022.png", "A 29467-2022")</f>
        <v/>
      </c>
      <c r="V303">
        <f>HYPERLINK("https://klasma.github.io/Logging_FINSPANG/klagomål/A 29467-2022.docx", "A 29467-2022")</f>
        <v/>
      </c>
      <c r="W303">
        <f>HYPERLINK("https://klasma.github.io/Logging_FINSPANG/klagomålsmail/A 29467-2022.docx", "A 29467-2022")</f>
        <v/>
      </c>
      <c r="X303">
        <f>HYPERLINK("https://klasma.github.io/Logging_FINSPANG/tillsyn/A 29467-2022.docx", "A 29467-2022")</f>
        <v/>
      </c>
      <c r="Y303">
        <f>HYPERLINK("https://klasma.github.io/Logging_FINSPANG/tillsynsmail/A 29467-2022.docx", "A 29467-2022")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45186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29627-2022.xlsx", "A 29627-2022")</f>
        <v/>
      </c>
      <c r="T304">
        <f>HYPERLINK("https://klasma.github.io/Logging_KINDA/kartor/A 29627-2022.png", "A 29627-2022")</f>
        <v/>
      </c>
      <c r="V304">
        <f>HYPERLINK("https://klasma.github.io/Logging_KINDA/klagomål/A 29627-2022.docx", "A 29627-2022")</f>
        <v/>
      </c>
      <c r="W304">
        <f>HYPERLINK("https://klasma.github.io/Logging_KINDA/klagomålsmail/A 29627-2022.docx", "A 29627-2022")</f>
        <v/>
      </c>
      <c r="X304">
        <f>HYPERLINK("https://klasma.github.io/Logging_KINDA/tillsyn/A 29627-2022.docx", "A 29627-2022")</f>
        <v/>
      </c>
      <c r="Y304">
        <f>HYPERLINK("https://klasma.github.io/Logging_KINDA/tillsynsmail/A 29627-2022.docx", "A 29627-2022")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45186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31168-2022.xlsx", "A 31168-2022")</f>
        <v/>
      </c>
      <c r="T305">
        <f>HYPERLINK("https://klasma.github.io/Logging_VALDEMARSVIK/kartor/A 31168-2022.png", "A 31168-2022")</f>
        <v/>
      </c>
      <c r="V305">
        <f>HYPERLINK("https://klasma.github.io/Logging_VALDEMARSVIK/klagomål/A 31168-2022.docx", "A 31168-2022")</f>
        <v/>
      </c>
      <c r="W305">
        <f>HYPERLINK("https://klasma.github.io/Logging_VALDEMARSVIK/klagomålsmail/A 31168-2022.docx", "A 31168-2022")</f>
        <v/>
      </c>
      <c r="X305">
        <f>HYPERLINK("https://klasma.github.io/Logging_VALDEMARSVIK/tillsyn/A 31168-2022.docx", "A 31168-2022")</f>
        <v/>
      </c>
      <c r="Y305">
        <f>HYPERLINK("https://klasma.github.io/Logging_VALDEMARSVIK/tillsynsmail/A 31168-2022.docx", "A 31168-2022")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45186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31750-2022.xlsx", "A 31750-2022")</f>
        <v/>
      </c>
      <c r="T306">
        <f>HYPERLINK("https://klasma.github.io/Logging_FINSPANG/kartor/A 31750-2022.png", "A 31750-2022")</f>
        <v/>
      </c>
      <c r="V306">
        <f>HYPERLINK("https://klasma.github.io/Logging_FINSPANG/klagomål/A 31750-2022.docx", "A 31750-2022")</f>
        <v/>
      </c>
      <c r="W306">
        <f>HYPERLINK("https://klasma.github.io/Logging_FINSPANG/klagomålsmail/A 31750-2022.docx", "A 31750-2022")</f>
        <v/>
      </c>
      <c r="X306">
        <f>HYPERLINK("https://klasma.github.io/Logging_FINSPANG/tillsyn/A 31750-2022.docx", "A 31750-2022")</f>
        <v/>
      </c>
      <c r="Y306">
        <f>HYPERLINK("https://klasma.github.io/Logging_FINSPANG/tillsynsmail/A 31750-2022.docx", "A 31750-2022")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45186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33310-2022.xlsx", "A 33310-2022")</f>
        <v/>
      </c>
      <c r="T307">
        <f>HYPERLINK("https://klasma.github.io/Logging_ATVIDABERG/kartor/A 33310-2022.png", "A 33310-2022")</f>
        <v/>
      </c>
      <c r="U307">
        <f>HYPERLINK("https://klasma.github.io/Logging_ATVIDABERG/knärot/A 33310-2022.png", "A 33310-2022")</f>
        <v/>
      </c>
      <c r="V307">
        <f>HYPERLINK("https://klasma.github.io/Logging_ATVIDABERG/klagomål/A 33310-2022.docx", "A 33310-2022")</f>
        <v/>
      </c>
      <c r="W307">
        <f>HYPERLINK("https://klasma.github.io/Logging_ATVIDABERG/klagomålsmail/A 33310-2022.docx", "A 33310-2022")</f>
        <v/>
      </c>
      <c r="X307">
        <f>HYPERLINK("https://klasma.github.io/Logging_ATVIDABERG/tillsyn/A 33310-2022.docx", "A 33310-2022")</f>
        <v/>
      </c>
      <c r="Y307">
        <f>HYPERLINK("https://klasma.github.io/Logging_ATVIDABERG/tillsynsmail/A 33310-2022.docx", "A 33310-2022")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45186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34096-2022.xlsx", "A 34096-2022")</f>
        <v/>
      </c>
      <c r="T308">
        <f>HYPERLINK("https://klasma.github.io/Logging_FINSPANG/kartor/A 34096-2022.png", "A 34096-2022")</f>
        <v/>
      </c>
      <c r="V308">
        <f>HYPERLINK("https://klasma.github.io/Logging_FINSPANG/klagomål/A 34096-2022.docx", "A 34096-2022")</f>
        <v/>
      </c>
      <c r="W308">
        <f>HYPERLINK("https://klasma.github.io/Logging_FINSPANG/klagomålsmail/A 34096-2022.docx", "A 34096-2022")</f>
        <v/>
      </c>
      <c r="X308">
        <f>HYPERLINK("https://klasma.github.io/Logging_FINSPANG/tillsyn/A 34096-2022.docx", "A 34096-2022")</f>
        <v/>
      </c>
      <c r="Y308">
        <f>HYPERLINK("https://klasma.github.io/Logging_FINSPANG/tillsynsmail/A 34096-2022.docx", "A 34096-2022")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45186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35787-2022.xlsx", "A 35787-2022")</f>
        <v/>
      </c>
      <c r="T309">
        <f>HYPERLINK("https://klasma.github.io/Logging_KINDA/kartor/A 35787-2022.png", "A 35787-2022")</f>
        <v/>
      </c>
      <c r="U309">
        <f>HYPERLINK("https://klasma.github.io/Logging_KINDA/knärot/A 35787-2022.png", "A 35787-2022")</f>
        <v/>
      </c>
      <c r="V309">
        <f>HYPERLINK("https://klasma.github.io/Logging_KINDA/klagomål/A 35787-2022.docx", "A 35787-2022")</f>
        <v/>
      </c>
      <c r="W309">
        <f>HYPERLINK("https://klasma.github.io/Logging_KINDA/klagomålsmail/A 35787-2022.docx", "A 35787-2022")</f>
        <v/>
      </c>
      <c r="X309">
        <f>HYPERLINK("https://klasma.github.io/Logging_KINDA/tillsyn/A 35787-2022.docx", "A 35787-2022")</f>
        <v/>
      </c>
      <c r="Y309">
        <f>HYPERLINK("https://klasma.github.io/Logging_KINDA/tillsynsmail/A 35787-2022.docx", "A 35787-2022")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45186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42354-2022.xlsx", "A 42354-2022")</f>
        <v/>
      </c>
      <c r="T310">
        <f>HYPERLINK("https://klasma.github.io/Logging_YDRE/kartor/A 42354-2022.png", "A 42354-2022")</f>
        <v/>
      </c>
      <c r="V310">
        <f>HYPERLINK("https://klasma.github.io/Logging_YDRE/klagomål/A 42354-2022.docx", "A 42354-2022")</f>
        <v/>
      </c>
      <c r="W310">
        <f>HYPERLINK("https://klasma.github.io/Logging_YDRE/klagomålsmail/A 42354-2022.docx", "A 42354-2022")</f>
        <v/>
      </c>
      <c r="X310">
        <f>HYPERLINK("https://klasma.github.io/Logging_YDRE/tillsyn/A 42354-2022.docx", "A 42354-2022")</f>
        <v/>
      </c>
      <c r="Y310">
        <f>HYPERLINK("https://klasma.github.io/Logging_YDRE/tillsynsmail/A 42354-2022.docx", "A 42354-2022")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45186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43041-2022.xlsx", "A 43041-2022")</f>
        <v/>
      </c>
      <c r="T311">
        <f>HYPERLINK("https://klasma.github.io/Logging_LINKOPING/kartor/A 43041-2022.png", "A 43041-2022")</f>
        <v/>
      </c>
      <c r="V311">
        <f>HYPERLINK("https://klasma.github.io/Logging_LINKOPING/klagomål/A 43041-2022.docx", "A 43041-2022")</f>
        <v/>
      </c>
      <c r="W311">
        <f>HYPERLINK("https://klasma.github.io/Logging_LINKOPING/klagomålsmail/A 43041-2022.docx", "A 43041-2022")</f>
        <v/>
      </c>
      <c r="X311">
        <f>HYPERLINK("https://klasma.github.io/Logging_LINKOPING/tillsyn/A 43041-2022.docx", "A 43041-2022")</f>
        <v/>
      </c>
      <c r="Y311">
        <f>HYPERLINK("https://klasma.github.io/Logging_LINKOPING/tillsynsmail/A 43041-2022.docx", "A 43041-2022")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45186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45256-2022.xlsx", "A 45256-2022")</f>
        <v/>
      </c>
      <c r="T312">
        <f>HYPERLINK("https://klasma.github.io/Logging_FINSPANG/kartor/A 45256-2022.png", "A 45256-2022")</f>
        <v/>
      </c>
      <c r="V312">
        <f>HYPERLINK("https://klasma.github.io/Logging_FINSPANG/klagomål/A 45256-2022.docx", "A 45256-2022")</f>
        <v/>
      </c>
      <c r="W312">
        <f>HYPERLINK("https://klasma.github.io/Logging_FINSPANG/klagomålsmail/A 45256-2022.docx", "A 45256-2022")</f>
        <v/>
      </c>
      <c r="X312">
        <f>HYPERLINK("https://klasma.github.io/Logging_FINSPANG/tillsyn/A 45256-2022.docx", "A 45256-2022")</f>
        <v/>
      </c>
      <c r="Y312">
        <f>HYPERLINK("https://klasma.github.io/Logging_FINSPANG/tillsynsmail/A 45256-2022.docx", "A 45256-2022")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45186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46180-2022.xlsx", "A 46180-2022")</f>
        <v/>
      </c>
      <c r="T313">
        <f>HYPERLINK("https://klasma.github.io/Logging_MJOLBY/kartor/A 46180-2022.png", "A 46180-2022")</f>
        <v/>
      </c>
      <c r="V313">
        <f>HYPERLINK("https://klasma.github.io/Logging_MJOLBY/klagomål/A 46180-2022.docx", "A 46180-2022")</f>
        <v/>
      </c>
      <c r="W313">
        <f>HYPERLINK("https://klasma.github.io/Logging_MJOLBY/klagomålsmail/A 46180-2022.docx", "A 46180-2022")</f>
        <v/>
      </c>
      <c r="X313">
        <f>HYPERLINK("https://klasma.github.io/Logging_MJOLBY/tillsyn/A 46180-2022.docx", "A 46180-2022")</f>
        <v/>
      </c>
      <c r="Y313">
        <f>HYPERLINK("https://klasma.github.io/Logging_MJOLBY/tillsynsmail/A 46180-2022.docx", "A 46180-2022")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45186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46496-2022.xlsx", "A 46496-2022")</f>
        <v/>
      </c>
      <c r="T314">
        <f>HYPERLINK("https://klasma.github.io/Logging_LINKOPING/kartor/A 46496-2022.png", "A 46496-2022")</f>
        <v/>
      </c>
      <c r="V314">
        <f>HYPERLINK("https://klasma.github.io/Logging_LINKOPING/klagomål/A 46496-2022.docx", "A 46496-2022")</f>
        <v/>
      </c>
      <c r="W314">
        <f>HYPERLINK("https://klasma.github.io/Logging_LINKOPING/klagomålsmail/A 46496-2022.docx", "A 46496-2022")</f>
        <v/>
      </c>
      <c r="X314">
        <f>HYPERLINK("https://klasma.github.io/Logging_LINKOPING/tillsyn/A 46496-2022.docx", "A 46496-2022")</f>
        <v/>
      </c>
      <c r="Y314">
        <f>HYPERLINK("https://klasma.github.io/Logging_LINKOPING/tillsynsmail/A 46496-2022.docx", "A 46496-2022")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45186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50403-2022.xlsx", "A 50403-2022")</f>
        <v/>
      </c>
      <c r="T315">
        <f>HYPERLINK("https://klasma.github.io/Logging_MJOLBY/kartor/A 50403-2022.png", "A 50403-2022")</f>
        <v/>
      </c>
      <c r="V315">
        <f>HYPERLINK("https://klasma.github.io/Logging_MJOLBY/klagomål/A 50403-2022.docx", "A 50403-2022")</f>
        <v/>
      </c>
      <c r="W315">
        <f>HYPERLINK("https://klasma.github.io/Logging_MJOLBY/klagomålsmail/A 50403-2022.docx", "A 50403-2022")</f>
        <v/>
      </c>
      <c r="X315">
        <f>HYPERLINK("https://klasma.github.io/Logging_MJOLBY/tillsyn/A 50403-2022.docx", "A 50403-2022")</f>
        <v/>
      </c>
      <c r="Y315">
        <f>HYPERLINK("https://klasma.github.io/Logging_MJOLBY/tillsynsmail/A 50403-2022.docx", "A 50403-2022")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45186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50514-2022.xlsx", "A 50514-2022")</f>
        <v/>
      </c>
      <c r="T316">
        <f>HYPERLINK("https://klasma.github.io/Logging_KINDA/kartor/A 50514-2022.png", "A 50514-2022")</f>
        <v/>
      </c>
      <c r="V316">
        <f>HYPERLINK("https://klasma.github.io/Logging_KINDA/klagomål/A 50514-2022.docx", "A 50514-2022")</f>
        <v/>
      </c>
      <c r="W316">
        <f>HYPERLINK("https://klasma.github.io/Logging_KINDA/klagomålsmail/A 50514-2022.docx", "A 50514-2022")</f>
        <v/>
      </c>
      <c r="X316">
        <f>HYPERLINK("https://klasma.github.io/Logging_KINDA/tillsyn/A 50514-2022.docx", "A 50514-2022")</f>
        <v/>
      </c>
      <c r="Y316">
        <f>HYPERLINK("https://klasma.github.io/Logging_KINDA/tillsynsmail/A 50514-2022.docx", "A 50514-2022")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45186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51149-2022.xlsx", "A 51149-2022")</f>
        <v/>
      </c>
      <c r="T317">
        <f>HYPERLINK("https://klasma.github.io/Logging_BOXHOLM/kartor/A 51149-2022.png", "A 51149-2022")</f>
        <v/>
      </c>
      <c r="V317">
        <f>HYPERLINK("https://klasma.github.io/Logging_BOXHOLM/klagomål/A 51149-2022.docx", "A 51149-2022")</f>
        <v/>
      </c>
      <c r="W317">
        <f>HYPERLINK("https://klasma.github.io/Logging_BOXHOLM/klagomålsmail/A 51149-2022.docx", "A 51149-2022")</f>
        <v/>
      </c>
      <c r="X317">
        <f>HYPERLINK("https://klasma.github.io/Logging_BOXHOLM/tillsyn/A 51149-2022.docx", "A 51149-2022")</f>
        <v/>
      </c>
      <c r="Y317">
        <f>HYPERLINK("https://klasma.github.io/Logging_BOXHOLM/tillsynsmail/A 51149-2022.docx", "A 51149-2022")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45186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52667-2022.xlsx", "A 52667-2022")</f>
        <v/>
      </c>
      <c r="T318">
        <f>HYPERLINK("https://klasma.github.io/Logging_YDRE/kartor/A 52667-2022.png", "A 52667-2022")</f>
        <v/>
      </c>
      <c r="V318">
        <f>HYPERLINK("https://klasma.github.io/Logging_YDRE/klagomål/A 52667-2022.docx", "A 52667-2022")</f>
        <v/>
      </c>
      <c r="W318">
        <f>HYPERLINK("https://klasma.github.io/Logging_YDRE/klagomålsmail/A 52667-2022.docx", "A 52667-2022")</f>
        <v/>
      </c>
      <c r="X318">
        <f>HYPERLINK("https://klasma.github.io/Logging_YDRE/tillsyn/A 52667-2022.docx", "A 52667-2022")</f>
        <v/>
      </c>
      <c r="Y318">
        <f>HYPERLINK("https://klasma.github.io/Logging_YDRE/tillsynsmail/A 52667-2022.docx", "A 52667-2022")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45186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53186-2022.xlsx", "A 53186-2022")</f>
        <v/>
      </c>
      <c r="T319">
        <f>HYPERLINK("https://klasma.github.io/Logging_ATVIDABERG/kartor/A 53186-2022.png", "A 53186-2022")</f>
        <v/>
      </c>
      <c r="V319">
        <f>HYPERLINK("https://klasma.github.io/Logging_ATVIDABERG/klagomål/A 53186-2022.docx", "A 53186-2022")</f>
        <v/>
      </c>
      <c r="W319">
        <f>HYPERLINK("https://klasma.github.io/Logging_ATVIDABERG/klagomålsmail/A 53186-2022.docx", "A 53186-2022")</f>
        <v/>
      </c>
      <c r="X319">
        <f>HYPERLINK("https://klasma.github.io/Logging_ATVIDABERG/tillsyn/A 53186-2022.docx", "A 53186-2022")</f>
        <v/>
      </c>
      <c r="Y319">
        <f>HYPERLINK("https://klasma.github.io/Logging_ATVIDABERG/tillsynsmail/A 53186-2022.docx", "A 53186-2022")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45186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54954-2022.xlsx", "A 54954-2022")</f>
        <v/>
      </c>
      <c r="T320">
        <f>HYPERLINK("https://klasma.github.io/Logging_FINSPANG/kartor/A 54954-2022.png", "A 54954-2022")</f>
        <v/>
      </c>
      <c r="V320">
        <f>HYPERLINK("https://klasma.github.io/Logging_FINSPANG/klagomål/A 54954-2022.docx", "A 54954-2022")</f>
        <v/>
      </c>
      <c r="W320">
        <f>HYPERLINK("https://klasma.github.io/Logging_FINSPANG/klagomålsmail/A 54954-2022.docx", "A 54954-2022")</f>
        <v/>
      </c>
      <c r="X320">
        <f>HYPERLINK("https://klasma.github.io/Logging_FINSPANG/tillsyn/A 54954-2022.docx", "A 54954-2022")</f>
        <v/>
      </c>
      <c r="Y320">
        <f>HYPERLINK("https://klasma.github.io/Logging_FINSPANG/tillsynsmail/A 54954-2022.docx", "A 54954-2022")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45186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54788-2022.xlsx", "A 54788-2022")</f>
        <v/>
      </c>
      <c r="T321">
        <f>HYPERLINK("https://klasma.github.io/Logging_VALDEMARSVIK/kartor/A 54788-2022.png", "A 54788-2022")</f>
        <v/>
      </c>
      <c r="V321">
        <f>HYPERLINK("https://klasma.github.io/Logging_VALDEMARSVIK/klagomål/A 54788-2022.docx", "A 54788-2022")</f>
        <v/>
      </c>
      <c r="W321">
        <f>HYPERLINK("https://klasma.github.io/Logging_VALDEMARSVIK/klagomålsmail/A 54788-2022.docx", "A 54788-2022")</f>
        <v/>
      </c>
      <c r="X321">
        <f>HYPERLINK("https://klasma.github.io/Logging_VALDEMARSVIK/tillsyn/A 54788-2022.docx", "A 54788-2022")</f>
        <v/>
      </c>
      <c r="Y321">
        <f>HYPERLINK("https://klasma.github.io/Logging_VALDEMARSVIK/tillsynsmail/A 54788-2022.docx", "A 54788-2022")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45186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54785-2022.xlsx", "A 54785-2022")</f>
        <v/>
      </c>
      <c r="T322">
        <f>HYPERLINK("https://klasma.github.io/Logging_VALDEMARSVIK/kartor/A 54785-2022.png", "A 54785-2022")</f>
        <v/>
      </c>
      <c r="V322">
        <f>HYPERLINK("https://klasma.github.io/Logging_VALDEMARSVIK/klagomål/A 54785-2022.docx", "A 54785-2022")</f>
        <v/>
      </c>
      <c r="W322">
        <f>HYPERLINK("https://klasma.github.io/Logging_VALDEMARSVIK/klagomålsmail/A 54785-2022.docx", "A 54785-2022")</f>
        <v/>
      </c>
      <c r="X322">
        <f>HYPERLINK("https://klasma.github.io/Logging_VALDEMARSVIK/tillsyn/A 54785-2022.docx", "A 54785-2022")</f>
        <v/>
      </c>
      <c r="Y322">
        <f>HYPERLINK("https://klasma.github.io/Logging_VALDEMARSVIK/tillsynsmail/A 54785-2022.docx", "A 54785-2022")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45186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56128-2022.xlsx", "A 56128-2022")</f>
        <v/>
      </c>
      <c r="T323">
        <f>HYPERLINK("https://klasma.github.io/Logging_LINKOPING/kartor/A 56128-2022.png", "A 56128-2022")</f>
        <v/>
      </c>
      <c r="V323">
        <f>HYPERLINK("https://klasma.github.io/Logging_LINKOPING/klagomål/A 56128-2022.docx", "A 56128-2022")</f>
        <v/>
      </c>
      <c r="W323">
        <f>HYPERLINK("https://klasma.github.io/Logging_LINKOPING/klagomålsmail/A 56128-2022.docx", "A 56128-2022")</f>
        <v/>
      </c>
      <c r="X323">
        <f>HYPERLINK("https://klasma.github.io/Logging_LINKOPING/tillsyn/A 56128-2022.docx", "A 56128-2022")</f>
        <v/>
      </c>
      <c r="Y323">
        <f>HYPERLINK("https://klasma.github.io/Logging_LINKOPING/tillsynsmail/A 56128-2022.docx", "A 56128-2022")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45186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59418-2022.xlsx", "A 59418-2022")</f>
        <v/>
      </c>
      <c r="T324">
        <f>HYPERLINK("https://klasma.github.io/Logging_BOXHOLM/kartor/A 59418-2022.png", "A 59418-2022")</f>
        <v/>
      </c>
      <c r="V324">
        <f>HYPERLINK("https://klasma.github.io/Logging_BOXHOLM/klagomål/A 59418-2022.docx", "A 59418-2022")</f>
        <v/>
      </c>
      <c r="W324">
        <f>HYPERLINK("https://klasma.github.io/Logging_BOXHOLM/klagomålsmail/A 59418-2022.docx", "A 59418-2022")</f>
        <v/>
      </c>
      <c r="X324">
        <f>HYPERLINK("https://klasma.github.io/Logging_BOXHOLM/tillsyn/A 59418-2022.docx", "A 59418-2022")</f>
        <v/>
      </c>
      <c r="Y324">
        <f>HYPERLINK("https://klasma.github.io/Logging_BOXHOLM/tillsynsmail/A 59418-2022.docx", "A 59418-2022")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45186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61104-2022.xlsx", "A 61104-2022")</f>
        <v/>
      </c>
      <c r="T325">
        <f>HYPERLINK("https://klasma.github.io/Logging_FINSPANG/kartor/A 61104-2022.png", "A 61104-2022")</f>
        <v/>
      </c>
      <c r="V325">
        <f>HYPERLINK("https://klasma.github.io/Logging_FINSPANG/klagomål/A 61104-2022.docx", "A 61104-2022")</f>
        <v/>
      </c>
      <c r="W325">
        <f>HYPERLINK("https://klasma.github.io/Logging_FINSPANG/klagomålsmail/A 61104-2022.docx", "A 61104-2022")</f>
        <v/>
      </c>
      <c r="X325">
        <f>HYPERLINK("https://klasma.github.io/Logging_FINSPANG/tillsyn/A 61104-2022.docx", "A 61104-2022")</f>
        <v/>
      </c>
      <c r="Y325">
        <f>HYPERLINK("https://klasma.github.io/Logging_FINSPANG/tillsynsmail/A 61104-2022.docx", "A 61104-2022")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45186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663-2023.xlsx", "A 663-2023")</f>
        <v/>
      </c>
      <c r="T326">
        <f>HYPERLINK("https://klasma.github.io/Logging_FINSPANG/kartor/A 663-2023.png", "A 663-2023")</f>
        <v/>
      </c>
      <c r="V326">
        <f>HYPERLINK("https://klasma.github.io/Logging_FINSPANG/klagomål/A 663-2023.docx", "A 663-2023")</f>
        <v/>
      </c>
      <c r="W326">
        <f>HYPERLINK("https://klasma.github.io/Logging_FINSPANG/klagomålsmail/A 663-2023.docx", "A 663-2023")</f>
        <v/>
      </c>
      <c r="X326">
        <f>HYPERLINK("https://klasma.github.io/Logging_FINSPANG/tillsyn/A 663-2023.docx", "A 663-2023")</f>
        <v/>
      </c>
      <c r="Y326">
        <f>HYPERLINK("https://klasma.github.io/Logging_FINSPANG/tillsynsmail/A 663-2023.docx", "A 663-2023")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45186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1213-2023.xlsx", "A 1213-2023")</f>
        <v/>
      </c>
      <c r="T327">
        <f>HYPERLINK("https://klasma.github.io/Logging_LINKOPING/kartor/A 1213-2023.png", "A 1213-2023")</f>
        <v/>
      </c>
      <c r="V327">
        <f>HYPERLINK("https://klasma.github.io/Logging_LINKOPING/klagomål/A 1213-2023.docx", "A 1213-2023")</f>
        <v/>
      </c>
      <c r="W327">
        <f>HYPERLINK("https://klasma.github.io/Logging_LINKOPING/klagomålsmail/A 1213-2023.docx", "A 1213-2023")</f>
        <v/>
      </c>
      <c r="X327">
        <f>HYPERLINK("https://klasma.github.io/Logging_LINKOPING/tillsyn/A 1213-2023.docx", "A 1213-2023")</f>
        <v/>
      </c>
      <c r="Y327">
        <f>HYPERLINK("https://klasma.github.io/Logging_LINKOPING/tillsynsmail/A 1213-2023.docx", "A 1213-2023")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45186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1716-2023.xlsx", "A 1716-2023")</f>
        <v/>
      </c>
      <c r="T328">
        <f>HYPERLINK("https://klasma.github.io/Logging_LINKOPING/kartor/A 1716-2023.png", "A 1716-2023")</f>
        <v/>
      </c>
      <c r="V328">
        <f>HYPERLINK("https://klasma.github.io/Logging_LINKOPING/klagomål/A 1716-2023.docx", "A 1716-2023")</f>
        <v/>
      </c>
      <c r="W328">
        <f>HYPERLINK("https://klasma.github.io/Logging_LINKOPING/klagomålsmail/A 1716-2023.docx", "A 1716-2023")</f>
        <v/>
      </c>
      <c r="X328">
        <f>HYPERLINK("https://klasma.github.io/Logging_LINKOPING/tillsyn/A 1716-2023.docx", "A 1716-2023")</f>
        <v/>
      </c>
      <c r="Y328">
        <f>HYPERLINK("https://klasma.github.io/Logging_LINKOPING/tillsynsmail/A 1716-2023.docx", "A 1716-2023")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45186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3096-2023.xlsx", "A 3096-2023")</f>
        <v/>
      </c>
      <c r="T329">
        <f>HYPERLINK("https://klasma.github.io/Logging_FINSPANG/kartor/A 3096-2023.png", "A 3096-2023")</f>
        <v/>
      </c>
      <c r="V329">
        <f>HYPERLINK("https://klasma.github.io/Logging_FINSPANG/klagomål/A 3096-2023.docx", "A 3096-2023")</f>
        <v/>
      </c>
      <c r="W329">
        <f>HYPERLINK("https://klasma.github.io/Logging_FINSPANG/klagomålsmail/A 3096-2023.docx", "A 3096-2023")</f>
        <v/>
      </c>
      <c r="X329">
        <f>HYPERLINK("https://klasma.github.io/Logging_FINSPANG/tillsyn/A 3096-2023.docx", "A 3096-2023")</f>
        <v/>
      </c>
      <c r="Y329">
        <f>HYPERLINK("https://klasma.github.io/Logging_FINSPANG/tillsynsmail/A 3096-2023.docx", "A 3096-2023")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45186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3088-2023.xlsx", "A 3088-2023")</f>
        <v/>
      </c>
      <c r="T330">
        <f>HYPERLINK("https://klasma.github.io/Logging_FINSPANG/kartor/A 3088-2023.png", "A 3088-2023")</f>
        <v/>
      </c>
      <c r="V330">
        <f>HYPERLINK("https://klasma.github.io/Logging_FINSPANG/klagomål/A 3088-2023.docx", "A 3088-2023")</f>
        <v/>
      </c>
      <c r="W330">
        <f>HYPERLINK("https://klasma.github.io/Logging_FINSPANG/klagomålsmail/A 3088-2023.docx", "A 3088-2023")</f>
        <v/>
      </c>
      <c r="X330">
        <f>HYPERLINK("https://klasma.github.io/Logging_FINSPANG/tillsyn/A 3088-2023.docx", "A 3088-2023")</f>
        <v/>
      </c>
      <c r="Y330">
        <f>HYPERLINK("https://klasma.github.io/Logging_FINSPANG/tillsynsmail/A 3088-2023.docx", "A 3088-2023")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45186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3397-2023.xlsx", "A 3397-2023")</f>
        <v/>
      </c>
      <c r="T331">
        <f>HYPERLINK("https://klasma.github.io/Logging_LINKOPING/kartor/A 3397-2023.png", "A 3397-2023")</f>
        <v/>
      </c>
      <c r="V331">
        <f>HYPERLINK("https://klasma.github.io/Logging_LINKOPING/klagomål/A 3397-2023.docx", "A 3397-2023")</f>
        <v/>
      </c>
      <c r="W331">
        <f>HYPERLINK("https://klasma.github.io/Logging_LINKOPING/klagomålsmail/A 3397-2023.docx", "A 3397-2023")</f>
        <v/>
      </c>
      <c r="X331">
        <f>HYPERLINK("https://klasma.github.io/Logging_LINKOPING/tillsyn/A 3397-2023.docx", "A 3397-2023")</f>
        <v/>
      </c>
      <c r="Y331">
        <f>HYPERLINK("https://klasma.github.io/Logging_LINKOPING/tillsynsmail/A 3397-2023.docx", "A 3397-2023")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45186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4051-2023.xlsx", "A 4051-2023")</f>
        <v/>
      </c>
      <c r="T332">
        <f>HYPERLINK("https://klasma.github.io/Logging_VALDEMARSVIK/kartor/A 4051-2023.png", "A 4051-2023")</f>
        <v/>
      </c>
      <c r="V332">
        <f>HYPERLINK("https://klasma.github.io/Logging_VALDEMARSVIK/klagomål/A 4051-2023.docx", "A 4051-2023")</f>
        <v/>
      </c>
      <c r="W332">
        <f>HYPERLINK("https://klasma.github.io/Logging_VALDEMARSVIK/klagomålsmail/A 4051-2023.docx", "A 4051-2023")</f>
        <v/>
      </c>
      <c r="X332">
        <f>HYPERLINK("https://klasma.github.io/Logging_VALDEMARSVIK/tillsyn/A 4051-2023.docx", "A 4051-2023")</f>
        <v/>
      </c>
      <c r="Y332">
        <f>HYPERLINK("https://klasma.github.io/Logging_VALDEMARSVIK/tillsynsmail/A 4051-2023.docx", "A 4051-2023")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45186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4764-2023.xlsx", "A 4764-2023")</f>
        <v/>
      </c>
      <c r="T333">
        <f>HYPERLINK("https://klasma.github.io/Logging_LINKOPING/kartor/A 4764-2023.png", "A 4764-2023")</f>
        <v/>
      </c>
      <c r="V333">
        <f>HYPERLINK("https://klasma.github.io/Logging_LINKOPING/klagomål/A 4764-2023.docx", "A 4764-2023")</f>
        <v/>
      </c>
      <c r="W333">
        <f>HYPERLINK("https://klasma.github.io/Logging_LINKOPING/klagomålsmail/A 4764-2023.docx", "A 4764-2023")</f>
        <v/>
      </c>
      <c r="X333">
        <f>HYPERLINK("https://klasma.github.io/Logging_LINKOPING/tillsyn/A 4764-2023.docx", "A 4764-2023")</f>
        <v/>
      </c>
      <c r="Y333">
        <f>HYPERLINK("https://klasma.github.io/Logging_LINKOPING/tillsynsmail/A 4764-2023.docx", "A 4764-2023")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45186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5668-2023.xlsx", "A 5668-2023")</f>
        <v/>
      </c>
      <c r="T334">
        <f>HYPERLINK("https://klasma.github.io/Logging_KINDA/kartor/A 5668-2023.png", "A 5668-2023")</f>
        <v/>
      </c>
      <c r="U334">
        <f>HYPERLINK("https://klasma.github.io/Logging_KINDA/knärot/A 5668-2023.png", "A 5668-2023")</f>
        <v/>
      </c>
      <c r="V334">
        <f>HYPERLINK("https://klasma.github.io/Logging_KINDA/klagomål/A 5668-2023.docx", "A 5668-2023")</f>
        <v/>
      </c>
      <c r="W334">
        <f>HYPERLINK("https://klasma.github.io/Logging_KINDA/klagomålsmail/A 5668-2023.docx", "A 5668-2023")</f>
        <v/>
      </c>
      <c r="X334">
        <f>HYPERLINK("https://klasma.github.io/Logging_KINDA/tillsyn/A 5668-2023.docx", "A 5668-2023")</f>
        <v/>
      </c>
      <c r="Y334">
        <f>HYPERLINK("https://klasma.github.io/Logging_KINDA/tillsynsmail/A 5668-2023.docx", "A 5668-2023")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45186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6707-2023.xlsx", "A 6707-2023")</f>
        <v/>
      </c>
      <c r="T335">
        <f>HYPERLINK("https://klasma.github.io/Logging_FINSPANG/kartor/A 6707-2023.png", "A 6707-2023")</f>
        <v/>
      </c>
      <c r="V335">
        <f>HYPERLINK("https://klasma.github.io/Logging_FINSPANG/klagomål/A 6707-2023.docx", "A 6707-2023")</f>
        <v/>
      </c>
      <c r="W335">
        <f>HYPERLINK("https://klasma.github.io/Logging_FINSPANG/klagomålsmail/A 6707-2023.docx", "A 6707-2023")</f>
        <v/>
      </c>
      <c r="X335">
        <f>HYPERLINK("https://klasma.github.io/Logging_FINSPANG/tillsyn/A 6707-2023.docx", "A 6707-2023")</f>
        <v/>
      </c>
      <c r="Y335">
        <f>HYPERLINK("https://klasma.github.io/Logging_FINSPANG/tillsynsmail/A 6707-2023.docx", "A 6707-2023")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45186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8719-2023.xlsx", "A 8719-2023")</f>
        <v/>
      </c>
      <c r="T336">
        <f>HYPERLINK("https://klasma.github.io/Logging_LINKOPING/kartor/A 8719-2023.png", "A 8719-2023")</f>
        <v/>
      </c>
      <c r="V336">
        <f>HYPERLINK("https://klasma.github.io/Logging_LINKOPING/klagomål/A 8719-2023.docx", "A 8719-2023")</f>
        <v/>
      </c>
      <c r="W336">
        <f>HYPERLINK("https://klasma.github.io/Logging_LINKOPING/klagomålsmail/A 8719-2023.docx", "A 8719-2023")</f>
        <v/>
      </c>
      <c r="X336">
        <f>HYPERLINK("https://klasma.github.io/Logging_LINKOPING/tillsyn/A 8719-2023.docx", "A 8719-2023")</f>
        <v/>
      </c>
      <c r="Y336">
        <f>HYPERLINK("https://klasma.github.io/Logging_LINKOPING/tillsynsmail/A 8719-2023.docx", "A 8719-2023")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45186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8236-2023.xlsx", "A 8236-2023")</f>
        <v/>
      </c>
      <c r="T337">
        <f>HYPERLINK("https://klasma.github.io/Logging_KINDA/kartor/A 8236-2023.png", "A 8236-2023")</f>
        <v/>
      </c>
      <c r="U337">
        <f>HYPERLINK("https://klasma.github.io/Logging_KINDA/knärot/A 8236-2023.png", "A 8236-2023")</f>
        <v/>
      </c>
      <c r="V337">
        <f>HYPERLINK("https://klasma.github.io/Logging_KINDA/klagomål/A 8236-2023.docx", "A 8236-2023")</f>
        <v/>
      </c>
      <c r="W337">
        <f>HYPERLINK("https://klasma.github.io/Logging_KINDA/klagomålsmail/A 8236-2023.docx", "A 8236-2023")</f>
        <v/>
      </c>
      <c r="X337">
        <f>HYPERLINK("https://klasma.github.io/Logging_KINDA/tillsyn/A 8236-2023.docx", "A 8236-2023")</f>
        <v/>
      </c>
      <c r="Y337">
        <f>HYPERLINK("https://klasma.github.io/Logging_KINDA/tillsynsmail/A 8236-2023.docx", "A 8236-2023")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45186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8255-2023.xlsx", "A 8255-2023")</f>
        <v/>
      </c>
      <c r="T338">
        <f>HYPERLINK("https://klasma.github.io/Logging_ODESHOG/kartor/A 8255-2023.png", "A 8255-2023")</f>
        <v/>
      </c>
      <c r="V338">
        <f>HYPERLINK("https://klasma.github.io/Logging_ODESHOG/klagomål/A 8255-2023.docx", "A 8255-2023")</f>
        <v/>
      </c>
      <c r="W338">
        <f>HYPERLINK("https://klasma.github.io/Logging_ODESHOG/klagomålsmail/A 8255-2023.docx", "A 8255-2023")</f>
        <v/>
      </c>
      <c r="X338">
        <f>HYPERLINK("https://klasma.github.io/Logging_ODESHOG/tillsyn/A 8255-2023.docx", "A 8255-2023")</f>
        <v/>
      </c>
      <c r="Y338">
        <f>HYPERLINK("https://klasma.github.io/Logging_ODESHOG/tillsynsmail/A 8255-2023.docx", "A 8255-2023")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45186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11012-2023.xlsx", "A 11012-2023")</f>
        <v/>
      </c>
      <c r="T339">
        <f>HYPERLINK("https://klasma.github.io/Logging_VALDEMARSVIK/kartor/A 11012-2023.png", "A 11012-2023")</f>
        <v/>
      </c>
      <c r="U339">
        <f>HYPERLINK("https://klasma.github.io/Logging_VALDEMARSVIK/knärot/A 11012-2023.png", "A 11012-2023")</f>
        <v/>
      </c>
      <c r="V339">
        <f>HYPERLINK("https://klasma.github.io/Logging_VALDEMARSVIK/klagomål/A 11012-2023.docx", "A 11012-2023")</f>
        <v/>
      </c>
      <c r="W339">
        <f>HYPERLINK("https://klasma.github.io/Logging_VALDEMARSVIK/klagomålsmail/A 11012-2023.docx", "A 11012-2023")</f>
        <v/>
      </c>
      <c r="X339">
        <f>HYPERLINK("https://klasma.github.io/Logging_VALDEMARSVIK/tillsyn/A 11012-2023.docx", "A 11012-2023")</f>
        <v/>
      </c>
      <c r="Y339">
        <f>HYPERLINK("https://klasma.github.io/Logging_VALDEMARSVIK/tillsynsmail/A 11012-2023.docx", "A 11012-2023")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45186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11749-2023.xlsx", "A 11749-2023")</f>
        <v/>
      </c>
      <c r="T340">
        <f>HYPERLINK("https://klasma.github.io/Logging_VALDEMARSVIK/kartor/A 11749-2023.png", "A 11749-2023")</f>
        <v/>
      </c>
      <c r="V340">
        <f>HYPERLINK("https://klasma.github.io/Logging_VALDEMARSVIK/klagomål/A 11749-2023.docx", "A 11749-2023")</f>
        <v/>
      </c>
      <c r="W340">
        <f>HYPERLINK("https://klasma.github.io/Logging_VALDEMARSVIK/klagomålsmail/A 11749-2023.docx", "A 11749-2023")</f>
        <v/>
      </c>
      <c r="X340">
        <f>HYPERLINK("https://klasma.github.io/Logging_VALDEMARSVIK/tillsyn/A 11749-2023.docx", "A 11749-2023")</f>
        <v/>
      </c>
      <c r="Y340">
        <f>HYPERLINK("https://klasma.github.io/Logging_VALDEMARSVIK/tillsynsmail/A 11749-2023.docx", "A 11749-2023")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45186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16169-2023.xlsx", "A 16169-2023")</f>
        <v/>
      </c>
      <c r="T341">
        <f>HYPERLINK("https://klasma.github.io/Logging_ODESHOG/kartor/A 16169-2023.png", "A 16169-2023")</f>
        <v/>
      </c>
      <c r="V341">
        <f>HYPERLINK("https://klasma.github.io/Logging_ODESHOG/klagomål/A 16169-2023.docx", "A 16169-2023")</f>
        <v/>
      </c>
      <c r="W341">
        <f>HYPERLINK("https://klasma.github.io/Logging_ODESHOG/klagomålsmail/A 16169-2023.docx", "A 16169-2023")</f>
        <v/>
      </c>
      <c r="X341">
        <f>HYPERLINK("https://klasma.github.io/Logging_ODESHOG/tillsyn/A 16169-2023.docx", "A 16169-2023")</f>
        <v/>
      </c>
      <c r="Y341">
        <f>HYPERLINK("https://klasma.github.io/Logging_ODESHOG/tillsynsmail/A 16169-2023.docx", "A 16169-2023")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45186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19360-2023.xlsx", "A 19360-2023")</f>
        <v/>
      </c>
      <c r="T342">
        <f>HYPERLINK("https://klasma.github.io/Logging_KINDA/kartor/A 19360-2023.png", "A 19360-2023")</f>
        <v/>
      </c>
      <c r="V342">
        <f>HYPERLINK("https://klasma.github.io/Logging_KINDA/klagomål/A 19360-2023.docx", "A 19360-2023")</f>
        <v/>
      </c>
      <c r="W342">
        <f>HYPERLINK("https://klasma.github.io/Logging_KINDA/klagomålsmail/A 19360-2023.docx", "A 19360-2023")</f>
        <v/>
      </c>
      <c r="X342">
        <f>HYPERLINK("https://klasma.github.io/Logging_KINDA/tillsyn/A 19360-2023.docx", "A 19360-2023")</f>
        <v/>
      </c>
      <c r="Y342">
        <f>HYPERLINK("https://klasma.github.io/Logging_KINDA/tillsynsmail/A 19360-2023.docx", "A 19360-2023")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45186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19404-2023.xlsx", "A 19404-2023")</f>
        <v/>
      </c>
      <c r="T343">
        <f>HYPERLINK("https://klasma.github.io/Logging_FINSPANG/kartor/A 19404-2023.png", "A 19404-2023")</f>
        <v/>
      </c>
      <c r="V343">
        <f>HYPERLINK("https://klasma.github.io/Logging_FINSPANG/klagomål/A 19404-2023.docx", "A 19404-2023")</f>
        <v/>
      </c>
      <c r="W343">
        <f>HYPERLINK("https://klasma.github.io/Logging_FINSPANG/klagomålsmail/A 19404-2023.docx", "A 19404-2023")</f>
        <v/>
      </c>
      <c r="X343">
        <f>HYPERLINK("https://klasma.github.io/Logging_FINSPANG/tillsyn/A 19404-2023.docx", "A 19404-2023")</f>
        <v/>
      </c>
      <c r="Y343">
        <f>HYPERLINK("https://klasma.github.io/Logging_FINSPANG/tillsynsmail/A 19404-2023.docx", "A 19404-2023")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45186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20377-2023.xlsx", "A 20377-2023")</f>
        <v/>
      </c>
      <c r="T344">
        <f>HYPERLINK("https://klasma.github.io/Logging_NORRKOPING/kartor/A 20377-2023.png", "A 20377-2023")</f>
        <v/>
      </c>
      <c r="V344">
        <f>HYPERLINK("https://klasma.github.io/Logging_NORRKOPING/klagomål/A 20377-2023.docx", "A 20377-2023")</f>
        <v/>
      </c>
      <c r="W344">
        <f>HYPERLINK("https://klasma.github.io/Logging_NORRKOPING/klagomålsmail/A 20377-2023.docx", "A 20377-2023")</f>
        <v/>
      </c>
      <c r="X344">
        <f>HYPERLINK("https://klasma.github.io/Logging_NORRKOPING/tillsyn/A 20377-2023.docx", "A 20377-2023")</f>
        <v/>
      </c>
      <c r="Y344">
        <f>HYPERLINK("https://klasma.github.io/Logging_NORRKOPING/tillsynsmail/A 20377-2023.docx", "A 20377-2023")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45186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21833-2023.xlsx", "A 21833-2023")</f>
        <v/>
      </c>
      <c r="T345">
        <f>HYPERLINK("https://klasma.github.io/Logging_NORRKOPING/kartor/A 21833-2023.png", "A 21833-2023")</f>
        <v/>
      </c>
      <c r="V345">
        <f>HYPERLINK("https://klasma.github.io/Logging_NORRKOPING/klagomål/A 21833-2023.docx", "A 21833-2023")</f>
        <v/>
      </c>
      <c r="W345">
        <f>HYPERLINK("https://klasma.github.io/Logging_NORRKOPING/klagomålsmail/A 21833-2023.docx", "A 21833-2023")</f>
        <v/>
      </c>
      <c r="X345">
        <f>HYPERLINK("https://klasma.github.io/Logging_NORRKOPING/tillsyn/A 21833-2023.docx", "A 21833-2023")</f>
        <v/>
      </c>
      <c r="Y345">
        <f>HYPERLINK("https://klasma.github.io/Logging_NORRKOPING/tillsynsmail/A 21833-2023.docx", "A 21833-2023")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45186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22137-2023.xlsx", "A 22137-2023")</f>
        <v/>
      </c>
      <c r="T346">
        <f>HYPERLINK("https://klasma.github.io/Logging_LINKOPING/kartor/A 22137-2023.png", "A 22137-2023")</f>
        <v/>
      </c>
      <c r="V346">
        <f>HYPERLINK("https://klasma.github.io/Logging_LINKOPING/klagomål/A 22137-2023.docx", "A 22137-2023")</f>
        <v/>
      </c>
      <c r="W346">
        <f>HYPERLINK("https://klasma.github.io/Logging_LINKOPING/klagomålsmail/A 22137-2023.docx", "A 22137-2023")</f>
        <v/>
      </c>
      <c r="X346">
        <f>HYPERLINK("https://klasma.github.io/Logging_LINKOPING/tillsyn/A 22137-2023.docx", "A 22137-2023")</f>
        <v/>
      </c>
      <c r="Y346">
        <f>HYPERLINK("https://klasma.github.io/Logging_LINKOPING/tillsynsmail/A 22137-2023.docx", "A 22137-2023")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45186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22949-2023.xlsx", "A 22949-2023")</f>
        <v/>
      </c>
      <c r="T347">
        <f>HYPERLINK("https://klasma.github.io/Logging_ATVIDABERG/kartor/A 22949-2023.png", "A 22949-2023")</f>
        <v/>
      </c>
      <c r="V347">
        <f>HYPERLINK("https://klasma.github.io/Logging_ATVIDABERG/klagomål/A 22949-2023.docx", "A 22949-2023")</f>
        <v/>
      </c>
      <c r="W347">
        <f>HYPERLINK("https://klasma.github.io/Logging_ATVIDABERG/klagomålsmail/A 22949-2023.docx", "A 22949-2023")</f>
        <v/>
      </c>
      <c r="X347">
        <f>HYPERLINK("https://klasma.github.io/Logging_ATVIDABERG/tillsyn/A 22949-2023.docx", "A 22949-2023")</f>
        <v/>
      </c>
      <c r="Y347">
        <f>HYPERLINK("https://klasma.github.io/Logging_ATVIDABERG/tillsynsmail/A 22949-2023.docx", "A 22949-2023")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45186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23864-2023.xlsx", "A 23864-2023")</f>
        <v/>
      </c>
      <c r="T348">
        <f>HYPERLINK("https://klasma.github.io/Logging_LINKOPING/kartor/A 23864-2023.png", "A 23864-2023")</f>
        <v/>
      </c>
      <c r="V348">
        <f>HYPERLINK("https://klasma.github.io/Logging_LINKOPING/klagomål/A 23864-2023.docx", "A 23864-2023")</f>
        <v/>
      </c>
      <c r="W348">
        <f>HYPERLINK("https://klasma.github.io/Logging_LINKOPING/klagomålsmail/A 23864-2023.docx", "A 23864-2023")</f>
        <v/>
      </c>
      <c r="X348">
        <f>HYPERLINK("https://klasma.github.io/Logging_LINKOPING/tillsyn/A 23864-2023.docx", "A 23864-2023")</f>
        <v/>
      </c>
      <c r="Y348">
        <f>HYPERLINK("https://klasma.github.io/Logging_LINKOPING/tillsynsmail/A 23864-2023.docx", "A 23864-2023")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45186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24411-2023.xlsx", "A 24411-2023")</f>
        <v/>
      </c>
      <c r="T349">
        <f>HYPERLINK("https://klasma.github.io/Logging_FINSPANG/kartor/A 24411-2023.png", "A 24411-2023")</f>
        <v/>
      </c>
      <c r="V349">
        <f>HYPERLINK("https://klasma.github.io/Logging_FINSPANG/klagomål/A 24411-2023.docx", "A 24411-2023")</f>
        <v/>
      </c>
      <c r="W349">
        <f>HYPERLINK("https://klasma.github.io/Logging_FINSPANG/klagomålsmail/A 24411-2023.docx", "A 24411-2023")</f>
        <v/>
      </c>
      <c r="X349">
        <f>HYPERLINK("https://klasma.github.io/Logging_FINSPANG/tillsyn/A 24411-2023.docx", "A 24411-2023")</f>
        <v/>
      </c>
      <c r="Y349">
        <f>HYPERLINK("https://klasma.github.io/Logging_FINSPANG/tillsynsmail/A 24411-2023.docx", "A 24411-2023")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45186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25203-2023.xlsx", "A 25203-2023")</f>
        <v/>
      </c>
      <c r="T350">
        <f>HYPERLINK("https://klasma.github.io/Logging_VADSTENA/kartor/A 25203-2023.png", "A 25203-2023")</f>
        <v/>
      </c>
      <c r="V350">
        <f>HYPERLINK("https://klasma.github.io/Logging_VADSTENA/klagomål/A 25203-2023.docx", "A 25203-2023")</f>
        <v/>
      </c>
      <c r="W350">
        <f>HYPERLINK("https://klasma.github.io/Logging_VADSTENA/klagomålsmail/A 25203-2023.docx", "A 25203-2023")</f>
        <v/>
      </c>
      <c r="X350">
        <f>HYPERLINK("https://klasma.github.io/Logging_VADSTENA/tillsyn/A 25203-2023.docx", "A 25203-2023")</f>
        <v/>
      </c>
      <c r="Y350">
        <f>HYPERLINK("https://klasma.github.io/Logging_VADSTENA/tillsynsmail/A 25203-2023.docx", "A 25203-2023")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45186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25855-2023.xlsx", "A 25855-2023")</f>
        <v/>
      </c>
      <c r="T351">
        <f>HYPERLINK("https://klasma.github.io/Logging_YDRE/kartor/A 25855-2023.png", "A 25855-2023")</f>
        <v/>
      </c>
      <c r="V351">
        <f>HYPERLINK("https://klasma.github.io/Logging_YDRE/klagomål/A 25855-2023.docx", "A 25855-2023")</f>
        <v/>
      </c>
      <c r="W351">
        <f>HYPERLINK("https://klasma.github.io/Logging_YDRE/klagomålsmail/A 25855-2023.docx", "A 25855-2023")</f>
        <v/>
      </c>
      <c r="X351">
        <f>HYPERLINK("https://klasma.github.io/Logging_YDRE/tillsyn/A 25855-2023.docx", "A 25855-2023")</f>
        <v/>
      </c>
      <c r="Y351">
        <f>HYPERLINK("https://klasma.github.io/Logging_YDRE/tillsynsmail/A 25855-2023.docx", "A 25855-2023")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45186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26808-2023.xlsx", "A 26808-2023")</f>
        <v/>
      </c>
      <c r="T352">
        <f>HYPERLINK("https://klasma.github.io/Logging_KINDA/kartor/A 26808-2023.png", "A 26808-2023")</f>
        <v/>
      </c>
      <c r="V352">
        <f>HYPERLINK("https://klasma.github.io/Logging_KINDA/klagomål/A 26808-2023.docx", "A 26808-2023")</f>
        <v/>
      </c>
      <c r="W352">
        <f>HYPERLINK("https://klasma.github.io/Logging_KINDA/klagomålsmail/A 26808-2023.docx", "A 26808-2023")</f>
        <v/>
      </c>
      <c r="X352">
        <f>HYPERLINK("https://klasma.github.io/Logging_KINDA/tillsyn/A 26808-2023.docx", "A 26808-2023")</f>
        <v/>
      </c>
      <c r="Y352">
        <f>HYPERLINK("https://klasma.github.io/Logging_KINDA/tillsynsmail/A 26808-2023.docx", "A 26808-2023")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45186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26812-2023.xlsx", "A 26812-2023")</f>
        <v/>
      </c>
      <c r="T353">
        <f>HYPERLINK("https://klasma.github.io/Logging_KINDA/kartor/A 26812-2023.png", "A 26812-2023")</f>
        <v/>
      </c>
      <c r="V353">
        <f>HYPERLINK("https://klasma.github.io/Logging_KINDA/klagomål/A 26812-2023.docx", "A 26812-2023")</f>
        <v/>
      </c>
      <c r="W353">
        <f>HYPERLINK("https://klasma.github.io/Logging_KINDA/klagomålsmail/A 26812-2023.docx", "A 26812-2023")</f>
        <v/>
      </c>
      <c r="X353">
        <f>HYPERLINK("https://klasma.github.io/Logging_KINDA/tillsyn/A 26812-2023.docx", "A 26812-2023")</f>
        <v/>
      </c>
      <c r="Y353">
        <f>HYPERLINK("https://klasma.github.io/Logging_KINDA/tillsynsmail/A 26812-2023.docx", "A 26812-2023")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45186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26800-2023.xlsx", "A 26800-2023")</f>
        <v/>
      </c>
      <c r="T354">
        <f>HYPERLINK("https://klasma.github.io/Logging_KINDA/kartor/A 26800-2023.png", "A 26800-2023")</f>
        <v/>
      </c>
      <c r="V354">
        <f>HYPERLINK("https://klasma.github.io/Logging_KINDA/klagomål/A 26800-2023.docx", "A 26800-2023")</f>
        <v/>
      </c>
      <c r="W354">
        <f>HYPERLINK("https://klasma.github.io/Logging_KINDA/klagomålsmail/A 26800-2023.docx", "A 26800-2023")</f>
        <v/>
      </c>
      <c r="X354">
        <f>HYPERLINK("https://klasma.github.io/Logging_KINDA/tillsyn/A 26800-2023.docx", "A 26800-2023")</f>
        <v/>
      </c>
      <c r="Y354">
        <f>HYPERLINK("https://klasma.github.io/Logging_KINDA/tillsynsmail/A 26800-2023.docx", "A 26800-2023")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45186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27107-2023.xlsx", "A 27107-2023")</f>
        <v/>
      </c>
      <c r="T355">
        <f>HYPERLINK("https://klasma.github.io/Logging_NORRKOPING/kartor/A 27107-2023.png", "A 27107-2023")</f>
        <v/>
      </c>
      <c r="V355">
        <f>HYPERLINK("https://klasma.github.io/Logging_NORRKOPING/klagomål/A 27107-2023.docx", "A 27107-2023")</f>
        <v/>
      </c>
      <c r="W355">
        <f>HYPERLINK("https://klasma.github.io/Logging_NORRKOPING/klagomålsmail/A 27107-2023.docx", "A 27107-2023")</f>
        <v/>
      </c>
      <c r="X355">
        <f>HYPERLINK("https://klasma.github.io/Logging_NORRKOPING/tillsyn/A 27107-2023.docx", "A 27107-2023")</f>
        <v/>
      </c>
      <c r="Y355">
        <f>HYPERLINK("https://klasma.github.io/Logging_NORRKOPING/tillsynsmail/A 27107-2023.docx", "A 27107-2023")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45186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29236-2023.xlsx", "A 29236-2023")</f>
        <v/>
      </c>
      <c r="T356">
        <f>HYPERLINK("https://klasma.github.io/Logging_NORRKOPING/kartor/A 29236-2023.png", "A 29236-2023")</f>
        <v/>
      </c>
      <c r="V356">
        <f>HYPERLINK("https://klasma.github.io/Logging_NORRKOPING/klagomål/A 29236-2023.docx", "A 29236-2023")</f>
        <v/>
      </c>
      <c r="W356">
        <f>HYPERLINK("https://klasma.github.io/Logging_NORRKOPING/klagomålsmail/A 29236-2023.docx", "A 29236-2023")</f>
        <v/>
      </c>
      <c r="X356">
        <f>HYPERLINK("https://klasma.github.io/Logging_NORRKOPING/tillsyn/A 29236-2023.docx", "A 29236-2023")</f>
        <v/>
      </c>
      <c r="Y356">
        <f>HYPERLINK("https://klasma.github.io/Logging_NORRKOPING/tillsynsmail/A 29236-2023.docx", "A 29236-2023")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45186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32510-2023.xlsx", "A 32510-2023")</f>
        <v/>
      </c>
      <c r="T357">
        <f>HYPERLINK("https://klasma.github.io/Logging_NORRKOPING/kartor/A 32510-2023.png", "A 32510-2023")</f>
        <v/>
      </c>
      <c r="V357">
        <f>HYPERLINK("https://klasma.github.io/Logging_NORRKOPING/klagomål/A 32510-2023.docx", "A 32510-2023")</f>
        <v/>
      </c>
      <c r="W357">
        <f>HYPERLINK("https://klasma.github.io/Logging_NORRKOPING/klagomålsmail/A 32510-2023.docx", "A 32510-2023")</f>
        <v/>
      </c>
      <c r="X357">
        <f>HYPERLINK("https://klasma.github.io/Logging_NORRKOPING/tillsyn/A 32510-2023.docx", "A 32510-2023")</f>
        <v/>
      </c>
      <c r="Y357">
        <f>HYPERLINK("https://klasma.github.io/Logging_NORRKOPING/tillsynsmail/A 32510-2023.docx", "A 32510-2023")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45186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32570-2023.xlsx", "A 32570-2023")</f>
        <v/>
      </c>
      <c r="T358">
        <f>HYPERLINK("https://klasma.github.io/Logging_FINSPANG/kartor/A 32570-2023.png", "A 32570-2023")</f>
        <v/>
      </c>
      <c r="V358">
        <f>HYPERLINK("https://klasma.github.io/Logging_FINSPANG/klagomål/A 32570-2023.docx", "A 32570-2023")</f>
        <v/>
      </c>
      <c r="W358">
        <f>HYPERLINK("https://klasma.github.io/Logging_FINSPANG/klagomålsmail/A 32570-2023.docx", "A 32570-2023")</f>
        <v/>
      </c>
      <c r="X358">
        <f>HYPERLINK("https://klasma.github.io/Logging_FINSPANG/tillsyn/A 32570-2023.docx", "A 32570-2023")</f>
        <v/>
      </c>
      <c r="Y358">
        <f>HYPERLINK("https://klasma.github.io/Logging_FINSPANG/tillsynsmail/A 32570-2023.docx", "A 32570-2023")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45186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33573-2023.xlsx", "A 33573-2023")</f>
        <v/>
      </c>
      <c r="T359">
        <f>HYPERLINK("https://klasma.github.io/Logging_LINKOPING/kartor/A 33573-2023.png", "A 33573-2023")</f>
        <v/>
      </c>
      <c r="V359">
        <f>HYPERLINK("https://klasma.github.io/Logging_LINKOPING/klagomål/A 33573-2023.docx", "A 33573-2023")</f>
        <v/>
      </c>
      <c r="W359">
        <f>HYPERLINK("https://klasma.github.io/Logging_LINKOPING/klagomålsmail/A 33573-2023.docx", "A 33573-2023")</f>
        <v/>
      </c>
      <c r="X359">
        <f>HYPERLINK("https://klasma.github.io/Logging_LINKOPING/tillsyn/A 33573-2023.docx", "A 33573-2023")</f>
        <v/>
      </c>
      <c r="Y359">
        <f>HYPERLINK("https://klasma.github.io/Logging_LINKOPING/tillsynsmail/A 33573-2023.docx", "A 33573-2023")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45186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35948-2023.xlsx", "A 35948-2023")</f>
        <v/>
      </c>
      <c r="T360">
        <f>HYPERLINK("https://klasma.github.io/Logging_LINKOPING/kartor/A 35948-2023.png", "A 35948-2023")</f>
        <v/>
      </c>
      <c r="V360">
        <f>HYPERLINK("https://klasma.github.io/Logging_LINKOPING/klagomål/A 35948-2023.docx", "A 35948-2023")</f>
        <v/>
      </c>
      <c r="W360">
        <f>HYPERLINK("https://klasma.github.io/Logging_LINKOPING/klagomålsmail/A 35948-2023.docx", "A 35948-2023")</f>
        <v/>
      </c>
      <c r="X360">
        <f>HYPERLINK("https://klasma.github.io/Logging_LINKOPING/tillsyn/A 35948-2023.docx", "A 35948-2023")</f>
        <v/>
      </c>
      <c r="Y360">
        <f>HYPERLINK("https://klasma.github.io/Logging_LINKOPING/tillsynsmail/A 35948-2023.docx", "A 35948-2023")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45186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38229-2023.xlsx", "A 38229-2023")</f>
        <v/>
      </c>
      <c r="T361">
        <f>HYPERLINK("https://klasma.github.io/Logging_LINKOPING/kartor/A 38229-2023.png", "A 38229-2023")</f>
        <v/>
      </c>
      <c r="V361">
        <f>HYPERLINK("https://klasma.github.io/Logging_LINKOPING/klagomål/A 38229-2023.docx", "A 38229-2023")</f>
        <v/>
      </c>
      <c r="W361">
        <f>HYPERLINK("https://klasma.github.io/Logging_LINKOPING/klagomålsmail/A 38229-2023.docx", "A 38229-2023")</f>
        <v/>
      </c>
      <c r="X361">
        <f>HYPERLINK("https://klasma.github.io/Logging_LINKOPING/tillsyn/A 38229-2023.docx", "A 38229-2023")</f>
        <v/>
      </c>
      <c r="Y361">
        <f>HYPERLINK("https://klasma.github.io/Logging_LINKOPING/tillsynsmail/A 38229-2023.docx", "A 38229-2023")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45186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39872-2023.xlsx", "A 39872-2023")</f>
        <v/>
      </c>
      <c r="T362">
        <f>HYPERLINK("https://klasma.github.io/Logging_LINKOPING/kartor/A 39872-2023.png", "A 39872-2023")</f>
        <v/>
      </c>
      <c r="V362">
        <f>HYPERLINK("https://klasma.github.io/Logging_LINKOPING/klagomål/A 39872-2023.docx", "A 39872-2023")</f>
        <v/>
      </c>
      <c r="W362">
        <f>HYPERLINK("https://klasma.github.io/Logging_LINKOPING/klagomålsmail/A 39872-2023.docx", "A 39872-2023")</f>
        <v/>
      </c>
      <c r="X362">
        <f>HYPERLINK("https://klasma.github.io/Logging_LINKOPING/tillsyn/A 39872-2023.docx", "A 39872-2023")</f>
        <v/>
      </c>
      <c r="Y362">
        <f>HYPERLINK("https://klasma.github.io/Logging_LINKOPING/tillsynsmail/A 39872-2023.docx", "A 39872-2023")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45186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45186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45186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45186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45186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45186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45186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45186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45186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45186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45186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45186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45186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45186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45186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45186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45186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45186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45186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45186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45186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45186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45186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45186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45186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45186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45186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45186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45186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45186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45186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45186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45186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45186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45186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45186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45186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45186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45186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45186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45186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45186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45186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45186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45186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45186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45186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45186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45186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45186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45186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45186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45186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45186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45186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45186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45186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45186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45186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45186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45186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45186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45186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45186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45186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45186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45186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45186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45186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45186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45186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45186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45186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45186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45186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45186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45186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45186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45186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45186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45186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45186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45186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45186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45186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45186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45186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45186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45186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45186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45186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45186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45186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45186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45186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45186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45186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45186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45186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45186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45186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45186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45186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45186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45186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45186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45186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45186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45186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45186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45186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45186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45186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45186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45186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45186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45186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45186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45186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45186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45186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45186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45186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45186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45186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45186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45186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45186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45186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45186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45186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45186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45186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45186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45186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45186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45186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45186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45186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45186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45186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45186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45186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45186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45186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45186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45186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45186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45186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45186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45186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45186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45186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45186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45186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45186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45186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45186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45186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45186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45186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45186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45186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45186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45186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45186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45186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45186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45186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45186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45186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45186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45186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45186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45186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45186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45186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45186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45186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45186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45186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45186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45186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45186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45186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45186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45186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45186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45186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45186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45186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45186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45186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45186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45186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45186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45186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45186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45186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45186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45186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45186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45186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45186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45186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45186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45186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45186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45186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45186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45186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45186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45186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45186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45186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45186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45186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45186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45186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45186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45186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45186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45186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45186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45186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45186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45186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45186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45186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45186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45186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45186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45186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45186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45186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45186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45186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45186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45186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45186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45186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45186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45186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45186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45186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45186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45186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45186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45186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45186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45186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45186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45186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45186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45186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45186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45186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45186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45186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45186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45186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45186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45186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45186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45186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45186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45186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45186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45186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45186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45186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45186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45186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45186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45186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45186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45186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45186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45186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45186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45186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45186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45186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45186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45186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45186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45186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45186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45186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45186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45186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45186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45186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45186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45186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45186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45186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45186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45186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45186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45186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45186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45186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45186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45186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45186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45186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45186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45186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45186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45186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45186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45186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45186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45186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45186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45186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45186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45186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45186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45186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45186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45186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45186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45186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45186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45186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45186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45186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45186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45186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45186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45186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45186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45186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45186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45186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45186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45186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45186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45186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45186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45186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45186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45186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45186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45186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45186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45186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45186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45186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45186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45186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45186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45186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45186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45186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45186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45186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45186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45186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45186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45186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45186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45186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45186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45186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45186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45186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45186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45186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45186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45186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45186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45186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45186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45186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45186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45186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45186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45186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45186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45186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45186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45186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45186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45186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45186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45186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45186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45186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45186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45186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45186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45186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45186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45186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45186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45186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45186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45186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45186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45186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45186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45186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45186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45186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45186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45186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45186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45186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45186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45186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45186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45186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45186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45186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45186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45186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45186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45186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45186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45186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45186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45186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45186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45186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45186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45186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45186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45186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45186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45186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45186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45186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45186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45186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45186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45186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45186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45186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45186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45186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45186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45186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45186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45186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45186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45186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45186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45186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45186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45186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45186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45186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45186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45186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45186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45186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45186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45186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45186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45186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45186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45186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45186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45186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45186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45186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45186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45186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45186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45186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45186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45186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45186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45186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45186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45186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45186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45186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45186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45186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45186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45186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45186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45186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45186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45186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45186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45186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45186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45186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45186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45186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45186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45186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45186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45186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45186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45186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45186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45186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45186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45186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45186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45186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45186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45186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45186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45186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45186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45186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45186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45186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45186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45186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45186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45186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45186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45186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45186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45186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45186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45186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45186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45186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45186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45186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45186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45186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45186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45186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45186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45186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45186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45186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45186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45186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45186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45186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45186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45186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45186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45186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45186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45186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45186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45186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45186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45186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45186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45186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45186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45186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45186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45186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45186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45186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45186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45186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45186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45186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45186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45186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45186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45186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45186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45186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45186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45186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45186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45186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45186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45186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45186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45186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45186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45186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45186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45186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45186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45186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45186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45186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45186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45186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45186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45186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45186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45186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45186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45186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45186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45186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45186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45186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45186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45186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45186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45186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45186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45186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45186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45186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45186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45186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45186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45186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45186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45186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45186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45186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45186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45186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45186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45186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45186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45186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45186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45186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45186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45186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45186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45186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45186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45186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45186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45186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45186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45186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45186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45186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45186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45186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45186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45186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45186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45186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45186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45186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45186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45186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45186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45186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45186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45186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45186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45186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45186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45186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45186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45186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45186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45186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45186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45186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45186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45186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45186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45186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45186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45186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45186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45186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45186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45186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45186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45186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45186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45186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45186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45186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45186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45186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45186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45186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45186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45186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45186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45186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45186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45186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45186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45186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45186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45186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45186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45186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45186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45186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45186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45186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45186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45186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45186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45186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45186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45186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45186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45186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45186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45186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45186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45186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45186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45186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45186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45186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45186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45186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45186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45186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45186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45186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45186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45186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45186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45186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45186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45186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45186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45186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45186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45186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45186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45186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45186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45186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45186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45186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45186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45186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45186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45186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45186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45186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45186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45186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45186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45186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45186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45186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45186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45186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45186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45186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45186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45186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45186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45186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45186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45186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45186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45186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45186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45186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45186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45186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45186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45186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45186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45186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45186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45186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45186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45186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45186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45186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45186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45186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45186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45186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45186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45186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45186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45186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45186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45186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45186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45186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45186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45186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45186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45186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45186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45186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45186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45186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45186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45186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45186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45186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45186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45186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45186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45186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45186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45186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45186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45186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45186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45186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45186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45186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45186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45186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45186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45186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45186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45186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45186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45186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45186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45186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45186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45186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45186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45186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45186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45186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45186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45186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45186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45186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45186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45186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45186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45186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45186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45186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45186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45186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45186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45186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45186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45186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45186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45186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45186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45186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45186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45186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45186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45186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45186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45186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45186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45186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45186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45186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45186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45186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45186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45186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45186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45186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45186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45186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45186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45186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45186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45186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45186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45186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45186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45186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45186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45186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45186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45186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45186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45186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45186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45186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45186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45186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45186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45186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45186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45186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45186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45186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45186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45186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45186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45186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45186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45186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45186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45186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45186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45186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45186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45186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45186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45186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45186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45186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45186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45186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45186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45186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45186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45186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45186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45186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45186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45186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45186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45186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45186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45186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45186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45186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45186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45186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45186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45186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45186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45186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45186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45186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45186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45186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45186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45186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45186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45186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45186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45186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45186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45186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45186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45186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45186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45186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45186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45186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45186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45186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45186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45186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45186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45186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45186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45186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45186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45186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45186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45186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45186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45186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45186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45186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45186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45186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45186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45186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45186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45186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45186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45186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45186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45186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45186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45186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45186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45186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45186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45186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45186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45186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45186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45186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45186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45186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45186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45186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45186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45186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45186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45186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45186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45186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45186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45186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45186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45186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45186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45186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45186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45186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45186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45186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45186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45186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45186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45186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45186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45186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45186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45186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45186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45186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45186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45186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45186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45186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45186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45186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45186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45186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45186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45186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45186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45186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45186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45186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45186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45186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45186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45186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45186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45186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45186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45186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45186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45186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45186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45186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45186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45186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45186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45186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45186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45186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45186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45186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45186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45186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45186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45186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45186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45186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45186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45186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45186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45186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45186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45186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45186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45186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45186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45186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45186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45186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45186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45186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45186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45186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45186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45186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45186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45186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45186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45186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45186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45186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45186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45186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45186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45186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45186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45186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45186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45186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45186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45186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45186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45186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45186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45186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45186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45186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45186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45186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45186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45186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45186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45186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45186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45186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45186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45186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45186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45186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45186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45186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45186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45186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45186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45186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45186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45186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45186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45186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45186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45186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45186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45186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45186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45186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45186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45186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45186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45186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45186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45186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45186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45186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45186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45186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45186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45186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45186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45186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45186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45186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45186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45186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45186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45186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45186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45186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45186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45186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45186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45186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45186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45186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45186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45186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45186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45186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45186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45186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45186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45186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45186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45186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45186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45186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45186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45186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45186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45186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45186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45186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45186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45186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45186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45186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45186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45186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45186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45186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45186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45186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45186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45186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45186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45186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45186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45186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45186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45186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45186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45186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45186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45186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45186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45186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45186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45186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45186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45186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45186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45186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45186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45186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45186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45186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45186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45186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45186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45186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45186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45186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45186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45186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45186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45186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45186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45186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45186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45186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45186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45186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45186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45186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45186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45186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45186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45186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45186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45186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45186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45186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45186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45186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45186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45186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45186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45186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45186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45186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45186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45186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45186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45186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45186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45186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45186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45186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45186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45186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45186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45186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45186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45186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45186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45186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45186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45186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45186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45186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45186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45186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45186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45186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45186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45186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45186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45186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45186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45186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45186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45186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45186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45186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45186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45186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45186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45186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45186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45186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45186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45186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45186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45186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45186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45186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45186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45186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45186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45186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45186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45186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45186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45186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45186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45186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45186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45186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45186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45186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45186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45186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45186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45186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45186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45186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45186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45186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45186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45186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45186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45186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45186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45186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45186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45186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45186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45186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45186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45186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45186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45186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45186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45186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45186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45186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45186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45186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45186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45186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45186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45186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45186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45186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45186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45186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45186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45186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45186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45186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45186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45186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45186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45186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45186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45186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45186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45186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45186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45186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45186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45186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45186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45186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45186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45186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45186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45186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45186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45186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45186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45186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45186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45186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45186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45186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45186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45186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45186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45186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45186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45186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45186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45186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45186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45186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45186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45186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45186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45186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45186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45186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45186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45186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45186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45186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45186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45186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45186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45186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45186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45186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45186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45186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45186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45186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45186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45186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45186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45186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45186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45186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45186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45186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45186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45186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45186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45186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45186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45186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45186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45186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45186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45186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45186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45186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45186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45186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45186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45186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45186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45186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45186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45186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45186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45186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45186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45186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45186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45186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45186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45186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45186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45186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45186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45186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45186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45186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45186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45186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45186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45186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45186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45186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45186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45186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45186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45186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45186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45186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45186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45186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45186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45186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45186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45186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45186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45186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45186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45186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45186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45186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45186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45186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45186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45186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45186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45186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45186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45186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45186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45186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45186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45186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45186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45186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45186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45186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45186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45186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45186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45186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45186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45186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45186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45186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45186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45186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45186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45186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45186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45186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45186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45186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45186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45186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45186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45186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45186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45186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45186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45186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45186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45186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45186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45186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45186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45186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45186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45186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45186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45186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45186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45186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45186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45186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45186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45186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45186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45186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45186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45186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45186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45186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45186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45186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45186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45186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45186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45186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45186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45186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45186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45186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45186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45186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45186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45186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45186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45186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45186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45186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45186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45186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45186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45186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45186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45186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45186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45186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45186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45186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45186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45186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45186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45186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45186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45186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45186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45186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45186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45186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45186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45186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45186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45186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45186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45186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45186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45186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45186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45186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45186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45186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45186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45186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45186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45186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45186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45186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45186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45186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45186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45186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45186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45186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45186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45186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45186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45186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45186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45186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45186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45186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45186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45186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45186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45186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45186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45186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45186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45186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45186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45186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45186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45186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45186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45186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45186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45186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45186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45186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45186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45186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45186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45186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45186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45186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45186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45186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45186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45186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45186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45186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45186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45186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45186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45186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45186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45186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45186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45186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45186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45186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45186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45186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45186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45186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45186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45186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45186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45186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45186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45186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45186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45186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45186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45186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45186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45186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45186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45186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45186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45186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45186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45186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45186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45186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45186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45186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45186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45186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45186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45186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45186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45186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45186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45186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45186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45186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45186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45186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45186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45186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45186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45186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45186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45186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45186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45186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45186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45186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45186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45186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45186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45186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45186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45186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45186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45186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45186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45186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45186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45186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45186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45186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45186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45186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45186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45186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45186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45186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45186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45186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45186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45186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45186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45186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45186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45186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45186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45186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45186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45186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45186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45186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45186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45186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45186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45186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45186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45186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45186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45186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45186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45186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45186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45186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45186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45186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45186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45186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45186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45186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45186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45186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45186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45186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45186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45186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45186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45186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45186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45186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45186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45186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45186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45186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45186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45186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45186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45186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45186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45186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45186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45186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45186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45186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45186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45186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45186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45186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45186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45186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45186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45186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45186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45186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45186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45186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45186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45186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45186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45186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45186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45186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45186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45186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45186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45186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45186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45186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45186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45186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45186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45186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45186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45186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45186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45186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45186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45186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45186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45186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45186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45186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45186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45186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45186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45186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45186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45186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45186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45186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45186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45186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45186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45186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45186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45186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45186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45186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45186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45186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45186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45186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45186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45186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45186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45186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45186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45186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45186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45186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45186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45186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45186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45186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45186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45186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45186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45186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45186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45186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45186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45186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45186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45186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45186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45186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45186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45186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45186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45186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45186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45186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45186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45186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45186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45186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45186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45186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45186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45186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45186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45186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45186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45186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45186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45186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45186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45186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45186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45186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45186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45186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45186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45186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45186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45186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45186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45186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45186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45186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45186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45186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45186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45186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45186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45186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45186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45186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45186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45186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45186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45186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45186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45186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45186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45186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45186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45186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45186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45186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45186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45186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45186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45186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45186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45186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45186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45186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45186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45186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45186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45186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45186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45186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45186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45186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45186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45186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45186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45186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45186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45186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45186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45186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45186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45186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45186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45186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45186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31910-2020.png", "A 31910-2020")</f>
        <v/>
      </c>
      <c r="V2272">
        <f>HYPERLINK("https://klasma.github.io/Logging_MOTALA/klagomål/A 31910-2020.docx", "A 31910-2020")</f>
        <v/>
      </c>
      <c r="W2272">
        <f>HYPERLINK("https://klasma.github.io/Logging_MOTALA/klagomålsmail/A 31910-2020.docx", "A 31910-2020")</f>
        <v/>
      </c>
      <c r="X2272">
        <f>HYPERLINK("https://klasma.github.io/Logging_MOTALA/tillsyn/A 31910-2020.docx", "A 31910-2020")</f>
        <v/>
      </c>
      <c r="Y2272">
        <f>HYPERLINK("https://klasma.github.io/Logging_MOTALA/tillsynsmail/A 31910-2020.docx", "A 31910-2020")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45186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45186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45186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45186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45186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45186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45186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45186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45186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45186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45186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45186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45186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45186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45186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45186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45186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45186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45186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45186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45186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45186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45186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45186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45186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45186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45186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45186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45186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45186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45186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45186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45186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45186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45186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45186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45186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45186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45186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45186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45186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45186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45186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45186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45186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45186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45186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45186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45186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45186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45186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45186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45186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45186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45186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45186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45186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45186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45186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45186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45186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45186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45186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45186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45186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45186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45186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45186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45186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45186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45186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45186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45186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45186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45186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45186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45186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45186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45186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45186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45186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45186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45186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45186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45186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45186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45186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45186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45186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45186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45186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45186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45186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45186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45186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45186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45186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45186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45186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45186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45186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45186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45186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45186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45186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45186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45186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45186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45186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45186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45186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45186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45186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45186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45186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45186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45186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45186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45186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45186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45186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45186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45186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45186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45186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45186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45186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45186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45186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45186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45186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45186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45186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45186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45186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45186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45186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45186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45186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45186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45186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45186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45186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45186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45186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45186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45186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45186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45186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45186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45186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45186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45186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45186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45186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45186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45186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45186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45186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45186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45186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45186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45186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45186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45186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45186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45186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45186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45186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45186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45186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45186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45186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45186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45186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45186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45186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45186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45186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45186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45186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45186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45186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45186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45186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45186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45186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45186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45186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45186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45186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45186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45186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45186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45186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45186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45186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45186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45186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45186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45186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45186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45186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45186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45186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45186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45186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45186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45186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45186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45186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45186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45186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45186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45186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45186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45186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45186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45186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45186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45186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45186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45186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45186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45186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45186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45186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45186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45186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45186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45186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45186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45186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45186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45186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45186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45186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45186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45186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45186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45186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45186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45186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45186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45186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45186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45186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45186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45186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45186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45186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45186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45186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45186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45186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45186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45186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45186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45186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45186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45186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45186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45186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45186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45186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45186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45186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45186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45186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45186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45186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45186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45186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45186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45186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45186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45186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45186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45186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45186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45186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45186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45186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45186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45186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45186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45186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45186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45186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45186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45186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45186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45186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45186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45186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45186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45186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45186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45186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45186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45186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45186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45186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45186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45186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45186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45186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45186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45186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45186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45186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45186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45186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45186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45186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45186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45186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45186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45186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45186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45186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45186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45186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45186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45186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45186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45186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45186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45186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45186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45186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45186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45186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45186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45186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45186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45186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45186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45186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45186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45186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45186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45186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45186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45186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45186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45186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45186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45186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45186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45186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45186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45186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45186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45186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45186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45186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45186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45186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45186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45186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45186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45186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45186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45186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45186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45186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45186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45186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45186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45186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45186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45186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45186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45186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45186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45186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45186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45186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45186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45186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45186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45186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45186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45186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45186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45186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45186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45186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45186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45186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45186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45186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45186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45186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45186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45186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45186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45186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45186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45186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45186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45186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45186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45186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45186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45186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45186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45186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45186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45186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45186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45186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45186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45186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45186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45186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45186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45186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45186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45186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45186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45186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45186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45186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45186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45186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45186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45186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45186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45186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45186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45186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45186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45186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45186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45186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45186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45186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45186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45186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45186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45186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45186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45186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45186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45186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45186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45186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45186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45186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45186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45186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45186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45186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45186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45186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45186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45186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45186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45186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45186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45186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45186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45186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45186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45186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45186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45186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45186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45186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45186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45186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45186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45186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45186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45186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45186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45186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45186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45186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45186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45186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45186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45186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45186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45186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45186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45186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45186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45186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45186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45186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45186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45186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45186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45186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45186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45186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45186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45186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45186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45186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45186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45186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45186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45186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45186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45186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45186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45186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45186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45186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45186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45186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45186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45186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45186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45186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45186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45186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45186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45186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45186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45186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45186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45186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45186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45186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45186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45186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45186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45186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45186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45186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45186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45186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45186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45186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45186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45186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45186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45186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45186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45186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45186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45186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45186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45186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45186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45186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45186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45186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45186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45186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45186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45186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45186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45186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45186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45186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45186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45186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45186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45186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45186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45186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45186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45186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45186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45186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45186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45186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45186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45186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45186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45186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45186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45186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45186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45186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45186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45186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45186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45186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45186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45186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45186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45186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45186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45186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45186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45186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45186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45186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45186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45186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45186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45186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45186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45186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45186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45186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45186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45186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45186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45186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45186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45186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45186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45186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45186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45186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45186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45186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45186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45186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45186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45186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45186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45186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45186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45186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45186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45186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45186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45186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45186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45186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45186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45186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45186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45186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45186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45186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45186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45186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45186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45186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45186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45186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45186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45186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45186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45186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45186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45186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45186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45186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45186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45186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45186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45186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45186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45186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45186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45186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45186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45186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45186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45186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45186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45186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45186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45186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45186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45186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45186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45186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45186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45186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45186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45186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45186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45186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45186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45186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45186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45186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45186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45186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45186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45186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45186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45186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45186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45186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45186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45186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45186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45186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45186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45186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45186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45186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45186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45186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45186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45186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45186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45186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45186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45186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45186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45186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45186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45186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45186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45186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45186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45186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45186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45186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45186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45186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45186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45186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45186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45186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45186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45186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45186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45186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45186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45186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45186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45186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45186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45186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45186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45186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45186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45186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45186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45186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45186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45186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45186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45186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45186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45186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45186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45186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45186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45186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45186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45186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45186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45186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45186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45186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45186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45186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45186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45186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45186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45186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45186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45186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45186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45186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45186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45186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45186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45186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45186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45186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45186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45186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45186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45186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45186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45186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45186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45186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45186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45186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45186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45186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45186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45186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45186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45186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45186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45186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45186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45186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45186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45186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45186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45186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45186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45186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45186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45186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45186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45186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45186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45186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45186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45186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45186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45186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45186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45186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45186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45186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45186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45186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45186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45186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45186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45186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45186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45186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45186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45186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45186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45186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45186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45186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45186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45186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45186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45186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45186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45186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45186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45186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45186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45186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45186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45186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12578-2021.png", "A 12578-2021")</f>
        <v/>
      </c>
      <c r="V3105">
        <f>HYPERLINK("https://klasma.github.io/Logging_YDRE/klagomål/A 12578-2021.docx", "A 12578-2021")</f>
        <v/>
      </c>
      <c r="W3105">
        <f>HYPERLINK("https://klasma.github.io/Logging_YDRE/klagomålsmail/A 12578-2021.docx", "A 12578-2021")</f>
        <v/>
      </c>
      <c r="X3105">
        <f>HYPERLINK("https://klasma.github.io/Logging_YDRE/tillsyn/A 12578-2021.docx", "A 12578-2021")</f>
        <v/>
      </c>
      <c r="Y3105">
        <f>HYPERLINK("https://klasma.github.io/Logging_YDRE/tillsynsmail/A 12578-2021.docx", "A 12578-2021")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45186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45186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45186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45186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45186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45186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45186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45186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45186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45186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45186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45186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45186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45186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45186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45186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45186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45186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45186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45186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45186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45186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45186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45186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45186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45186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45186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45186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45186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45186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45186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45186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45186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45186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45186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45186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45186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45186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45186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45186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45186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45186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45186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45186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45186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45186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45186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45186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45186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45186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45186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45186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45186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45186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45186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45186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45186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45186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45186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45186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45186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45186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45186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45186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45186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45186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45186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45186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45186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45186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45186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45186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45186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45186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45186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45186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45186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45186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45186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45186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45186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45186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45186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45186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45186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45186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45186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45186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45186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45186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45186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45186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45186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45186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45186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45186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45186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45186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45186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45186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45186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45186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45186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45186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45186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45186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45186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45186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45186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45186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45186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45186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45186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45186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45186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45186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45186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45186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45186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45186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45186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45186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45186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45186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45186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45186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45186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45186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45186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45186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45186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45186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45186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45186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45186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45186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45186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45186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45186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45186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45186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45186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45186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45186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45186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45186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45186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45186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45186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45186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45186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45186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45186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45186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45186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45186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45186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45186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45186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45186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45186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45186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45186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45186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45186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45186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45186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45186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45186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45186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45186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45186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45186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45186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45186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45186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45186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45186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45186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45186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45186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45186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45186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45186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45186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45186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45186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45186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45186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45186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45186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45186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45186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45186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45186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45186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45186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45186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45186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45186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45186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45186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45186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45186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45186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45186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45186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45186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45186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45186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45186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45186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45186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45186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45186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45186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45186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45186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45186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45186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45186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45186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45186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45186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45186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45186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45186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45186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45186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32341-2021.png", "A 32341-2021")</f>
        <v/>
      </c>
      <c r="V3334">
        <f>HYPERLINK("https://klasma.github.io/Logging_MOTALA/klagomål/A 32341-2021.docx", "A 32341-2021")</f>
        <v/>
      </c>
      <c r="W3334">
        <f>HYPERLINK("https://klasma.github.io/Logging_MOTALA/klagomålsmail/A 32341-2021.docx", "A 32341-2021")</f>
        <v/>
      </c>
      <c r="X3334">
        <f>HYPERLINK("https://klasma.github.io/Logging_MOTALA/tillsyn/A 32341-2021.docx", "A 32341-2021")</f>
        <v/>
      </c>
      <c r="Y3334">
        <f>HYPERLINK("https://klasma.github.io/Logging_MOTALA/tillsynsmail/A 32341-2021.docx", "A 32341-2021")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45186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45186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45186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45186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45186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45186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45186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32781-2021.png", "A 32781-2021")</f>
        <v/>
      </c>
      <c r="V3341">
        <f>HYPERLINK("https://klasma.github.io/Logging_KINDA/klagomål/A 32781-2021.docx", "A 32781-2021")</f>
        <v/>
      </c>
      <c r="W3341">
        <f>HYPERLINK("https://klasma.github.io/Logging_KINDA/klagomålsmail/A 32781-2021.docx", "A 32781-2021")</f>
        <v/>
      </c>
      <c r="X3341">
        <f>HYPERLINK("https://klasma.github.io/Logging_KINDA/tillsyn/A 32781-2021.docx", "A 32781-2021")</f>
        <v/>
      </c>
      <c r="Y3341">
        <f>HYPERLINK("https://klasma.github.io/Logging_KINDA/tillsynsmail/A 32781-2021.docx", "A 32781-2021")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45186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45186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45186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45186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45186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45186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45186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45186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45186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45186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45186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45186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45186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45186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45186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45186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45186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45186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45186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45186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45186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45186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45186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45186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45186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45186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45186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45186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45186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45186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45186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45186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45186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45186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45186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45186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45186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45186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45186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45186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45186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45186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45186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45186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45186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45186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45186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45186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45186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45186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45186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45186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45186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45186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45186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45186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45186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45186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45186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45186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45186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45186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45186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45186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45186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45186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45186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45186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45186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45186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45186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45186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45186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45186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45186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45186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45186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45186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45186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45186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45186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45186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45186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45186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45186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45186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45186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45186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45186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45186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45186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45186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45186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45186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45186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45186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45186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45186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45186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45186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45186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45186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45186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45186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45186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45186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45186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45186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45186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45186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45186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45186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45186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45186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45186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45186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45186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45186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45186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45186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45186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45186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45186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45186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45186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45186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45186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45186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45186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45186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45186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45186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45186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45186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45186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45186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45186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45186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45186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45186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45186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45186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45186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45186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45186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45186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45186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45186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45186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45186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45186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45186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45186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45186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45186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45186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45186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45186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45186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45186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45186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45186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45186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45186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45186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45186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45186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45186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45186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45186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45186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45186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45186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45186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45186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45186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45186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45186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45186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45186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45186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45186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45186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45186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45186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45186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45186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45186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45186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45186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45186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45186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45186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45186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45186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45186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45186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45186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45186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45186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45186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45186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45186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45186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45186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45186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45186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45186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45186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45186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45186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45186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45186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45186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45186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45186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45186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45186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45186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45186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45186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45186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45186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45186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45186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45186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45186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45186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45186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45186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45186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45186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45186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45186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45186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45186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45186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45186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45186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45186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45186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45186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45186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45186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45186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45186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45186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45186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45186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45186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45186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45186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45186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45186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45186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45186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45186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45186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45186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45186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45186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45186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45186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45186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45186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45186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45186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45186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45186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45186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45186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45186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45186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45186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45186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45186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45186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45186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45186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45186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45186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45186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45186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45186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45186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45186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45186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45186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45186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45186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45186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45186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45186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45186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45186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45186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45186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45186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45186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45186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45186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45186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45186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45186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45186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45186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45186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45186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45186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45186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45186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45186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45186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45186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45186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45186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45186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45186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45186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45186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45186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45186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45186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45186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45186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45186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45186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45186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45186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45186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45186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45186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45186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45186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56323-2021.png", "A 56323-2021")</f>
        <v/>
      </c>
      <c r="V3675">
        <f>HYPERLINK("https://klasma.github.io/Logging_YDRE/klagomål/A 56323-2021.docx", "A 56323-2021")</f>
        <v/>
      </c>
      <c r="W3675">
        <f>HYPERLINK("https://klasma.github.io/Logging_YDRE/klagomålsmail/A 56323-2021.docx", "A 56323-2021")</f>
        <v/>
      </c>
      <c r="X3675">
        <f>HYPERLINK("https://klasma.github.io/Logging_YDRE/tillsyn/A 56323-2021.docx", "A 56323-2021")</f>
        <v/>
      </c>
      <c r="Y3675">
        <f>HYPERLINK("https://klasma.github.io/Logging_YDRE/tillsynsmail/A 56323-2021.docx", "A 56323-2021")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45186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45186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45186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45186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45186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45186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45186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45186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45186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45186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45186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45186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45186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45186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45186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45186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45186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45186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45186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45186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45186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45186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45186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45186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45186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45186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45186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45186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45186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45186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45186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45186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45186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45186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45186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45186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45186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45186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45186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45186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45186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45186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45186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45186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45186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45186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45186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45186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45186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45186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45186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45186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45186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45186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45186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45186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45186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45186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45186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45186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45186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45186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45186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45186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45186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45186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45186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45186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45186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45186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45186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45186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45186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45186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45186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45186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45186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45186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45186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45186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45186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45186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45186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45186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45186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45186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45186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45186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45186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45186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45186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45186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45186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45186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45186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45186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45186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45186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45186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45186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45186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45186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45186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45186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45186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45186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45186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45186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45186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45186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45186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45186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45186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45186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45186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45186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45186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45186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45186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45186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45186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45186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45186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45186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45186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45186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45186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45186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45186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45186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45186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45186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45186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45186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45186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45186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45186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45186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45186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45186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45186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45186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45186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45186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45186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45186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45186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45186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45186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45186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45186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45186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45186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45186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45186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45186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45186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45186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45186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45186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45186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45186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45186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45186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45186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45186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45186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45186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45186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45186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45186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45186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45186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45186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45186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45186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45186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45186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45186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45186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45186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45186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45186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45186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45186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45186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45186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45186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45186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45186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45186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45186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45186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45186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45186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45186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45186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45186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45186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45186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45186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45186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45186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45186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45186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45186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45186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45186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45186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45186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45186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45186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45186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45186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45186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45186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45186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45186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45186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45186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45186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45186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45186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45186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45186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45186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45186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45186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45186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45186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45186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45186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45186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45186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45186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45186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45186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45186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45186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45186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45186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45186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45186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45186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45186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45186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45186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45186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45186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45186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45186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45186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45186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45186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45186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45186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45186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45186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45186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45186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45186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45186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45186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45186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45186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45186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45186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45186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45186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45186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45186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45186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45186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45186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45186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45186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45186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45186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45186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45186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45186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45186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45186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45186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45186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45186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45186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45186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45186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45186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45186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45186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45186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45186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45186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45186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45186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45186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45186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45186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45186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45186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45186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45186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45186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45186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45186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45186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45186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45186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45186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45186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45186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45186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45186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45186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45186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45186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45186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45186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45186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45186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45186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45186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45186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45186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45186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45186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45186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45186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45186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45186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45186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45186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45186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45186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45186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45186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45186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45186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45186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45186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45186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45186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45186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45186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45186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45186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45186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45186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45186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45186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45186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45186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45186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45186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45186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45186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45186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45186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45186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45186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45186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45186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45186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45186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45186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45186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45186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45186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45186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45186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45186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45186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45186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45186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45186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45186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45186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45186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45186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45186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45186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45186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45186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45186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45186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45186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45186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45186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45186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45186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45186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45186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45186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45186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45186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45186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45186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45186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45186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45186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45186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45186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45186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45186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45186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45186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45186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45186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45186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45186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45186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45186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45186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45186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45186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45186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45186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45186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45186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45186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45186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45186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45186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45186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45186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45186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45186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45186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45186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45186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45186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45186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45186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45186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45186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45186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45186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45186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45186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45186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45186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45186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45186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45186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45186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45186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45186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45186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45186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45186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45186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45186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45186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45186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45186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45186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45186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45186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45186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45186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45186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45186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45186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45186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45186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45186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45186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45186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45186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45186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45186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45186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45186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45186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45186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45186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45186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45186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45186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45186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45186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45186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45186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45186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45186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45186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45186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45186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45186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45186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45186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45186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45186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45186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45186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45186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45186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45186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45186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45186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45186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45186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45186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45186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45186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45186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45186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45186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45186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45186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45186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45186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45186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45186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45186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45186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45186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45186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45186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45186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45186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45186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45186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45186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45186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45186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45186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45186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45186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45186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45186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45186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45186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45186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45186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45186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45186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45186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45186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45186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45186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45186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45186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45186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45186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45186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45186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45186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45186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45186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45186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45186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45186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45186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45186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45186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45186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45186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45186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45186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45186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45186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45186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45186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45186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45186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45186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45186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45186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45186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45186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45186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45186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45186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45186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45186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45186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45186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45186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45186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45186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45186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45186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45186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45186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45186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45186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45186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45186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45186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45186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45186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45186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45186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45186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45186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45186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45186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45186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45186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45186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45186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45186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45186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45186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45186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45186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45186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45186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45186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45186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45186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45186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45186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32057-2022.png", "A 32057-2022")</f>
        <v/>
      </c>
      <c r="V4291">
        <f>HYPERLINK("https://klasma.github.io/Logging_ATVIDABERG/klagomål/A 32057-2022.docx", "A 32057-2022")</f>
        <v/>
      </c>
      <c r="W4291">
        <f>HYPERLINK("https://klasma.github.io/Logging_ATVIDABERG/klagomålsmail/A 32057-2022.docx", "A 32057-2022")</f>
        <v/>
      </c>
      <c r="X4291">
        <f>HYPERLINK("https://klasma.github.io/Logging_ATVIDABERG/tillsyn/A 32057-2022.docx", "A 32057-2022")</f>
        <v/>
      </c>
      <c r="Y4291">
        <f>HYPERLINK("https://klasma.github.io/Logging_ATVIDABERG/tillsynsmail/A 32057-2022.docx", "A 32057-2022")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45186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45186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45186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45186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45186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45186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45186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45186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45186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45186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45186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45186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45186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45186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45186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45186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45186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45186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45186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45186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45186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45186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45186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45186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45186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45186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45186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45186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45186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45186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45186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45186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45186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45186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45186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45186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45186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45186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45186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45186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45186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45186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45186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45186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45186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45186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45186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45186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45186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45186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45186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45186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45186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45186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45186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45186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45186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45186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45186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45186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45186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45186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45186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45186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45186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45186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45186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45186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45186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45186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45186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45186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45186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45186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45186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45186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45186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45186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45186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45186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45186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45186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45186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45186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45186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45186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45186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45186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45186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45186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45186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45186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45186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45186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45186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45186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45186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45186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45186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45186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45186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45186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45186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45186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45186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45186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45186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45186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45186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45186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45186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45186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45186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45186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45186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45186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45186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45186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45186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45186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45186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45186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45186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45186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45186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45186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45186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45186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45186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45186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45186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45186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45186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45186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45186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45186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45186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45186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45186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45186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45186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45186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45186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45186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45186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45186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45186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45186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45186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45186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45186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45186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45186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45186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45186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45186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45186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45186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45186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45186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45186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45186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45186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45186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45186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45186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45186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44074-2022.png", "A 44074-2022")</f>
        <v/>
      </c>
      <c r="V4458">
        <f>HYPERLINK("https://klasma.github.io/Logging_BOXHOLM/klagomål/A 44074-2022.docx", "A 44074-2022")</f>
        <v/>
      </c>
      <c r="W4458">
        <f>HYPERLINK("https://klasma.github.io/Logging_BOXHOLM/klagomålsmail/A 44074-2022.docx", "A 44074-2022")</f>
        <v/>
      </c>
      <c r="X4458">
        <f>HYPERLINK("https://klasma.github.io/Logging_BOXHOLM/tillsyn/A 44074-2022.docx", "A 44074-2022")</f>
        <v/>
      </c>
      <c r="Y4458">
        <f>HYPERLINK("https://klasma.github.io/Logging_BOXHOLM/tillsynsmail/A 44074-2022.docx", "A 44074-2022")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45186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45186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45186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45186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45186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45186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45186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45186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45186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45186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45186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45186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45186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45186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45186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45186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45186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45186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45186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45186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45186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45186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45186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45186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45186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45186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45186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45186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45186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45186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45186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45186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45186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45186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45186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45186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45186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45186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45186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45186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45186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45186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45186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45186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45186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45186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45186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45186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45186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45186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45186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45186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45186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45186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45186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45186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45186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45186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45186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45186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45186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45186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45186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45186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45186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45186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45186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45186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45186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45186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45186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45186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45186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45186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45186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45186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45186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45186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45186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45186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45186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45186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45186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45186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45186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45186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45186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45186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45186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45186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45186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45186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45186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45186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45186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45186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45186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45186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45186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45186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45186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45186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45186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45186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45186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45186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45186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45186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45186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45186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45186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45186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45186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45186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45186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45186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45186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45186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45186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45186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45186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45186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45186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45186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45186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45186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45186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45186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45186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45186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45186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45186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45186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45186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45186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45186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45186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45186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45186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45186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45186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45186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45186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45186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45186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45186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45186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45186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45186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45186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45186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45186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45186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45186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45186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45186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45186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45186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45186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45186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45186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45186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45186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45186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45186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45186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45186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45186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45186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45186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45186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45186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45186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45186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45186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45186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45186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45186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45186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45186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45186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45186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45186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45186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45186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45186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45186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45186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45186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45186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45186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45186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45186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45186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45186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45186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45186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45186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45186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45186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45186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45186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45186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45186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45186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45186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45186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45186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45186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45186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45186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45186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45186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45186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45186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45186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45186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45186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45186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45186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45186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45186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45186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45186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45186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45186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45186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45186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45186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45186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45186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45186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45186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45186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45186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45186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45186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45186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45186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45186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45186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45186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45186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45186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45186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45186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45186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45186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45186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45186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45186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45186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45186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45186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45186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45186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45186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45186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45186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45186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45186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45186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45186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45186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45186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45186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45186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45186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45186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45186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45186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45186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45186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45186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45186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45186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45186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45186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45186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45186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45186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45186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45186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45186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45186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45186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45186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45186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45186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45186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45186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45186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45186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45186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45186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45186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45186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45186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45186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45186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45186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45186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45186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45186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45186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45186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45186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45186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45186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45186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45186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45186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45186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45186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45186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45186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45186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45186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45186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45186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45186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45186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45186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45186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45186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45186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45186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45186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45186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45186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45186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45186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45186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45186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45186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45186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45186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45186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45186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45186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45186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45186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45186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45186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45186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45186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45186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45186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45186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45186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45186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45186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45186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45186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45186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45186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45186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45186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45186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45186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45186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45186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45186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45186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45186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45186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45186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45186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45186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45186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45186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45186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45186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45186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45186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45186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45186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45186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45186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45186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45186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45186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45186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45186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45186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45186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45186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45186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45186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45186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45186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45186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45186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45186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45186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45186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45186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45186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45186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45186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45186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45186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45186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45186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45186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45186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45186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45186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45186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45186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45186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45186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45186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45186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45186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45186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45186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45186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45186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45186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45186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45186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45186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45186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45186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45186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45186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45186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45186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45186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45186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45186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45186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45186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45186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45186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45186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45186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45186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45186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45186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45186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45186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45186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45186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45186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45186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45186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45186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45186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45186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45186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45186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45186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45186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45186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45186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45186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45186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45186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45186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45186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45186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45186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45186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45186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45186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45186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45186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45186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45186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45186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45186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45186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45186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45186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45186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45186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45186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45186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45186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45186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45186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45186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45186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45186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45186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45186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45186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45186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45186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45186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45186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45186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45186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45186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45186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45186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45186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45186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45186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45186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45186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45186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45186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45186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45186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45186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45186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45186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45186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45186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45186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45186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45186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45186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45186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45186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45186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45186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45186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45186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45186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45186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45186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45186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45186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45186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45186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45186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45186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45186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45186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45186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45186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45186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45186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45186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45186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45186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45186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45186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45186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45186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45186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45186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45186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45186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45186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45186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45186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45186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45186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45186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45186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45186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45186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45186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45186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45186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45186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45186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45186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45186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45186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45186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45186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45186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45186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45186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45186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45186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45186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45186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45186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45186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45186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45186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45186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45186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45186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45186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45186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45186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45186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45186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45186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45186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45186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45186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45186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45186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45186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45186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45186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45186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45186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45186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45186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45186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45186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45186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45186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45186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45186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45186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45186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45186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45186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45186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45186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45186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45186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45186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45186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45186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45186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45186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45186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45186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45186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45186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45186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45186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45186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45186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45186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45186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45186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45186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45186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45186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45186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45186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45186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45186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45186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45186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45186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45186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45186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45186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45186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45186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45186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45186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45186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45186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45186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45186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45186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45186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45186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45186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45186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45186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45186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45186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45186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45186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45186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45186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45186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45186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45186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45186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45186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45186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45186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45186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45186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45186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45186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45186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45186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45186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45186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45186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45186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45186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45186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45186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45186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45186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45186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45186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45186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45186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45186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45186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45186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45186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45186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45186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45186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45186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45186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45186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45186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45186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45186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45186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45186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45186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45186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45186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45186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45186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45186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45186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45186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45186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45186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45186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45186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45186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45186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45186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45186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45186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45186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45186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45186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45186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45186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45186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45186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45186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45186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45186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45186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45186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45186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45186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45186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45186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45186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45186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45186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45186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45186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45186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45186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45186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45186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45186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45186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45186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45186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45186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45186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45186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45186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45186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45186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45186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45186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45186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45186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45186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45186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45186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45186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45186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45186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45186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45186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45186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45186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45186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45186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45186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45186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45186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45186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45186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45186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45186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45186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45186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45186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45186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45186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45186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45186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45186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45186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45186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45186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45186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45186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45186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45186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45186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45186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45186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45186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45186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45186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45186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45186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45186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45186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45186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45186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45186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45186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45186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45186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45186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45186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45186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45186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45186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45186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45186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45186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45186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45186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45186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45186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45186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45186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45186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45186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45186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45186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45186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45186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45186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45186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45186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45186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45186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45186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45186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45186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45186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45186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45186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45186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45186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45186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45186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45186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45186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45186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45186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45186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45186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45186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45186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45186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45186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45186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45186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45186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45186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45186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45186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45186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45186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45186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45186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45186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45186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45186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45186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45186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45186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45186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45186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45186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45186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45186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45186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45186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45186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45186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45186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45186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45186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45186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45186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45186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45186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45186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45186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45186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45186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45186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45186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45186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45186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45186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45186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45186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45186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45186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45186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45186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45186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45186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45186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45186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45186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45186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45186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45186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45186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45186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45186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45186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45186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45186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45186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45186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45186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45186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45186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45186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45186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45186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45186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45186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45186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45186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45186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45186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45186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45186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45186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45186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45186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45186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45186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45186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45186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45186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45186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45186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45186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45186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45186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45186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45186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45186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45186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45186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45186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45186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45186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45186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45186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45186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45186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45186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45186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45186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45186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45186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45186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45186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45186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45186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45186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45186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45186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45186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45186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45186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45186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45186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45186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45186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45186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45186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45186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45186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45186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45186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45186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45186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45186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45186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45186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45186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45186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45186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45186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45186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45186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45186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45186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45186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45186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45186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45186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45186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45186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45186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45186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45186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45186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45186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45186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45186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45186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45186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45186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45186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45186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45186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45186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45186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45186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45186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45186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45186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45186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45186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45186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45186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45186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45186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45186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45186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45186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45186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45186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45186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45186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45186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45186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45186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45186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45186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45186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45186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45186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45186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45186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45186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45186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45186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45186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45186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45186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45186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45186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45186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45186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45186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45186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45186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45186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45186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45186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45186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45186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45186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45186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45186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45186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45186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45186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45186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45186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45186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45186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45186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45186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45186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45186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45186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45186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45186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45186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45186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45186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45186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45186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45186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45186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45186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45186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45186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45186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45186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45186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45186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45186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45186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45186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45186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45186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45186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45186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45186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45186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45186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45186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45186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45186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45186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45186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45186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45186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45186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45186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45186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45186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45186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45186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45186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45186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45186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45186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45186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45186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45186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45186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45186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45186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45186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45186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45186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45186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45186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45186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45186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45186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45186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45186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45186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45186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45186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45186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45186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45186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45186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45186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45186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45186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45186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45186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45186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45186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45186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45186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45186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45186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45186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45186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45186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45186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45186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45186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45186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45186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45186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45186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45186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45186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45186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45186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45186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45186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45186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45186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45186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45186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45186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45186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45186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45186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45186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45186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45186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45186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45186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45186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45186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45186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45186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45186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45186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45186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45186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45186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45186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45186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45186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45186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45186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45186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45186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45186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45186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45186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45186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45186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45186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45186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45186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45186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45186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45186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45186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45186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45186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45186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45186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45186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45186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45186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45186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45186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45186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45186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45186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45186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45186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45186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45186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45186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45186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45186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45186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45186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45186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45186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45186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45186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45186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45186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45186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45186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45186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45186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45186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45186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45186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45186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45186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45186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45186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45186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45186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45186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45186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45186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45186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45186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45186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45186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45186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45186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45186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45186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45186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45186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45186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45186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45186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45186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45186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45186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45186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45186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45186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45186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45186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45186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45186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45186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45186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45186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45186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45186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45186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45186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45186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45186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45186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45186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45186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45186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45186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45186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45186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45186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45186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41231-2023</t>
        </is>
      </c>
      <c r="B5752" s="1" t="n">
        <v>45174</v>
      </c>
      <c r="C5752" s="1" t="n">
        <v>45186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42673-2023</t>
        </is>
      </c>
      <c r="B5753" s="1" t="n">
        <v>45181</v>
      </c>
      <c r="C5753" s="1" t="n">
        <v>45186</v>
      </c>
      <c r="D5753" t="inlineStr">
        <is>
          <t>ÖSTERGÖTLANDS LÄN</t>
        </is>
      </c>
      <c r="E5753" t="inlineStr">
        <is>
          <t>SÖDERKÖPING</t>
        </is>
      </c>
      <c r="G5753" t="n">
        <v>0.3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42733-2023</t>
        </is>
      </c>
      <c r="B5754" s="1" t="n">
        <v>45181</v>
      </c>
      <c r="C5754" s="1" t="n">
        <v>45186</v>
      </c>
      <c r="D5754" t="inlineStr">
        <is>
          <t>ÖSTERGÖTLANDS LÄN</t>
        </is>
      </c>
      <c r="E5754" t="inlineStr">
        <is>
          <t>SÖDERKÖPING</t>
        </is>
      </c>
      <c r="G5754" t="n">
        <v>2.7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42753-2023</t>
        </is>
      </c>
      <c r="B5755" s="1" t="n">
        <v>45181</v>
      </c>
      <c r="C5755" s="1" t="n">
        <v>45186</v>
      </c>
      <c r="D5755" t="inlineStr">
        <is>
          <t>ÖSTERGÖTLANDS LÄN</t>
        </is>
      </c>
      <c r="E5755" t="inlineStr">
        <is>
          <t>SÖDERKÖPING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42837-2023</t>
        </is>
      </c>
      <c r="B5756" s="1" t="n">
        <v>45182</v>
      </c>
      <c r="C5756" s="1" t="n">
        <v>45186</v>
      </c>
      <c r="D5756" t="inlineStr">
        <is>
          <t>ÖSTERGÖTLANDS LÄN</t>
        </is>
      </c>
      <c r="E5756" t="inlineStr">
        <is>
          <t>MJÖLBY</t>
        </is>
      </c>
      <c r="G5756" t="n">
        <v>2.2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42956-2023</t>
        </is>
      </c>
      <c r="B5757" s="1" t="n">
        <v>45182</v>
      </c>
      <c r="C5757" s="1" t="n">
        <v>45186</v>
      </c>
      <c r="D5757" t="inlineStr">
        <is>
          <t>ÖSTERGÖTLANDS LÄN</t>
        </is>
      </c>
      <c r="E5757" t="inlineStr">
        <is>
          <t>KINDA</t>
        </is>
      </c>
      <c r="G5757" t="n">
        <v>1.5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43082-2023</t>
        </is>
      </c>
      <c r="B5758" s="1" t="n">
        <v>45182</v>
      </c>
      <c r="C5758" s="1" t="n">
        <v>45186</v>
      </c>
      <c r="D5758" t="inlineStr">
        <is>
          <t>ÖSTERGÖTLANDS LÄN</t>
        </is>
      </c>
      <c r="E5758" t="inlineStr">
        <is>
          <t>ÅTVIDABERG</t>
        </is>
      </c>
      <c r="G5758" t="n">
        <v>2.4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42928-2023</t>
        </is>
      </c>
      <c r="B5759" s="1" t="n">
        <v>45182</v>
      </c>
      <c r="C5759" s="1" t="n">
        <v>45186</v>
      </c>
      <c r="D5759" t="inlineStr">
        <is>
          <t>ÖSTERGÖTLANDS LÄN</t>
        </is>
      </c>
      <c r="E5759" t="inlineStr">
        <is>
          <t>MOTALA</t>
        </is>
      </c>
      <c r="F5759" t="inlineStr">
        <is>
          <t>Kyrkan</t>
        </is>
      </c>
      <c r="G5759" t="n">
        <v>3.3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43263-2023</t>
        </is>
      </c>
      <c r="B5760" s="1" t="n">
        <v>45183</v>
      </c>
      <c r="C5760" s="1" t="n">
        <v>45186</v>
      </c>
      <c r="D5760" t="inlineStr">
        <is>
          <t>ÖSTERGÖTLANDS LÄN</t>
        </is>
      </c>
      <c r="E5760" t="inlineStr">
        <is>
          <t>ÖDESHÖG</t>
        </is>
      </c>
      <c r="G5760" t="n">
        <v>1.8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43257-2023</t>
        </is>
      </c>
      <c r="B5761" s="1" t="n">
        <v>45183</v>
      </c>
      <c r="C5761" s="1" t="n">
        <v>45186</v>
      </c>
      <c r="D5761" t="inlineStr">
        <is>
          <t>ÖSTERGÖTLANDS LÄN</t>
        </is>
      </c>
      <c r="E5761" t="inlineStr">
        <is>
          <t>MOTALA</t>
        </is>
      </c>
      <c r="G5761" t="n">
        <v>1.3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43265-2023</t>
        </is>
      </c>
      <c r="B5762" s="1" t="n">
        <v>45183</v>
      </c>
      <c r="C5762" s="1" t="n">
        <v>45186</v>
      </c>
      <c r="D5762" t="inlineStr">
        <is>
          <t>ÖSTERGÖTLANDS LÄN</t>
        </is>
      </c>
      <c r="E5762" t="inlineStr">
        <is>
          <t>ÖDESHÖG</t>
        </is>
      </c>
      <c r="G5762" t="n">
        <v>2.8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43546-2023</t>
        </is>
      </c>
      <c r="B5763" s="1" t="n">
        <v>45184</v>
      </c>
      <c r="C5763" s="1" t="n">
        <v>45186</v>
      </c>
      <c r="D5763" t="inlineStr">
        <is>
          <t>ÖSTERGÖTLANDS LÄN</t>
        </is>
      </c>
      <c r="E5763" t="inlineStr">
        <is>
          <t>SÖDERKÖPING</t>
        </is>
      </c>
      <c r="G5763" t="n">
        <v>1.5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43455-2023</t>
        </is>
      </c>
      <c r="B5764" s="1" t="n">
        <v>45184</v>
      </c>
      <c r="C5764" s="1" t="n">
        <v>45186</v>
      </c>
      <c r="D5764" t="inlineStr">
        <is>
          <t>ÖSTERGÖTLANDS LÄN</t>
        </is>
      </c>
      <c r="E5764" t="inlineStr">
        <is>
          <t>YDRE</t>
        </is>
      </c>
      <c r="G5764" t="n">
        <v>1.8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43521-2023</t>
        </is>
      </c>
      <c r="B5765" s="1" t="n">
        <v>45184</v>
      </c>
      <c r="C5765" s="1" t="n">
        <v>45186</v>
      </c>
      <c r="D5765" t="inlineStr">
        <is>
          <t>ÖSTERGÖTLANDS LÄN</t>
        </is>
      </c>
      <c r="E5765" t="inlineStr">
        <is>
          <t>ÖDESHÖG</t>
        </is>
      </c>
      <c r="G5765" t="n">
        <v>1.1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43460-2023</t>
        </is>
      </c>
      <c r="B5766" s="1" t="n">
        <v>45184</v>
      </c>
      <c r="C5766" s="1" t="n">
        <v>45186</v>
      </c>
      <c r="D5766" t="inlineStr">
        <is>
          <t>ÖSTERGÖTLANDS LÄN</t>
        </is>
      </c>
      <c r="E5766" t="inlineStr">
        <is>
          <t>NORRKÖPING</t>
        </is>
      </c>
      <c r="F5766" t="inlineStr">
        <is>
          <t>Holmen skog AB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43495-2023</t>
        </is>
      </c>
      <c r="B5767" s="1" t="n">
        <v>45184</v>
      </c>
      <c r="C5767" s="1" t="n">
        <v>45186</v>
      </c>
      <c r="D5767" t="inlineStr">
        <is>
          <t>ÖSTERGÖTLANDS LÄN</t>
        </is>
      </c>
      <c r="E5767" t="inlineStr">
        <is>
          <t>SÖDERKÖPING</t>
        </is>
      </c>
      <c r="G5767" t="n">
        <v>2.7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>
      <c r="A5768" t="inlineStr">
        <is>
          <t>A 43611-2023</t>
        </is>
      </c>
      <c r="B5768" s="1" t="n">
        <v>45184</v>
      </c>
      <c r="C5768" s="1" t="n">
        <v>45186</v>
      </c>
      <c r="D5768" t="inlineStr">
        <is>
          <t>ÖSTERGÖTLANDS LÄN</t>
        </is>
      </c>
      <c r="E5768" t="inlineStr">
        <is>
          <t>SÖDERKÖPING</t>
        </is>
      </c>
      <c r="G5768" t="n">
        <v>1.2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2023-09-17T06:45:17Z</dcterms:created>
  <dcterms:modified xmlns:dcterms="http://purl.org/dc/terms/" xmlns:xsi="http://www.w3.org/2001/XMLSchema-instance" xsi:type="dcterms:W3CDTF">2023-09-17T06:45:19Z</dcterms:modified>
</cp:coreProperties>
</file>