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44420-2022</t>
        </is>
      </c>
      <c r="B2" s="1" t="n">
        <v>44839</v>
      </c>
      <c r="C2" s="1" t="n">
        <v>45179</v>
      </c>
      <c r="D2" t="inlineStr">
        <is>
          <t>NORRBOTTENS LÄN</t>
        </is>
      </c>
      <c r="E2" t="inlineStr">
        <is>
          <t>PITEÅ</t>
        </is>
      </c>
      <c r="G2" t="n">
        <v>13.2</v>
      </c>
      <c r="H2" t="n">
        <v>6</v>
      </c>
      <c r="I2" t="n">
        <v>0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8</v>
      </c>
      <c r="R2" s="2" t="inlineStr">
        <is>
          <t>Grönfink
Tallbit
Garnlav
Järpe
Mindre hackspett
Spillkråka
Tallticka
Talltita</t>
        </is>
      </c>
      <c r="S2">
        <f>HYPERLINK("https://klasma.github.io/Logging_PITEA/artfynd/A 44420-2022.xlsx")</f>
        <v/>
      </c>
      <c r="T2">
        <f>HYPERLINK("https://klasma.github.io/Logging_PITEA/kartor/A 44420-2022.png")</f>
        <v/>
      </c>
      <c r="V2">
        <f>HYPERLINK("https://klasma.github.io/Logging_PITEA/klagomål/A 44420-2022.docx")</f>
        <v/>
      </c>
      <c r="W2">
        <f>HYPERLINK("https://klasma.github.io/Logging_PITEA/klagomålsmail/A 44420-2022.docx")</f>
        <v/>
      </c>
      <c r="X2">
        <f>HYPERLINK("https://klasma.github.io/Logging_PITEA/tillsyn/A 44420-2022.docx")</f>
        <v/>
      </c>
      <c r="Y2">
        <f>HYPERLINK("https://klasma.github.io/Logging_PITEA/tillsynsmail/A 44420-2022.docx")</f>
        <v/>
      </c>
    </row>
    <row r="3" ht="15" customHeight="1">
      <c r="A3" t="inlineStr">
        <is>
          <t>A 44418-2022</t>
        </is>
      </c>
      <c r="B3" s="1" t="n">
        <v>44839</v>
      </c>
      <c r="C3" s="1" t="n">
        <v>45179</v>
      </c>
      <c r="D3" t="inlineStr">
        <is>
          <t>NORRBOTTENS LÄN</t>
        </is>
      </c>
      <c r="E3" t="inlineStr">
        <is>
          <t>PITEÅ</t>
        </is>
      </c>
      <c r="G3" t="n">
        <v>12.9</v>
      </c>
      <c r="H3" t="n">
        <v>6</v>
      </c>
      <c r="I3" t="n">
        <v>0</v>
      </c>
      <c r="J3" t="n">
        <v>7</v>
      </c>
      <c r="K3" t="n">
        <v>0</v>
      </c>
      <c r="L3" t="n">
        <v>1</v>
      </c>
      <c r="M3" t="n">
        <v>0</v>
      </c>
      <c r="N3" t="n">
        <v>0</v>
      </c>
      <c r="O3" t="n">
        <v>8</v>
      </c>
      <c r="P3" t="n">
        <v>1</v>
      </c>
      <c r="Q3" t="n">
        <v>8</v>
      </c>
      <c r="R3" s="2" t="inlineStr">
        <is>
          <t>Grönfink
Garnlav
Granticka
Järpe
Mindre hackspett
Spillkråka
Talltita
Tretåig hackspett</t>
        </is>
      </c>
      <c r="S3">
        <f>HYPERLINK("https://klasma.github.io/Logging_PITEA/artfynd/A 44418-2022.xlsx")</f>
        <v/>
      </c>
      <c r="T3">
        <f>HYPERLINK("https://klasma.github.io/Logging_PITEA/kartor/A 44418-2022.png")</f>
        <v/>
      </c>
      <c r="V3">
        <f>HYPERLINK("https://klasma.github.io/Logging_PITEA/klagomål/A 44418-2022.docx")</f>
        <v/>
      </c>
      <c r="W3">
        <f>HYPERLINK("https://klasma.github.io/Logging_PITEA/klagomålsmail/A 44418-2022.docx")</f>
        <v/>
      </c>
      <c r="X3">
        <f>HYPERLINK("https://klasma.github.io/Logging_PITEA/tillsyn/A 44418-2022.docx")</f>
        <v/>
      </c>
      <c r="Y3">
        <f>HYPERLINK("https://klasma.github.io/Logging_PITEA/tillsynsmail/A 44418-2022.docx")</f>
        <v/>
      </c>
    </row>
    <row r="4" ht="15" customHeight="1">
      <c r="A4" t="inlineStr">
        <is>
          <t>A 50444-2021</t>
        </is>
      </c>
      <c r="B4" s="1" t="n">
        <v>44459</v>
      </c>
      <c r="C4" s="1" t="n">
        <v>45179</v>
      </c>
      <c r="D4" t="inlineStr">
        <is>
          <t>NORRBOTTENS LÄN</t>
        </is>
      </c>
      <c r="E4" t="inlineStr">
        <is>
          <t>PITEÅ</t>
        </is>
      </c>
      <c r="G4" t="n">
        <v>13</v>
      </c>
      <c r="H4" t="n">
        <v>2</v>
      </c>
      <c r="I4" t="n">
        <v>1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Brunpudrad nållav
Lunglav
Tretåig hackspett
Ullticka
Violettgrå tagellav
Rödgul trumpetsvamp
Nattviol</t>
        </is>
      </c>
      <c r="S4">
        <f>HYPERLINK("https://klasma.github.io/Logging_PITEA/artfynd/A 50444-2021.xlsx")</f>
        <v/>
      </c>
      <c r="T4">
        <f>HYPERLINK("https://klasma.github.io/Logging_PITEA/kartor/A 50444-2021.png")</f>
        <v/>
      </c>
      <c r="V4">
        <f>HYPERLINK("https://klasma.github.io/Logging_PITEA/klagomål/A 50444-2021.docx")</f>
        <v/>
      </c>
      <c r="W4">
        <f>HYPERLINK("https://klasma.github.io/Logging_PITEA/klagomålsmail/A 50444-2021.docx")</f>
        <v/>
      </c>
      <c r="X4">
        <f>HYPERLINK("https://klasma.github.io/Logging_PITEA/tillsyn/A 50444-2021.docx")</f>
        <v/>
      </c>
      <c r="Y4">
        <f>HYPERLINK("https://klasma.github.io/Logging_PITEA/tillsynsmail/A 50444-2021.docx")</f>
        <v/>
      </c>
    </row>
    <row r="5" ht="15" customHeight="1">
      <c r="A5" t="inlineStr">
        <is>
          <t>A 13867-2020</t>
        </is>
      </c>
      <c r="B5" s="1" t="n">
        <v>43896</v>
      </c>
      <c r="C5" s="1" t="n">
        <v>45179</v>
      </c>
      <c r="D5" t="inlineStr">
        <is>
          <t>NORRBOTTENS LÄN</t>
        </is>
      </c>
      <c r="E5" t="inlineStr">
        <is>
          <t>PITEÅ</t>
        </is>
      </c>
      <c r="G5" t="n">
        <v>5</v>
      </c>
      <c r="H5" t="n">
        <v>2</v>
      </c>
      <c r="I5" t="n">
        <v>0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6</v>
      </c>
      <c r="R5" s="2" t="inlineStr">
        <is>
          <t>Knärot
Garnlav
Lunglav
Stjärntagging
Tretåig hackspett
Ullticka</t>
        </is>
      </c>
      <c r="S5">
        <f>HYPERLINK("https://klasma.github.io/Logging_PITEA/artfynd/A 13867-2020.xlsx")</f>
        <v/>
      </c>
      <c r="T5">
        <f>HYPERLINK("https://klasma.github.io/Logging_PITEA/kartor/A 13867-2020.png")</f>
        <v/>
      </c>
      <c r="U5">
        <f>HYPERLINK("https://klasma.github.io/Logging_PITEA/knärot/A 13867-2020.png")</f>
        <v/>
      </c>
      <c r="V5">
        <f>HYPERLINK("https://klasma.github.io/Logging_PITEA/klagomål/A 13867-2020.docx")</f>
        <v/>
      </c>
      <c r="W5">
        <f>HYPERLINK("https://klasma.github.io/Logging_PITEA/klagomålsmail/A 13867-2020.docx")</f>
        <v/>
      </c>
      <c r="X5">
        <f>HYPERLINK("https://klasma.github.io/Logging_PITEA/tillsyn/A 13867-2020.docx")</f>
        <v/>
      </c>
      <c r="Y5">
        <f>HYPERLINK("https://klasma.github.io/Logging_PITEA/tillsynsmail/A 13867-2020.docx")</f>
        <v/>
      </c>
    </row>
    <row r="6" ht="15" customHeight="1">
      <c r="A6" t="inlineStr">
        <is>
          <t>A 26963-2022</t>
        </is>
      </c>
      <c r="B6" s="1" t="n">
        <v>44740</v>
      </c>
      <c r="C6" s="1" t="n">
        <v>45179</v>
      </c>
      <c r="D6" t="inlineStr">
        <is>
          <t>NORRBOTTENS LÄN</t>
        </is>
      </c>
      <c r="E6" t="inlineStr">
        <is>
          <t>PITEÅ</t>
        </is>
      </c>
      <c r="F6" t="inlineStr">
        <is>
          <t>Sveaskog</t>
        </is>
      </c>
      <c r="G6" t="n">
        <v>14.6</v>
      </c>
      <c r="H6" t="n">
        <v>2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Garnlav
Vedskivlav
Stuplav
Fläcknycklar
Revlummer</t>
        </is>
      </c>
      <c r="S6">
        <f>HYPERLINK("https://klasma.github.io/Logging_PITEA/artfynd/A 26963-2022.xlsx")</f>
        <v/>
      </c>
      <c r="T6">
        <f>HYPERLINK("https://klasma.github.io/Logging_PITEA/kartor/A 26963-2022.png")</f>
        <v/>
      </c>
      <c r="V6">
        <f>HYPERLINK("https://klasma.github.io/Logging_PITEA/klagomål/A 26963-2022.docx")</f>
        <v/>
      </c>
      <c r="W6">
        <f>HYPERLINK("https://klasma.github.io/Logging_PITEA/klagomålsmail/A 26963-2022.docx")</f>
        <v/>
      </c>
      <c r="X6">
        <f>HYPERLINK("https://klasma.github.io/Logging_PITEA/tillsyn/A 26963-2022.docx")</f>
        <v/>
      </c>
      <c r="Y6">
        <f>HYPERLINK("https://klasma.github.io/Logging_PITEA/tillsynsmail/A 26963-2022.docx")</f>
        <v/>
      </c>
    </row>
    <row r="7" ht="15" customHeight="1">
      <c r="A7" t="inlineStr">
        <is>
          <t>A 73023-2021</t>
        </is>
      </c>
      <c r="B7" s="1" t="n">
        <v>44550</v>
      </c>
      <c r="C7" s="1" t="n">
        <v>45179</v>
      </c>
      <c r="D7" t="inlineStr">
        <is>
          <t>NORRBOTTENS LÄN</t>
        </is>
      </c>
      <c r="E7" t="inlineStr">
        <is>
          <t>PITEÅ</t>
        </is>
      </c>
      <c r="F7" t="inlineStr">
        <is>
          <t>Övriga Aktiebolag</t>
        </is>
      </c>
      <c r="G7" t="n">
        <v>10.3</v>
      </c>
      <c r="H7" t="n">
        <v>1</v>
      </c>
      <c r="I7" t="n">
        <v>0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4</v>
      </c>
      <c r="R7" s="2" t="inlineStr">
        <is>
          <t>Knärot
Garnlav
Lunglav
Ullticka</t>
        </is>
      </c>
      <c r="S7">
        <f>HYPERLINK("https://klasma.github.io/Logging_PITEA/artfynd/A 73023-2021.xlsx")</f>
        <v/>
      </c>
      <c r="T7">
        <f>HYPERLINK("https://klasma.github.io/Logging_PITEA/kartor/A 73023-2021.png")</f>
        <v/>
      </c>
      <c r="U7">
        <f>HYPERLINK("https://klasma.github.io/Logging_PITEA/knärot/A 73023-2021.png")</f>
        <v/>
      </c>
      <c r="V7">
        <f>HYPERLINK("https://klasma.github.io/Logging_PITEA/klagomål/A 73023-2021.docx")</f>
        <v/>
      </c>
      <c r="W7">
        <f>HYPERLINK("https://klasma.github.io/Logging_PITEA/klagomålsmail/A 73023-2021.docx")</f>
        <v/>
      </c>
      <c r="X7">
        <f>HYPERLINK("https://klasma.github.io/Logging_PITEA/tillsyn/A 73023-2021.docx")</f>
        <v/>
      </c>
      <c r="Y7">
        <f>HYPERLINK("https://klasma.github.io/Logging_PITEA/tillsynsmail/A 73023-2021.docx")</f>
        <v/>
      </c>
    </row>
    <row r="8" ht="15" customHeight="1">
      <c r="A8" t="inlineStr">
        <is>
          <t>A 11848-2023</t>
        </is>
      </c>
      <c r="B8" s="1" t="n">
        <v>44995</v>
      </c>
      <c r="C8" s="1" t="n">
        <v>45179</v>
      </c>
      <c r="D8" t="inlineStr">
        <is>
          <t>NORRBOTTENS LÄN</t>
        </is>
      </c>
      <c r="E8" t="inlineStr">
        <is>
          <t>PITEÅ</t>
        </is>
      </c>
      <c r="G8" t="n">
        <v>17.8</v>
      </c>
      <c r="H8" t="n">
        <v>3</v>
      </c>
      <c r="I8" t="n">
        <v>0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4</v>
      </c>
      <c r="R8" s="2" t="inlineStr">
        <is>
          <t>Mindre hackspett
Rosenticka
Spillkråka
Talltita</t>
        </is>
      </c>
      <c r="S8">
        <f>HYPERLINK("https://klasma.github.io/Logging_PITEA/artfynd/A 11848-2023.xlsx")</f>
        <v/>
      </c>
      <c r="T8">
        <f>HYPERLINK("https://klasma.github.io/Logging_PITEA/kartor/A 11848-2023.png")</f>
        <v/>
      </c>
      <c r="V8">
        <f>HYPERLINK("https://klasma.github.io/Logging_PITEA/klagomål/A 11848-2023.docx")</f>
        <v/>
      </c>
      <c r="W8">
        <f>HYPERLINK("https://klasma.github.io/Logging_PITEA/klagomålsmail/A 11848-2023.docx")</f>
        <v/>
      </c>
      <c r="X8">
        <f>HYPERLINK("https://klasma.github.io/Logging_PITEA/tillsyn/A 11848-2023.docx")</f>
        <v/>
      </c>
      <c r="Y8">
        <f>HYPERLINK("https://klasma.github.io/Logging_PITEA/tillsynsmail/A 11848-2023.docx")</f>
        <v/>
      </c>
    </row>
    <row r="9" ht="15" customHeight="1">
      <c r="A9" t="inlineStr">
        <is>
          <t>A 31881-2020</t>
        </is>
      </c>
      <c r="B9" s="1" t="n">
        <v>44014</v>
      </c>
      <c r="C9" s="1" t="n">
        <v>45179</v>
      </c>
      <c r="D9" t="inlineStr">
        <is>
          <t>NORRBOTTENS LÄN</t>
        </is>
      </c>
      <c r="E9" t="inlineStr">
        <is>
          <t>PITEÅ</t>
        </is>
      </c>
      <c r="F9" t="inlineStr">
        <is>
          <t>Sveaskog</t>
        </is>
      </c>
      <c r="G9" t="n">
        <v>26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Mörk kolflarnlav
Vedflamlav
Dropptaggsvamp</t>
        </is>
      </c>
      <c r="S9">
        <f>HYPERLINK("https://klasma.github.io/Logging_PITEA/artfynd/A 31881-2020.xlsx")</f>
        <v/>
      </c>
      <c r="T9">
        <f>HYPERLINK("https://klasma.github.io/Logging_PITEA/kartor/A 31881-2020.png")</f>
        <v/>
      </c>
      <c r="V9">
        <f>HYPERLINK("https://klasma.github.io/Logging_PITEA/klagomål/A 31881-2020.docx")</f>
        <v/>
      </c>
      <c r="W9">
        <f>HYPERLINK("https://klasma.github.io/Logging_PITEA/klagomålsmail/A 31881-2020.docx")</f>
        <v/>
      </c>
      <c r="X9">
        <f>HYPERLINK("https://klasma.github.io/Logging_PITEA/tillsyn/A 31881-2020.docx")</f>
        <v/>
      </c>
      <c r="Y9">
        <f>HYPERLINK("https://klasma.github.io/Logging_PITEA/tillsynsmail/A 31881-2020.docx")</f>
        <v/>
      </c>
    </row>
    <row r="10" ht="15" customHeight="1">
      <c r="A10" t="inlineStr">
        <is>
          <t>A 68201-2021</t>
        </is>
      </c>
      <c r="B10" s="1" t="n">
        <v>44526</v>
      </c>
      <c r="C10" s="1" t="n">
        <v>45179</v>
      </c>
      <c r="D10" t="inlineStr">
        <is>
          <t>NORRBOTTENS LÄN</t>
        </is>
      </c>
      <c r="E10" t="inlineStr">
        <is>
          <t>PITEÅ</t>
        </is>
      </c>
      <c r="G10" t="n">
        <v>6.3</v>
      </c>
      <c r="H10" t="n">
        <v>1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Gammelgransskål
Lunglav
Spillkråka</t>
        </is>
      </c>
      <c r="S10">
        <f>HYPERLINK("https://klasma.github.io/Logging_PITEA/artfynd/A 68201-2021.xlsx")</f>
        <v/>
      </c>
      <c r="T10">
        <f>HYPERLINK("https://klasma.github.io/Logging_PITEA/kartor/A 68201-2021.png")</f>
        <v/>
      </c>
      <c r="V10">
        <f>HYPERLINK("https://klasma.github.io/Logging_PITEA/klagomål/A 68201-2021.docx")</f>
        <v/>
      </c>
      <c r="W10">
        <f>HYPERLINK("https://klasma.github.io/Logging_PITEA/klagomålsmail/A 68201-2021.docx")</f>
        <v/>
      </c>
      <c r="X10">
        <f>HYPERLINK("https://klasma.github.io/Logging_PITEA/tillsyn/A 68201-2021.docx")</f>
        <v/>
      </c>
      <c r="Y10">
        <f>HYPERLINK("https://klasma.github.io/Logging_PITEA/tillsynsmail/A 68201-2021.docx")</f>
        <v/>
      </c>
    </row>
    <row r="11" ht="15" customHeight="1">
      <c r="A11" t="inlineStr">
        <is>
          <t>A 73971-2021</t>
        </is>
      </c>
      <c r="B11" s="1" t="n">
        <v>44553</v>
      </c>
      <c r="C11" s="1" t="n">
        <v>45179</v>
      </c>
      <c r="D11" t="inlineStr">
        <is>
          <t>NORRBOTTENS LÄN</t>
        </is>
      </c>
      <c r="E11" t="inlineStr">
        <is>
          <t>PITEÅ</t>
        </is>
      </c>
      <c r="F11" t="inlineStr">
        <is>
          <t>Kyrkan</t>
        </is>
      </c>
      <c r="G11" t="n">
        <v>54.7</v>
      </c>
      <c r="H11" t="n">
        <v>2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3</v>
      </c>
      <c r="R11" s="2" t="inlineStr">
        <is>
          <t>Spillkråka
Tretåig hackspett
Ullticka</t>
        </is>
      </c>
      <c r="S11">
        <f>HYPERLINK("https://klasma.github.io/Logging_PITEA/artfynd/A 73971-2021.xlsx")</f>
        <v/>
      </c>
      <c r="T11">
        <f>HYPERLINK("https://klasma.github.io/Logging_PITEA/kartor/A 73971-2021.png")</f>
        <v/>
      </c>
      <c r="V11">
        <f>HYPERLINK("https://klasma.github.io/Logging_PITEA/klagomål/A 73971-2021.docx")</f>
        <v/>
      </c>
      <c r="W11">
        <f>HYPERLINK("https://klasma.github.io/Logging_PITEA/klagomålsmail/A 73971-2021.docx")</f>
        <v/>
      </c>
      <c r="X11">
        <f>HYPERLINK("https://klasma.github.io/Logging_PITEA/tillsyn/A 73971-2021.docx")</f>
        <v/>
      </c>
      <c r="Y11">
        <f>HYPERLINK("https://klasma.github.io/Logging_PITEA/tillsynsmail/A 73971-2021.docx")</f>
        <v/>
      </c>
    </row>
    <row r="12" ht="15" customHeight="1">
      <c r="A12" t="inlineStr">
        <is>
          <t>A 61712-2022</t>
        </is>
      </c>
      <c r="B12" s="1" t="n">
        <v>44917</v>
      </c>
      <c r="C12" s="1" t="n">
        <v>45179</v>
      </c>
      <c r="D12" t="inlineStr">
        <is>
          <t>NORRBOTTENS LÄN</t>
        </is>
      </c>
      <c r="E12" t="inlineStr">
        <is>
          <t>PITEÅ</t>
        </is>
      </c>
      <c r="F12" t="inlineStr">
        <is>
          <t>Sveaskog</t>
        </is>
      </c>
      <c r="G12" t="n">
        <v>4.2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Garnlav
Mattlummer
Revlummer</t>
        </is>
      </c>
      <c r="S12">
        <f>HYPERLINK("https://klasma.github.io/Logging_PITEA/artfynd/A 61712-2022.xlsx")</f>
        <v/>
      </c>
      <c r="T12">
        <f>HYPERLINK("https://klasma.github.io/Logging_PITEA/kartor/A 61712-2022.png")</f>
        <v/>
      </c>
      <c r="V12">
        <f>HYPERLINK("https://klasma.github.io/Logging_PITEA/klagomål/A 61712-2022.docx")</f>
        <v/>
      </c>
      <c r="W12">
        <f>HYPERLINK("https://klasma.github.io/Logging_PITEA/klagomålsmail/A 61712-2022.docx")</f>
        <v/>
      </c>
      <c r="X12">
        <f>HYPERLINK("https://klasma.github.io/Logging_PITEA/tillsyn/A 61712-2022.docx")</f>
        <v/>
      </c>
      <c r="Y12">
        <f>HYPERLINK("https://klasma.github.io/Logging_PITEA/tillsynsmail/A 61712-2022.docx")</f>
        <v/>
      </c>
    </row>
    <row r="13" ht="15" customHeight="1">
      <c r="A13" t="inlineStr">
        <is>
          <t>A 28595-2023</t>
        </is>
      </c>
      <c r="B13" s="1" t="n">
        <v>45103</v>
      </c>
      <c r="C13" s="1" t="n">
        <v>45179</v>
      </c>
      <c r="D13" t="inlineStr">
        <is>
          <t>NORRBOTTENS LÄN</t>
        </is>
      </c>
      <c r="E13" t="inlineStr">
        <is>
          <t>PITEÅ</t>
        </is>
      </c>
      <c r="F13" t="inlineStr">
        <is>
          <t>Sveaskog</t>
        </is>
      </c>
      <c r="G13" t="n">
        <v>21.2</v>
      </c>
      <c r="H13" t="n">
        <v>0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Harticka
Kolflarnlav
Rosenticka</t>
        </is>
      </c>
      <c r="S13">
        <f>HYPERLINK("https://klasma.github.io/Logging_PITEA/artfynd/A 28595-2023.xlsx")</f>
        <v/>
      </c>
      <c r="T13">
        <f>HYPERLINK("https://klasma.github.io/Logging_PITEA/kartor/A 28595-2023.png")</f>
        <v/>
      </c>
      <c r="V13">
        <f>HYPERLINK("https://klasma.github.io/Logging_PITEA/klagomål/A 28595-2023.docx")</f>
        <v/>
      </c>
      <c r="W13">
        <f>HYPERLINK("https://klasma.github.io/Logging_PITEA/klagomålsmail/A 28595-2023.docx")</f>
        <v/>
      </c>
      <c r="X13">
        <f>HYPERLINK("https://klasma.github.io/Logging_PITEA/tillsyn/A 28595-2023.docx")</f>
        <v/>
      </c>
      <c r="Y13">
        <f>HYPERLINK("https://klasma.github.io/Logging_PITEA/tillsynsmail/A 28595-2023.docx")</f>
        <v/>
      </c>
    </row>
    <row r="14" ht="15" customHeight="1">
      <c r="A14" t="inlineStr">
        <is>
          <t>A 66423-2019</t>
        </is>
      </c>
      <c r="B14" s="1" t="n">
        <v>43802</v>
      </c>
      <c r="C14" s="1" t="n">
        <v>45179</v>
      </c>
      <c r="D14" t="inlineStr">
        <is>
          <t>NORRBOTTENS LÄN</t>
        </is>
      </c>
      <c r="E14" t="inlineStr">
        <is>
          <t>PITEÅ</t>
        </is>
      </c>
      <c r="G14" t="n">
        <v>4.8</v>
      </c>
      <c r="H14" t="n">
        <v>1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Tallticka</t>
        </is>
      </c>
      <c r="S14">
        <f>HYPERLINK("https://klasma.github.io/Logging_PITEA/artfynd/A 66423-2019.xlsx")</f>
        <v/>
      </c>
      <c r="T14">
        <f>HYPERLINK("https://klasma.github.io/Logging_PITEA/kartor/A 66423-2019.png")</f>
        <v/>
      </c>
      <c r="V14">
        <f>HYPERLINK("https://klasma.github.io/Logging_PITEA/klagomål/A 66423-2019.docx")</f>
        <v/>
      </c>
      <c r="W14">
        <f>HYPERLINK("https://klasma.github.io/Logging_PITEA/klagomålsmail/A 66423-2019.docx")</f>
        <v/>
      </c>
      <c r="X14">
        <f>HYPERLINK("https://klasma.github.io/Logging_PITEA/tillsyn/A 66423-2019.docx")</f>
        <v/>
      </c>
      <c r="Y14">
        <f>HYPERLINK("https://klasma.github.io/Logging_PITEA/tillsynsmail/A 66423-2019.docx")</f>
        <v/>
      </c>
    </row>
    <row r="15" ht="15" customHeight="1">
      <c r="A15" t="inlineStr">
        <is>
          <t>A 14504-2020</t>
        </is>
      </c>
      <c r="B15" s="1" t="n">
        <v>43902</v>
      </c>
      <c r="C15" s="1" t="n">
        <v>45179</v>
      </c>
      <c r="D15" t="inlineStr">
        <is>
          <t>NORRBOTTENS LÄN</t>
        </is>
      </c>
      <c r="E15" t="inlineStr">
        <is>
          <t>PITEÅ</t>
        </is>
      </c>
      <c r="G15" t="n">
        <v>11.9</v>
      </c>
      <c r="H15" t="n">
        <v>2</v>
      </c>
      <c r="I15" t="n">
        <v>0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2</v>
      </c>
      <c r="R15" s="2" t="inlineStr">
        <is>
          <t>Knärot
Tretåig hackspett</t>
        </is>
      </c>
      <c r="S15">
        <f>HYPERLINK("https://klasma.github.io/Logging_PITEA/artfynd/A 14504-2020.xlsx")</f>
        <v/>
      </c>
      <c r="T15">
        <f>HYPERLINK("https://klasma.github.io/Logging_PITEA/kartor/A 14504-2020.png")</f>
        <v/>
      </c>
      <c r="U15">
        <f>HYPERLINK("https://klasma.github.io/Logging_PITEA/knärot/A 14504-2020.png")</f>
        <v/>
      </c>
      <c r="V15">
        <f>HYPERLINK("https://klasma.github.io/Logging_PITEA/klagomål/A 14504-2020.docx")</f>
        <v/>
      </c>
      <c r="W15">
        <f>HYPERLINK("https://klasma.github.io/Logging_PITEA/klagomålsmail/A 14504-2020.docx")</f>
        <v/>
      </c>
      <c r="X15">
        <f>HYPERLINK("https://klasma.github.io/Logging_PITEA/tillsyn/A 14504-2020.docx")</f>
        <v/>
      </c>
      <c r="Y15">
        <f>HYPERLINK("https://klasma.github.io/Logging_PITEA/tillsynsmail/A 14504-2020.docx")</f>
        <v/>
      </c>
    </row>
    <row r="16" ht="15" customHeight="1">
      <c r="A16" t="inlineStr">
        <is>
          <t>A 69475-2020</t>
        </is>
      </c>
      <c r="B16" s="1" t="n">
        <v>44193</v>
      </c>
      <c r="C16" s="1" t="n">
        <v>45179</v>
      </c>
      <c r="D16" t="inlineStr">
        <is>
          <t>NORRBOTTENS LÄN</t>
        </is>
      </c>
      <c r="E16" t="inlineStr">
        <is>
          <t>PITEÅ</t>
        </is>
      </c>
      <c r="G16" t="n">
        <v>17.7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Granticka
Revlummer</t>
        </is>
      </c>
      <c r="S16">
        <f>HYPERLINK("https://klasma.github.io/Logging_PITEA/artfynd/A 69475-2020.xlsx")</f>
        <v/>
      </c>
      <c r="T16">
        <f>HYPERLINK("https://klasma.github.io/Logging_PITEA/kartor/A 69475-2020.png")</f>
        <v/>
      </c>
      <c r="V16">
        <f>HYPERLINK("https://klasma.github.io/Logging_PITEA/klagomål/A 69475-2020.docx")</f>
        <v/>
      </c>
      <c r="W16">
        <f>HYPERLINK("https://klasma.github.io/Logging_PITEA/klagomålsmail/A 69475-2020.docx")</f>
        <v/>
      </c>
      <c r="X16">
        <f>HYPERLINK("https://klasma.github.io/Logging_PITEA/tillsyn/A 69475-2020.docx")</f>
        <v/>
      </c>
      <c r="Y16">
        <f>HYPERLINK("https://klasma.github.io/Logging_PITEA/tillsynsmail/A 69475-2020.docx")</f>
        <v/>
      </c>
    </row>
    <row r="17" ht="15" customHeight="1">
      <c r="A17" t="inlineStr">
        <is>
          <t>A 17190-2021</t>
        </is>
      </c>
      <c r="B17" s="1" t="n">
        <v>44298</v>
      </c>
      <c r="C17" s="1" t="n">
        <v>45179</v>
      </c>
      <c r="D17" t="inlineStr">
        <is>
          <t>NORRBOTTENS LÄN</t>
        </is>
      </c>
      <c r="E17" t="inlineStr">
        <is>
          <t>PITEÅ</t>
        </is>
      </c>
      <c r="G17" t="n">
        <v>18.4</v>
      </c>
      <c r="H17" t="n">
        <v>0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Goliatmusseron
Skrovlig taggsvamp</t>
        </is>
      </c>
      <c r="S17">
        <f>HYPERLINK("https://klasma.github.io/Logging_PITEA/artfynd/A 17190-2021.xlsx")</f>
        <v/>
      </c>
      <c r="T17">
        <f>HYPERLINK("https://klasma.github.io/Logging_PITEA/kartor/A 17190-2021.png")</f>
        <v/>
      </c>
      <c r="V17">
        <f>HYPERLINK("https://klasma.github.io/Logging_PITEA/klagomål/A 17190-2021.docx")</f>
        <v/>
      </c>
      <c r="W17">
        <f>HYPERLINK("https://klasma.github.io/Logging_PITEA/klagomålsmail/A 17190-2021.docx")</f>
        <v/>
      </c>
      <c r="X17">
        <f>HYPERLINK("https://klasma.github.io/Logging_PITEA/tillsyn/A 17190-2021.docx")</f>
        <v/>
      </c>
      <c r="Y17">
        <f>HYPERLINK("https://klasma.github.io/Logging_PITEA/tillsynsmail/A 17190-2021.docx")</f>
        <v/>
      </c>
    </row>
    <row r="18" ht="15" customHeight="1">
      <c r="A18" t="inlineStr">
        <is>
          <t>A 47260-2022</t>
        </is>
      </c>
      <c r="B18" s="1" t="n">
        <v>44852</v>
      </c>
      <c r="C18" s="1" t="n">
        <v>45179</v>
      </c>
      <c r="D18" t="inlineStr">
        <is>
          <t>NORRBOTTENS LÄN</t>
        </is>
      </c>
      <c r="E18" t="inlineStr">
        <is>
          <t>PITEÅ</t>
        </is>
      </c>
      <c r="F18" t="inlineStr">
        <is>
          <t>SCA</t>
        </is>
      </c>
      <c r="G18" t="n">
        <v>5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Violettgrå tagellav
Vitgrynig nållav</t>
        </is>
      </c>
      <c r="S18">
        <f>HYPERLINK("https://klasma.github.io/Logging_PITEA/artfynd/A 47260-2022.xlsx")</f>
        <v/>
      </c>
      <c r="T18">
        <f>HYPERLINK("https://klasma.github.io/Logging_PITEA/kartor/A 47260-2022.png")</f>
        <v/>
      </c>
      <c r="V18">
        <f>HYPERLINK("https://klasma.github.io/Logging_PITEA/klagomål/A 47260-2022.docx")</f>
        <v/>
      </c>
      <c r="W18">
        <f>HYPERLINK("https://klasma.github.io/Logging_PITEA/klagomålsmail/A 47260-2022.docx")</f>
        <v/>
      </c>
      <c r="X18">
        <f>HYPERLINK("https://klasma.github.io/Logging_PITEA/tillsyn/A 47260-2022.docx")</f>
        <v/>
      </c>
      <c r="Y18">
        <f>HYPERLINK("https://klasma.github.io/Logging_PITEA/tillsynsmail/A 47260-2022.docx")</f>
        <v/>
      </c>
    </row>
    <row r="19" ht="15" customHeight="1">
      <c r="A19" t="inlineStr">
        <is>
          <t>A 2817-2023</t>
        </is>
      </c>
      <c r="B19" s="1" t="n">
        <v>44944</v>
      </c>
      <c r="C19" s="1" t="n">
        <v>45179</v>
      </c>
      <c r="D19" t="inlineStr">
        <is>
          <t>NORRBOTTENS LÄN</t>
        </is>
      </c>
      <c r="E19" t="inlineStr">
        <is>
          <t>PITEÅ</t>
        </is>
      </c>
      <c r="G19" t="n">
        <v>4.9</v>
      </c>
      <c r="H19" t="n">
        <v>0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Ullticka
Violettgrå tagellav</t>
        </is>
      </c>
      <c r="S19">
        <f>HYPERLINK("https://klasma.github.io/Logging_PITEA/artfynd/A 2817-2023.xlsx")</f>
        <v/>
      </c>
      <c r="T19">
        <f>HYPERLINK("https://klasma.github.io/Logging_PITEA/kartor/A 2817-2023.png")</f>
        <v/>
      </c>
      <c r="V19">
        <f>HYPERLINK("https://klasma.github.io/Logging_PITEA/klagomål/A 2817-2023.docx")</f>
        <v/>
      </c>
      <c r="W19">
        <f>HYPERLINK("https://klasma.github.io/Logging_PITEA/klagomålsmail/A 2817-2023.docx")</f>
        <v/>
      </c>
      <c r="X19">
        <f>HYPERLINK("https://klasma.github.io/Logging_PITEA/tillsyn/A 2817-2023.docx")</f>
        <v/>
      </c>
      <c r="Y19">
        <f>HYPERLINK("https://klasma.github.io/Logging_PITEA/tillsynsmail/A 2817-2023.docx")</f>
        <v/>
      </c>
    </row>
    <row r="20" ht="15" customHeight="1">
      <c r="A20" t="inlineStr">
        <is>
          <t>A 45558-2019</t>
        </is>
      </c>
      <c r="B20" s="1" t="n">
        <v>43714</v>
      </c>
      <c r="C20" s="1" t="n">
        <v>45179</v>
      </c>
      <c r="D20" t="inlineStr">
        <is>
          <t>NORRBOTTENS LÄN</t>
        </is>
      </c>
      <c r="E20" t="inlineStr">
        <is>
          <t>PITEÅ</t>
        </is>
      </c>
      <c r="F20" t="inlineStr">
        <is>
          <t>SCA</t>
        </is>
      </c>
      <c r="G20" t="n">
        <v>6.4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Ullticka</t>
        </is>
      </c>
      <c r="S20">
        <f>HYPERLINK("https://klasma.github.io/Logging_PITEA/artfynd/A 45558-2019.xlsx")</f>
        <v/>
      </c>
      <c r="T20">
        <f>HYPERLINK("https://klasma.github.io/Logging_PITEA/kartor/A 45558-2019.png")</f>
        <v/>
      </c>
      <c r="V20">
        <f>HYPERLINK("https://klasma.github.io/Logging_PITEA/klagomål/A 45558-2019.docx")</f>
        <v/>
      </c>
      <c r="W20">
        <f>HYPERLINK("https://klasma.github.io/Logging_PITEA/klagomålsmail/A 45558-2019.docx")</f>
        <v/>
      </c>
      <c r="X20">
        <f>HYPERLINK("https://klasma.github.io/Logging_PITEA/tillsyn/A 45558-2019.docx")</f>
        <v/>
      </c>
      <c r="Y20">
        <f>HYPERLINK("https://klasma.github.io/Logging_PITEA/tillsynsmail/A 45558-2019.docx")</f>
        <v/>
      </c>
    </row>
    <row r="21" ht="15" customHeight="1">
      <c r="A21" t="inlineStr">
        <is>
          <t>A 16356-2020</t>
        </is>
      </c>
      <c r="B21" s="1" t="n">
        <v>43908</v>
      </c>
      <c r="C21" s="1" t="n">
        <v>45179</v>
      </c>
      <c r="D21" t="inlineStr">
        <is>
          <t>NORRBOTTENS LÄN</t>
        </is>
      </c>
      <c r="E21" t="inlineStr">
        <is>
          <t>PITEÅ</t>
        </is>
      </c>
      <c r="G21" t="n">
        <v>8.699999999999999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Skrovlig taggsvamp</t>
        </is>
      </c>
      <c r="S21">
        <f>HYPERLINK("https://klasma.github.io/Logging_PITEA/artfynd/A 16356-2020.xlsx")</f>
        <v/>
      </c>
      <c r="T21">
        <f>HYPERLINK("https://klasma.github.io/Logging_PITEA/kartor/A 16356-2020.png")</f>
        <v/>
      </c>
      <c r="V21">
        <f>HYPERLINK("https://klasma.github.io/Logging_PITEA/klagomål/A 16356-2020.docx")</f>
        <v/>
      </c>
      <c r="W21">
        <f>HYPERLINK("https://klasma.github.io/Logging_PITEA/klagomålsmail/A 16356-2020.docx")</f>
        <v/>
      </c>
      <c r="X21">
        <f>HYPERLINK("https://klasma.github.io/Logging_PITEA/tillsyn/A 16356-2020.docx")</f>
        <v/>
      </c>
      <c r="Y21">
        <f>HYPERLINK("https://klasma.github.io/Logging_PITEA/tillsynsmail/A 16356-2020.docx")</f>
        <v/>
      </c>
    </row>
    <row r="22" ht="15" customHeight="1">
      <c r="A22" t="inlineStr">
        <is>
          <t>A 31905-2020</t>
        </is>
      </c>
      <c r="B22" s="1" t="n">
        <v>44014</v>
      </c>
      <c r="C22" s="1" t="n">
        <v>45179</v>
      </c>
      <c r="D22" t="inlineStr">
        <is>
          <t>NORRBOTTENS LÄN</t>
        </is>
      </c>
      <c r="E22" t="inlineStr">
        <is>
          <t>PITEÅ</t>
        </is>
      </c>
      <c r="G22" t="n">
        <v>6.6</v>
      </c>
      <c r="H22" t="n">
        <v>1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Plattlummer</t>
        </is>
      </c>
      <c r="S22">
        <f>HYPERLINK("https://klasma.github.io/Logging_PITEA/artfynd/A 31905-2020.xlsx")</f>
        <v/>
      </c>
      <c r="T22">
        <f>HYPERLINK("https://klasma.github.io/Logging_PITEA/kartor/A 31905-2020.png")</f>
        <v/>
      </c>
      <c r="V22">
        <f>HYPERLINK("https://klasma.github.io/Logging_PITEA/klagomål/A 31905-2020.docx")</f>
        <v/>
      </c>
      <c r="W22">
        <f>HYPERLINK("https://klasma.github.io/Logging_PITEA/klagomålsmail/A 31905-2020.docx")</f>
        <v/>
      </c>
      <c r="X22">
        <f>HYPERLINK("https://klasma.github.io/Logging_PITEA/tillsyn/A 31905-2020.docx")</f>
        <v/>
      </c>
      <c r="Y22">
        <f>HYPERLINK("https://klasma.github.io/Logging_PITEA/tillsynsmail/A 31905-2020.docx")</f>
        <v/>
      </c>
    </row>
    <row r="23" ht="15" customHeight="1">
      <c r="A23" t="inlineStr">
        <is>
          <t>A 36956-2020</t>
        </is>
      </c>
      <c r="B23" s="1" t="n">
        <v>44053</v>
      </c>
      <c r="C23" s="1" t="n">
        <v>45179</v>
      </c>
      <c r="D23" t="inlineStr">
        <is>
          <t>NORRBOTTENS LÄN</t>
        </is>
      </c>
      <c r="E23" t="inlineStr">
        <is>
          <t>PITEÅ</t>
        </is>
      </c>
      <c r="F23" t="inlineStr">
        <is>
          <t>SCA</t>
        </is>
      </c>
      <c r="G23" t="n">
        <v>3.1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Revlummer</t>
        </is>
      </c>
      <c r="S23">
        <f>HYPERLINK("https://klasma.github.io/Logging_PITEA/artfynd/A 36956-2020.xlsx")</f>
        <v/>
      </c>
      <c r="T23">
        <f>HYPERLINK("https://klasma.github.io/Logging_PITEA/kartor/A 36956-2020.png")</f>
        <v/>
      </c>
      <c r="V23">
        <f>HYPERLINK("https://klasma.github.io/Logging_PITEA/klagomål/A 36956-2020.docx")</f>
        <v/>
      </c>
      <c r="W23">
        <f>HYPERLINK("https://klasma.github.io/Logging_PITEA/klagomålsmail/A 36956-2020.docx")</f>
        <v/>
      </c>
      <c r="X23">
        <f>HYPERLINK("https://klasma.github.io/Logging_PITEA/tillsyn/A 36956-2020.docx")</f>
        <v/>
      </c>
      <c r="Y23">
        <f>HYPERLINK("https://klasma.github.io/Logging_PITEA/tillsynsmail/A 36956-2020.docx")</f>
        <v/>
      </c>
    </row>
    <row r="24" ht="15" customHeight="1">
      <c r="A24" t="inlineStr">
        <is>
          <t>A 51168-2020</t>
        </is>
      </c>
      <c r="B24" s="1" t="n">
        <v>44106</v>
      </c>
      <c r="C24" s="1" t="n">
        <v>45179</v>
      </c>
      <c r="D24" t="inlineStr">
        <is>
          <t>NORRBOTTENS LÄN</t>
        </is>
      </c>
      <c r="E24" t="inlineStr">
        <is>
          <t>PITEÅ</t>
        </is>
      </c>
      <c r="G24" t="n">
        <v>1.1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Tallticka</t>
        </is>
      </c>
      <c r="S24">
        <f>HYPERLINK("https://klasma.github.io/Logging_PITEA/artfynd/A 51168-2020.xlsx")</f>
        <v/>
      </c>
      <c r="T24">
        <f>HYPERLINK("https://klasma.github.io/Logging_PITEA/kartor/A 51168-2020.png")</f>
        <v/>
      </c>
      <c r="V24">
        <f>HYPERLINK("https://klasma.github.io/Logging_PITEA/klagomål/A 51168-2020.docx")</f>
        <v/>
      </c>
      <c r="W24">
        <f>HYPERLINK("https://klasma.github.io/Logging_PITEA/klagomålsmail/A 51168-2020.docx")</f>
        <v/>
      </c>
      <c r="X24">
        <f>HYPERLINK("https://klasma.github.io/Logging_PITEA/tillsyn/A 51168-2020.docx")</f>
        <v/>
      </c>
      <c r="Y24">
        <f>HYPERLINK("https://klasma.github.io/Logging_PITEA/tillsynsmail/A 51168-2020.docx")</f>
        <v/>
      </c>
    </row>
    <row r="25" ht="15" customHeight="1">
      <c r="A25" t="inlineStr">
        <is>
          <t>A 19368-2021</t>
        </is>
      </c>
      <c r="B25" s="1" t="n">
        <v>44309</v>
      </c>
      <c r="C25" s="1" t="n">
        <v>45179</v>
      </c>
      <c r="D25" t="inlineStr">
        <is>
          <t>NORRBOTTENS LÄN</t>
        </is>
      </c>
      <c r="E25" t="inlineStr">
        <is>
          <t>PITEÅ</t>
        </is>
      </c>
      <c r="G25" t="n">
        <v>5.8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Citronfläckad kärrtrollslända</t>
        </is>
      </c>
      <c r="S25">
        <f>HYPERLINK("https://klasma.github.io/Logging_PITEA/artfynd/A 19368-2021.xlsx")</f>
        <v/>
      </c>
      <c r="T25">
        <f>HYPERLINK("https://klasma.github.io/Logging_PITEA/kartor/A 19368-2021.png")</f>
        <v/>
      </c>
      <c r="V25">
        <f>HYPERLINK("https://klasma.github.io/Logging_PITEA/klagomål/A 19368-2021.docx")</f>
        <v/>
      </c>
      <c r="W25">
        <f>HYPERLINK("https://klasma.github.io/Logging_PITEA/klagomålsmail/A 19368-2021.docx")</f>
        <v/>
      </c>
      <c r="X25">
        <f>HYPERLINK("https://klasma.github.io/Logging_PITEA/tillsyn/A 19368-2021.docx")</f>
        <v/>
      </c>
      <c r="Y25">
        <f>HYPERLINK("https://klasma.github.io/Logging_PITEA/tillsynsmail/A 19368-2021.docx")</f>
        <v/>
      </c>
    </row>
    <row r="26" ht="15" customHeight="1">
      <c r="A26" t="inlineStr">
        <is>
          <t>A 25517-2021</t>
        </is>
      </c>
      <c r="B26" s="1" t="n">
        <v>44342</v>
      </c>
      <c r="C26" s="1" t="n">
        <v>45179</v>
      </c>
      <c r="D26" t="inlineStr">
        <is>
          <t>NORRBOTTENS LÄN</t>
        </is>
      </c>
      <c r="E26" t="inlineStr">
        <is>
          <t>PITEÅ</t>
        </is>
      </c>
      <c r="F26" t="inlineStr">
        <is>
          <t>SCA</t>
        </is>
      </c>
      <c r="G26" t="n">
        <v>2.3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Skinnlav</t>
        </is>
      </c>
      <c r="S26">
        <f>HYPERLINK("https://klasma.github.io/Logging_PITEA/artfynd/A 25517-2021.xlsx")</f>
        <v/>
      </c>
      <c r="T26">
        <f>HYPERLINK("https://klasma.github.io/Logging_PITEA/kartor/A 25517-2021.png")</f>
        <v/>
      </c>
      <c r="V26">
        <f>HYPERLINK("https://klasma.github.io/Logging_PITEA/klagomål/A 25517-2021.docx")</f>
        <v/>
      </c>
      <c r="W26">
        <f>HYPERLINK("https://klasma.github.io/Logging_PITEA/klagomålsmail/A 25517-2021.docx")</f>
        <v/>
      </c>
      <c r="X26">
        <f>HYPERLINK("https://klasma.github.io/Logging_PITEA/tillsyn/A 25517-2021.docx")</f>
        <v/>
      </c>
      <c r="Y26">
        <f>HYPERLINK("https://klasma.github.io/Logging_PITEA/tillsynsmail/A 25517-2021.docx")</f>
        <v/>
      </c>
    </row>
    <row r="27" ht="15" customHeight="1">
      <c r="A27" t="inlineStr">
        <is>
          <t>A 60797-2021</t>
        </is>
      </c>
      <c r="B27" s="1" t="n">
        <v>44495</v>
      </c>
      <c r="C27" s="1" t="n">
        <v>45179</v>
      </c>
      <c r="D27" t="inlineStr">
        <is>
          <t>NORRBOTTENS LÄN</t>
        </is>
      </c>
      <c r="E27" t="inlineStr">
        <is>
          <t>PITEÅ</t>
        </is>
      </c>
      <c r="F27" t="inlineStr">
        <is>
          <t>Sveaskog</t>
        </is>
      </c>
      <c r="G27" t="n">
        <v>4.9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Granticka</t>
        </is>
      </c>
      <c r="S27">
        <f>HYPERLINK("https://klasma.github.io/Logging_PITEA/artfynd/A 60797-2021.xlsx")</f>
        <v/>
      </c>
      <c r="T27">
        <f>HYPERLINK("https://klasma.github.io/Logging_PITEA/kartor/A 60797-2021.png")</f>
        <v/>
      </c>
      <c r="V27">
        <f>HYPERLINK("https://klasma.github.io/Logging_PITEA/klagomål/A 60797-2021.docx")</f>
        <v/>
      </c>
      <c r="W27">
        <f>HYPERLINK("https://klasma.github.io/Logging_PITEA/klagomålsmail/A 60797-2021.docx")</f>
        <v/>
      </c>
      <c r="X27">
        <f>HYPERLINK("https://klasma.github.io/Logging_PITEA/tillsyn/A 60797-2021.docx")</f>
        <v/>
      </c>
      <c r="Y27">
        <f>HYPERLINK("https://klasma.github.io/Logging_PITEA/tillsynsmail/A 60797-2021.docx")</f>
        <v/>
      </c>
    </row>
    <row r="28" ht="15" customHeight="1">
      <c r="A28" t="inlineStr">
        <is>
          <t>A 67917-2021</t>
        </is>
      </c>
      <c r="B28" s="1" t="n">
        <v>44525</v>
      </c>
      <c r="C28" s="1" t="n">
        <v>45179</v>
      </c>
      <c r="D28" t="inlineStr">
        <is>
          <t>NORRBOTTENS LÄN</t>
        </is>
      </c>
      <c r="E28" t="inlineStr">
        <is>
          <t>PITEÅ</t>
        </is>
      </c>
      <c r="F28" t="inlineStr">
        <is>
          <t>Sveaskog</t>
        </is>
      </c>
      <c r="G28" t="n">
        <v>4.2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Lunglav</t>
        </is>
      </c>
      <c r="S28">
        <f>HYPERLINK("https://klasma.github.io/Logging_PITEA/artfynd/A 67917-2021.xlsx")</f>
        <v/>
      </c>
      <c r="T28">
        <f>HYPERLINK("https://klasma.github.io/Logging_PITEA/kartor/A 67917-2021.png")</f>
        <v/>
      </c>
      <c r="V28">
        <f>HYPERLINK("https://klasma.github.io/Logging_PITEA/klagomål/A 67917-2021.docx")</f>
        <v/>
      </c>
      <c r="W28">
        <f>HYPERLINK("https://klasma.github.io/Logging_PITEA/klagomålsmail/A 67917-2021.docx")</f>
        <v/>
      </c>
      <c r="X28">
        <f>HYPERLINK("https://klasma.github.io/Logging_PITEA/tillsyn/A 67917-2021.docx")</f>
        <v/>
      </c>
      <c r="Y28">
        <f>HYPERLINK("https://klasma.github.io/Logging_PITEA/tillsynsmail/A 67917-2021.docx")</f>
        <v/>
      </c>
    </row>
    <row r="29" ht="15" customHeight="1">
      <c r="A29" t="inlineStr">
        <is>
          <t>A 67902-2021</t>
        </is>
      </c>
      <c r="B29" s="1" t="n">
        <v>44525</v>
      </c>
      <c r="C29" s="1" t="n">
        <v>45179</v>
      </c>
      <c r="D29" t="inlineStr">
        <is>
          <t>NORRBOTTENS LÄN</t>
        </is>
      </c>
      <c r="E29" t="inlineStr">
        <is>
          <t>PITEÅ</t>
        </is>
      </c>
      <c r="F29" t="inlineStr">
        <is>
          <t>Sveaskog</t>
        </is>
      </c>
      <c r="G29" t="n">
        <v>1.6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Rosenticka</t>
        </is>
      </c>
      <c r="S29">
        <f>HYPERLINK("https://klasma.github.io/Logging_PITEA/artfynd/A 67902-2021.xlsx")</f>
        <v/>
      </c>
      <c r="T29">
        <f>HYPERLINK("https://klasma.github.io/Logging_PITEA/kartor/A 67902-2021.png")</f>
        <v/>
      </c>
      <c r="V29">
        <f>HYPERLINK("https://klasma.github.io/Logging_PITEA/klagomål/A 67902-2021.docx")</f>
        <v/>
      </c>
      <c r="W29">
        <f>HYPERLINK("https://klasma.github.io/Logging_PITEA/klagomålsmail/A 67902-2021.docx")</f>
        <v/>
      </c>
      <c r="X29">
        <f>HYPERLINK("https://klasma.github.io/Logging_PITEA/tillsyn/A 67902-2021.docx")</f>
        <v/>
      </c>
      <c r="Y29">
        <f>HYPERLINK("https://klasma.github.io/Logging_PITEA/tillsynsmail/A 67902-2021.docx")</f>
        <v/>
      </c>
    </row>
    <row r="30" ht="15" customHeight="1">
      <c r="A30" t="inlineStr">
        <is>
          <t>A 71289-2021</t>
        </is>
      </c>
      <c r="B30" s="1" t="n">
        <v>44538</v>
      </c>
      <c r="C30" s="1" t="n">
        <v>45179</v>
      </c>
      <c r="D30" t="inlineStr">
        <is>
          <t>NORRBOTTENS LÄN</t>
        </is>
      </c>
      <c r="E30" t="inlineStr">
        <is>
          <t>PITEÅ</t>
        </is>
      </c>
      <c r="G30" t="n">
        <v>3.8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Tallticka</t>
        </is>
      </c>
      <c r="S30">
        <f>HYPERLINK("https://klasma.github.io/Logging_PITEA/artfynd/A 71289-2021.xlsx")</f>
        <v/>
      </c>
      <c r="T30">
        <f>HYPERLINK("https://klasma.github.io/Logging_PITEA/kartor/A 71289-2021.png")</f>
        <v/>
      </c>
      <c r="V30">
        <f>HYPERLINK("https://klasma.github.io/Logging_PITEA/klagomål/A 71289-2021.docx")</f>
        <v/>
      </c>
      <c r="W30">
        <f>HYPERLINK("https://klasma.github.io/Logging_PITEA/klagomålsmail/A 71289-2021.docx")</f>
        <v/>
      </c>
      <c r="X30">
        <f>HYPERLINK("https://klasma.github.io/Logging_PITEA/tillsyn/A 71289-2021.docx")</f>
        <v/>
      </c>
      <c r="Y30">
        <f>HYPERLINK("https://klasma.github.io/Logging_PITEA/tillsynsmail/A 71289-2021.docx")</f>
        <v/>
      </c>
    </row>
    <row r="31" ht="15" customHeight="1">
      <c r="A31" t="inlineStr">
        <is>
          <t>A 24589-2022</t>
        </is>
      </c>
      <c r="B31" s="1" t="n">
        <v>44727</v>
      </c>
      <c r="C31" s="1" t="n">
        <v>45179</v>
      </c>
      <c r="D31" t="inlineStr">
        <is>
          <t>NORRBOTTENS LÄN</t>
        </is>
      </c>
      <c r="E31" t="inlineStr">
        <is>
          <t>PITEÅ</t>
        </is>
      </c>
      <c r="G31" t="n">
        <v>1.7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Rosenfink</t>
        </is>
      </c>
      <c r="S31">
        <f>HYPERLINK("https://klasma.github.io/Logging_PITEA/artfynd/A 24589-2022.xlsx")</f>
        <v/>
      </c>
      <c r="T31">
        <f>HYPERLINK("https://klasma.github.io/Logging_PITEA/kartor/A 24589-2022.png")</f>
        <v/>
      </c>
      <c r="V31">
        <f>HYPERLINK("https://klasma.github.io/Logging_PITEA/klagomål/A 24589-2022.docx")</f>
        <v/>
      </c>
      <c r="W31">
        <f>HYPERLINK("https://klasma.github.io/Logging_PITEA/klagomålsmail/A 24589-2022.docx")</f>
        <v/>
      </c>
      <c r="X31">
        <f>HYPERLINK("https://klasma.github.io/Logging_PITEA/tillsyn/A 24589-2022.docx")</f>
        <v/>
      </c>
      <c r="Y31">
        <f>HYPERLINK("https://klasma.github.io/Logging_PITEA/tillsynsmail/A 24589-2022.docx")</f>
        <v/>
      </c>
    </row>
    <row r="32" ht="15" customHeight="1">
      <c r="A32" t="inlineStr">
        <is>
          <t>A 44649-2022</t>
        </is>
      </c>
      <c r="B32" s="1" t="n">
        <v>44840</v>
      </c>
      <c r="C32" s="1" t="n">
        <v>45179</v>
      </c>
      <c r="D32" t="inlineStr">
        <is>
          <t>NORRBOTTENS LÄN</t>
        </is>
      </c>
      <c r="E32" t="inlineStr">
        <is>
          <t>PITEÅ</t>
        </is>
      </c>
      <c r="F32" t="inlineStr">
        <is>
          <t>Sveaskog</t>
        </is>
      </c>
      <c r="G32" t="n">
        <v>8.800000000000001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Skarp dropptaggsvamp</t>
        </is>
      </c>
      <c r="S32">
        <f>HYPERLINK("https://klasma.github.io/Logging_PITEA/artfynd/A 44649-2022.xlsx")</f>
        <v/>
      </c>
      <c r="T32">
        <f>HYPERLINK("https://klasma.github.io/Logging_PITEA/kartor/A 44649-2022.png")</f>
        <v/>
      </c>
      <c r="V32">
        <f>HYPERLINK("https://klasma.github.io/Logging_PITEA/klagomål/A 44649-2022.docx")</f>
        <v/>
      </c>
      <c r="W32">
        <f>HYPERLINK("https://klasma.github.io/Logging_PITEA/klagomålsmail/A 44649-2022.docx")</f>
        <v/>
      </c>
      <c r="X32">
        <f>HYPERLINK("https://klasma.github.io/Logging_PITEA/tillsyn/A 44649-2022.docx")</f>
        <v/>
      </c>
      <c r="Y32">
        <f>HYPERLINK("https://klasma.github.io/Logging_PITEA/tillsynsmail/A 44649-2022.docx")</f>
        <v/>
      </c>
    </row>
    <row r="33" ht="15" customHeight="1">
      <c r="A33" t="inlineStr">
        <is>
          <t>A 48598-2022</t>
        </is>
      </c>
      <c r="B33" s="1" t="n">
        <v>44859</v>
      </c>
      <c r="C33" s="1" t="n">
        <v>45179</v>
      </c>
      <c r="D33" t="inlineStr">
        <is>
          <t>NORRBOTTENS LÄN</t>
        </is>
      </c>
      <c r="E33" t="inlineStr">
        <is>
          <t>PITEÅ</t>
        </is>
      </c>
      <c r="G33" t="n">
        <v>4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Lunglav</t>
        </is>
      </c>
      <c r="S33">
        <f>HYPERLINK("https://klasma.github.io/Logging_PITEA/artfynd/A 48598-2022.xlsx")</f>
        <v/>
      </c>
      <c r="T33">
        <f>HYPERLINK("https://klasma.github.io/Logging_PITEA/kartor/A 48598-2022.png")</f>
        <v/>
      </c>
      <c r="V33">
        <f>HYPERLINK("https://klasma.github.io/Logging_PITEA/klagomål/A 48598-2022.docx")</f>
        <v/>
      </c>
      <c r="W33">
        <f>HYPERLINK("https://klasma.github.io/Logging_PITEA/klagomålsmail/A 48598-2022.docx")</f>
        <v/>
      </c>
      <c r="X33">
        <f>HYPERLINK("https://klasma.github.io/Logging_PITEA/tillsyn/A 48598-2022.docx")</f>
        <v/>
      </c>
      <c r="Y33">
        <f>HYPERLINK("https://klasma.github.io/Logging_PITEA/tillsynsmail/A 48598-2022.docx")</f>
        <v/>
      </c>
    </row>
    <row r="34" ht="15" customHeight="1">
      <c r="A34" t="inlineStr">
        <is>
          <t>A 49052-2022</t>
        </is>
      </c>
      <c r="B34" s="1" t="n">
        <v>44860</v>
      </c>
      <c r="C34" s="1" t="n">
        <v>45179</v>
      </c>
      <c r="D34" t="inlineStr">
        <is>
          <t>NORRBOTTENS LÄN</t>
        </is>
      </c>
      <c r="E34" t="inlineStr">
        <is>
          <t>PITEÅ</t>
        </is>
      </c>
      <c r="F34" t="inlineStr">
        <is>
          <t>Sveaskog</t>
        </is>
      </c>
      <c r="G34" t="n">
        <v>5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Lunglav</t>
        </is>
      </c>
      <c r="S34">
        <f>HYPERLINK("https://klasma.github.io/Logging_PITEA/artfynd/A 49052-2022.xlsx")</f>
        <v/>
      </c>
      <c r="T34">
        <f>HYPERLINK("https://klasma.github.io/Logging_PITEA/kartor/A 49052-2022.png")</f>
        <v/>
      </c>
      <c r="V34">
        <f>HYPERLINK("https://klasma.github.io/Logging_PITEA/klagomål/A 49052-2022.docx")</f>
        <v/>
      </c>
      <c r="W34">
        <f>HYPERLINK("https://klasma.github.io/Logging_PITEA/klagomålsmail/A 49052-2022.docx")</f>
        <v/>
      </c>
      <c r="X34">
        <f>HYPERLINK("https://klasma.github.io/Logging_PITEA/tillsyn/A 49052-2022.docx")</f>
        <v/>
      </c>
      <c r="Y34">
        <f>HYPERLINK("https://klasma.github.io/Logging_PITEA/tillsynsmail/A 49052-2022.docx")</f>
        <v/>
      </c>
    </row>
    <row r="35" ht="15" customHeight="1">
      <c r="A35" t="inlineStr">
        <is>
          <t>A 61713-2022</t>
        </is>
      </c>
      <c r="B35" s="1" t="n">
        <v>44917</v>
      </c>
      <c r="C35" s="1" t="n">
        <v>45179</v>
      </c>
      <c r="D35" t="inlineStr">
        <is>
          <t>NORRBOTTENS LÄN</t>
        </is>
      </c>
      <c r="E35" t="inlineStr">
        <is>
          <t>PITEÅ</t>
        </is>
      </c>
      <c r="F35" t="inlineStr">
        <is>
          <t>Sveaskog</t>
        </is>
      </c>
      <c r="G35" t="n">
        <v>8.4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Revlummer</t>
        </is>
      </c>
      <c r="S35">
        <f>HYPERLINK("https://klasma.github.io/Logging_PITEA/artfynd/A 61713-2022.xlsx")</f>
        <v/>
      </c>
      <c r="T35">
        <f>HYPERLINK("https://klasma.github.io/Logging_PITEA/kartor/A 61713-2022.png")</f>
        <v/>
      </c>
      <c r="V35">
        <f>HYPERLINK("https://klasma.github.io/Logging_PITEA/klagomål/A 61713-2022.docx")</f>
        <v/>
      </c>
      <c r="W35">
        <f>HYPERLINK("https://klasma.github.io/Logging_PITEA/klagomålsmail/A 61713-2022.docx")</f>
        <v/>
      </c>
      <c r="X35">
        <f>HYPERLINK("https://klasma.github.io/Logging_PITEA/tillsyn/A 61713-2022.docx")</f>
        <v/>
      </c>
      <c r="Y35">
        <f>HYPERLINK("https://klasma.github.io/Logging_PITEA/tillsynsmail/A 61713-2022.docx")</f>
        <v/>
      </c>
    </row>
    <row r="36" ht="15" customHeight="1">
      <c r="A36" t="inlineStr">
        <is>
          <t>A 19375-2023</t>
        </is>
      </c>
      <c r="B36" s="1" t="n">
        <v>45049</v>
      </c>
      <c r="C36" s="1" t="n">
        <v>45179</v>
      </c>
      <c r="D36" t="inlineStr">
        <is>
          <t>NORRBOTTENS LÄN</t>
        </is>
      </c>
      <c r="E36" t="inlineStr">
        <is>
          <t>PITEÅ</t>
        </is>
      </c>
      <c r="G36" t="n">
        <v>1.1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Lappuggla</t>
        </is>
      </c>
      <c r="S36">
        <f>HYPERLINK("https://klasma.github.io/Logging_PITEA/artfynd/A 19375-2023.xlsx")</f>
        <v/>
      </c>
      <c r="T36">
        <f>HYPERLINK("https://klasma.github.io/Logging_PITEA/kartor/A 19375-2023.png")</f>
        <v/>
      </c>
      <c r="V36">
        <f>HYPERLINK("https://klasma.github.io/Logging_PITEA/klagomål/A 19375-2023.docx")</f>
        <v/>
      </c>
      <c r="W36">
        <f>HYPERLINK("https://klasma.github.io/Logging_PITEA/klagomålsmail/A 19375-2023.docx")</f>
        <v/>
      </c>
      <c r="X36">
        <f>HYPERLINK("https://klasma.github.io/Logging_PITEA/tillsyn/A 19375-2023.docx")</f>
        <v/>
      </c>
      <c r="Y36">
        <f>HYPERLINK("https://klasma.github.io/Logging_PITEA/tillsynsmail/A 19375-2023.docx")</f>
        <v/>
      </c>
    </row>
    <row r="37" ht="15" customHeight="1">
      <c r="A37" t="inlineStr">
        <is>
          <t>A 35623-2018</t>
        </is>
      </c>
      <c r="B37" s="1" t="n">
        <v>43325</v>
      </c>
      <c r="C37" s="1" t="n">
        <v>45179</v>
      </c>
      <c r="D37" t="inlineStr">
        <is>
          <t>NORRBOTTENS LÄN</t>
        </is>
      </c>
      <c r="E37" t="inlineStr">
        <is>
          <t>PITEÅ</t>
        </is>
      </c>
      <c r="G37" t="n">
        <v>3.5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37027-2018</t>
        </is>
      </c>
      <c r="B38" s="1" t="n">
        <v>43332</v>
      </c>
      <c r="C38" s="1" t="n">
        <v>45179</v>
      </c>
      <c r="D38" t="inlineStr">
        <is>
          <t>NORRBOTTENS LÄN</t>
        </is>
      </c>
      <c r="E38" t="inlineStr">
        <is>
          <t>PITEÅ</t>
        </is>
      </c>
      <c r="G38" t="n">
        <v>5.7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38859-2018</t>
        </is>
      </c>
      <c r="B39" s="1" t="n">
        <v>43336</v>
      </c>
      <c r="C39" s="1" t="n">
        <v>45179</v>
      </c>
      <c r="D39" t="inlineStr">
        <is>
          <t>NORRBOTTENS LÄN</t>
        </is>
      </c>
      <c r="E39" t="inlineStr">
        <is>
          <t>PITEÅ</t>
        </is>
      </c>
      <c r="G39" t="n">
        <v>6.6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39367-2018</t>
        </is>
      </c>
      <c r="B40" s="1" t="n">
        <v>43339</v>
      </c>
      <c r="C40" s="1" t="n">
        <v>45179</v>
      </c>
      <c r="D40" t="inlineStr">
        <is>
          <t>NORRBOTTENS LÄN</t>
        </is>
      </c>
      <c r="E40" t="inlineStr">
        <is>
          <t>PITEÅ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39129-2018</t>
        </is>
      </c>
      <c r="B41" s="1" t="n">
        <v>43339</v>
      </c>
      <c r="C41" s="1" t="n">
        <v>45179</v>
      </c>
      <c r="D41" t="inlineStr">
        <is>
          <t>NORRBOTTENS LÄN</t>
        </is>
      </c>
      <c r="E41" t="inlineStr">
        <is>
          <t>PITEÅ</t>
        </is>
      </c>
      <c r="G41" t="n">
        <v>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39667-2018</t>
        </is>
      </c>
      <c r="B42" s="1" t="n">
        <v>43341</v>
      </c>
      <c r="C42" s="1" t="n">
        <v>45179</v>
      </c>
      <c r="D42" t="inlineStr">
        <is>
          <t>NORRBOTTENS LÄN</t>
        </is>
      </c>
      <c r="E42" t="inlineStr">
        <is>
          <t>PITEÅ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42910-2018</t>
        </is>
      </c>
      <c r="B43" s="1" t="n">
        <v>43355</v>
      </c>
      <c r="C43" s="1" t="n">
        <v>45179</v>
      </c>
      <c r="D43" t="inlineStr">
        <is>
          <t>NORRBOTTENS LÄN</t>
        </is>
      </c>
      <c r="E43" t="inlineStr">
        <is>
          <t>PITEÅ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42851-2018</t>
        </is>
      </c>
      <c r="B44" s="1" t="n">
        <v>43355</v>
      </c>
      <c r="C44" s="1" t="n">
        <v>45179</v>
      </c>
      <c r="D44" t="inlineStr">
        <is>
          <t>NORRBOTTENS LÄN</t>
        </is>
      </c>
      <c r="E44" t="inlineStr">
        <is>
          <t>PITEÅ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48558-2018</t>
        </is>
      </c>
      <c r="B45" s="1" t="n">
        <v>43374</v>
      </c>
      <c r="C45" s="1" t="n">
        <v>45179</v>
      </c>
      <c r="D45" t="inlineStr">
        <is>
          <t>NORRBOTTENS LÄN</t>
        </is>
      </c>
      <c r="E45" t="inlineStr">
        <is>
          <t>PITEÅ</t>
        </is>
      </c>
      <c r="F45" t="inlineStr">
        <is>
          <t>Sveaskog</t>
        </is>
      </c>
      <c r="G45" t="n">
        <v>0.1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48559-2018</t>
        </is>
      </c>
      <c r="B46" s="1" t="n">
        <v>43374</v>
      </c>
      <c r="C46" s="1" t="n">
        <v>45179</v>
      </c>
      <c r="D46" t="inlineStr">
        <is>
          <t>NORRBOTTENS LÄN</t>
        </is>
      </c>
      <c r="E46" t="inlineStr">
        <is>
          <t>PITEÅ</t>
        </is>
      </c>
      <c r="F46" t="inlineStr">
        <is>
          <t>Sveaskog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49922-2018</t>
        </is>
      </c>
      <c r="B47" s="1" t="n">
        <v>43375</v>
      </c>
      <c r="C47" s="1" t="n">
        <v>45179</v>
      </c>
      <c r="D47" t="inlineStr">
        <is>
          <t>NORRBOTTENS LÄN</t>
        </is>
      </c>
      <c r="E47" t="inlineStr">
        <is>
          <t>PITEÅ</t>
        </is>
      </c>
      <c r="G47" t="n">
        <v>2.2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50572-2018</t>
        </is>
      </c>
      <c r="B48" s="1" t="n">
        <v>43376</v>
      </c>
      <c r="C48" s="1" t="n">
        <v>45179</v>
      </c>
      <c r="D48" t="inlineStr">
        <is>
          <t>NORRBOTTENS LÄN</t>
        </is>
      </c>
      <c r="E48" t="inlineStr">
        <is>
          <t>PITEÅ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50324-2018</t>
        </is>
      </c>
      <c r="B49" s="1" t="n">
        <v>43376</v>
      </c>
      <c r="C49" s="1" t="n">
        <v>45179</v>
      </c>
      <c r="D49" t="inlineStr">
        <is>
          <t>NORRBOTTENS LÄN</t>
        </is>
      </c>
      <c r="E49" t="inlineStr">
        <is>
          <t>PITEÅ</t>
        </is>
      </c>
      <c r="G49" t="n">
        <v>3.7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51660-2018</t>
        </is>
      </c>
      <c r="B50" s="1" t="n">
        <v>43381</v>
      </c>
      <c r="C50" s="1" t="n">
        <v>45179</v>
      </c>
      <c r="D50" t="inlineStr">
        <is>
          <t>NORRBOTTENS LÄN</t>
        </is>
      </c>
      <c r="E50" t="inlineStr">
        <is>
          <t>PITEÅ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51444-2018</t>
        </is>
      </c>
      <c r="B51" s="1" t="n">
        <v>43383</v>
      </c>
      <c r="C51" s="1" t="n">
        <v>45179</v>
      </c>
      <c r="D51" t="inlineStr">
        <is>
          <t>NORRBOTTENS LÄN</t>
        </is>
      </c>
      <c r="E51" t="inlineStr">
        <is>
          <t>PITEÅ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54981-2018</t>
        </is>
      </c>
      <c r="B52" s="1" t="n">
        <v>43391</v>
      </c>
      <c r="C52" s="1" t="n">
        <v>45179</v>
      </c>
      <c r="D52" t="inlineStr">
        <is>
          <t>NORRBOTTENS LÄN</t>
        </is>
      </c>
      <c r="E52" t="inlineStr">
        <is>
          <t>PITEÅ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55017-2018</t>
        </is>
      </c>
      <c r="B53" s="1" t="n">
        <v>43391</v>
      </c>
      <c r="C53" s="1" t="n">
        <v>45179</v>
      </c>
      <c r="D53" t="inlineStr">
        <is>
          <t>NORRBOTTENS LÄN</t>
        </is>
      </c>
      <c r="E53" t="inlineStr">
        <is>
          <t>PITEÅ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55387-2018</t>
        </is>
      </c>
      <c r="B54" s="1" t="n">
        <v>43392</v>
      </c>
      <c r="C54" s="1" t="n">
        <v>45179</v>
      </c>
      <c r="D54" t="inlineStr">
        <is>
          <t>NORRBOTTENS LÄN</t>
        </is>
      </c>
      <c r="E54" t="inlineStr">
        <is>
          <t>PITEÅ</t>
        </is>
      </c>
      <c r="G54" t="n">
        <v>0.3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55998-2018</t>
        </is>
      </c>
      <c r="B55" s="1" t="n">
        <v>43392</v>
      </c>
      <c r="C55" s="1" t="n">
        <v>45179</v>
      </c>
      <c r="D55" t="inlineStr">
        <is>
          <t>NORRBOTTENS LÄN</t>
        </is>
      </c>
      <c r="E55" t="inlineStr">
        <is>
          <t>PITEÅ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58471-2018</t>
        </is>
      </c>
      <c r="B56" s="1" t="n">
        <v>43398</v>
      </c>
      <c r="C56" s="1" t="n">
        <v>45179</v>
      </c>
      <c r="D56" t="inlineStr">
        <is>
          <t>NORRBOTTENS LÄN</t>
        </is>
      </c>
      <c r="E56" t="inlineStr">
        <is>
          <t>PITEÅ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56660-2018</t>
        </is>
      </c>
      <c r="B57" s="1" t="n">
        <v>43402</v>
      </c>
      <c r="C57" s="1" t="n">
        <v>45179</v>
      </c>
      <c r="D57" t="inlineStr">
        <is>
          <t>NORRBOTTENS LÄN</t>
        </is>
      </c>
      <c r="E57" t="inlineStr">
        <is>
          <t>PITEÅ</t>
        </is>
      </c>
      <c r="G57" t="n">
        <v>3.9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57333-2018</t>
        </is>
      </c>
      <c r="B58" s="1" t="n">
        <v>43404</v>
      </c>
      <c r="C58" s="1" t="n">
        <v>45179</v>
      </c>
      <c r="D58" t="inlineStr">
        <is>
          <t>NORRBOTTENS LÄN</t>
        </is>
      </c>
      <c r="E58" t="inlineStr">
        <is>
          <t>PITEÅ</t>
        </is>
      </c>
      <c r="G58" t="n">
        <v>4.9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60593-2018</t>
        </is>
      </c>
      <c r="B59" s="1" t="n">
        <v>43406</v>
      </c>
      <c r="C59" s="1" t="n">
        <v>45179</v>
      </c>
      <c r="D59" t="inlineStr">
        <is>
          <t>NORRBOTTENS LÄN</t>
        </is>
      </c>
      <c r="E59" t="inlineStr">
        <is>
          <t>PITEÅ</t>
        </is>
      </c>
      <c r="G59" t="n">
        <v>15.5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61910-2018</t>
        </is>
      </c>
      <c r="B60" s="1" t="n">
        <v>43406</v>
      </c>
      <c r="C60" s="1" t="n">
        <v>45179</v>
      </c>
      <c r="D60" t="inlineStr">
        <is>
          <t>NORRBOTTENS LÄN</t>
        </is>
      </c>
      <c r="E60" t="inlineStr">
        <is>
          <t>PITEÅ</t>
        </is>
      </c>
      <c r="G60" t="n">
        <v>4.1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60602-2018</t>
        </is>
      </c>
      <c r="B61" s="1" t="n">
        <v>43406</v>
      </c>
      <c r="C61" s="1" t="n">
        <v>45179</v>
      </c>
      <c r="D61" t="inlineStr">
        <is>
          <t>NORRBOTTENS LÄN</t>
        </is>
      </c>
      <c r="E61" t="inlineStr">
        <is>
          <t>PITEÅ</t>
        </is>
      </c>
      <c r="G61" t="n">
        <v>7.3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60618-2018</t>
        </is>
      </c>
      <c r="B62" s="1" t="n">
        <v>43406</v>
      </c>
      <c r="C62" s="1" t="n">
        <v>45179</v>
      </c>
      <c r="D62" t="inlineStr">
        <is>
          <t>NORRBOTTENS LÄN</t>
        </is>
      </c>
      <c r="E62" t="inlineStr">
        <is>
          <t>PITEÅ</t>
        </is>
      </c>
      <c r="G62" t="n">
        <v>5.4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61901-2018</t>
        </is>
      </c>
      <c r="B63" s="1" t="n">
        <v>43406</v>
      </c>
      <c r="C63" s="1" t="n">
        <v>45179</v>
      </c>
      <c r="D63" t="inlineStr">
        <is>
          <t>NORRBOTTENS LÄN</t>
        </is>
      </c>
      <c r="E63" t="inlineStr">
        <is>
          <t>PITEÅ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62375-2018</t>
        </is>
      </c>
      <c r="B64" s="1" t="n">
        <v>43416</v>
      </c>
      <c r="C64" s="1" t="n">
        <v>45179</v>
      </c>
      <c r="D64" t="inlineStr">
        <is>
          <t>NORRBOTTENS LÄN</t>
        </is>
      </c>
      <c r="E64" t="inlineStr">
        <is>
          <t>PITEÅ</t>
        </is>
      </c>
      <c r="G64" t="n">
        <v>2.9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59434-2018</t>
        </is>
      </c>
      <c r="B65" s="1" t="n">
        <v>43418</v>
      </c>
      <c r="C65" s="1" t="n">
        <v>45179</v>
      </c>
      <c r="D65" t="inlineStr">
        <is>
          <t>NORRBOTTENS LÄN</t>
        </is>
      </c>
      <c r="E65" t="inlineStr">
        <is>
          <t>PITEÅ</t>
        </is>
      </c>
      <c r="G65" t="n">
        <v>0.2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63749-2018</t>
        </is>
      </c>
      <c r="B66" s="1" t="n">
        <v>43418</v>
      </c>
      <c r="C66" s="1" t="n">
        <v>45179</v>
      </c>
      <c r="D66" t="inlineStr">
        <is>
          <t>NORRBOTTENS LÄN</t>
        </is>
      </c>
      <c r="E66" t="inlineStr">
        <is>
          <t>PITEÅ</t>
        </is>
      </c>
      <c r="G66" t="n">
        <v>11.7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63751-2018</t>
        </is>
      </c>
      <c r="B67" s="1" t="n">
        <v>43418</v>
      </c>
      <c r="C67" s="1" t="n">
        <v>45179</v>
      </c>
      <c r="D67" t="inlineStr">
        <is>
          <t>NORRBOTTENS LÄN</t>
        </is>
      </c>
      <c r="E67" t="inlineStr">
        <is>
          <t>PITEÅ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59876-2018</t>
        </is>
      </c>
      <c r="B68" s="1" t="n">
        <v>43419</v>
      </c>
      <c r="C68" s="1" t="n">
        <v>45179</v>
      </c>
      <c r="D68" t="inlineStr">
        <is>
          <t>NORRBOTTENS LÄN</t>
        </is>
      </c>
      <c r="E68" t="inlineStr">
        <is>
          <t>PITEÅ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64705-2018</t>
        </is>
      </c>
      <c r="B69" s="1" t="n">
        <v>43420</v>
      </c>
      <c r="C69" s="1" t="n">
        <v>45179</v>
      </c>
      <c r="D69" t="inlineStr">
        <is>
          <t>NORRBOTTENS LÄN</t>
        </is>
      </c>
      <c r="E69" t="inlineStr">
        <is>
          <t>PITEÅ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61658-2018</t>
        </is>
      </c>
      <c r="B70" s="1" t="n">
        <v>43424</v>
      </c>
      <c r="C70" s="1" t="n">
        <v>45179</v>
      </c>
      <c r="D70" t="inlineStr">
        <is>
          <t>NORRBOTTENS LÄN</t>
        </is>
      </c>
      <c r="E70" t="inlineStr">
        <is>
          <t>PITEÅ</t>
        </is>
      </c>
      <c r="F70" t="inlineStr">
        <is>
          <t>SCA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63622-2018</t>
        </is>
      </c>
      <c r="B71" s="1" t="n">
        <v>43427</v>
      </c>
      <c r="C71" s="1" t="n">
        <v>45179</v>
      </c>
      <c r="D71" t="inlineStr">
        <is>
          <t>NORRBOTTENS LÄN</t>
        </is>
      </c>
      <c r="E71" t="inlineStr">
        <is>
          <t>PITEÅ</t>
        </is>
      </c>
      <c r="F71" t="inlineStr">
        <is>
          <t>SCA</t>
        </is>
      </c>
      <c r="G71" t="n">
        <v>6.9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63647-2018</t>
        </is>
      </c>
      <c r="B72" s="1" t="n">
        <v>43427</v>
      </c>
      <c r="C72" s="1" t="n">
        <v>45179</v>
      </c>
      <c r="D72" t="inlineStr">
        <is>
          <t>NORRBOTTENS LÄN</t>
        </is>
      </c>
      <c r="E72" t="inlineStr">
        <is>
          <t>PITEÅ</t>
        </is>
      </c>
      <c r="F72" t="inlineStr">
        <is>
          <t>SCA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66248-2018</t>
        </is>
      </c>
      <c r="B73" s="1" t="n">
        <v>43427</v>
      </c>
      <c r="C73" s="1" t="n">
        <v>45179</v>
      </c>
      <c r="D73" t="inlineStr">
        <is>
          <t>NORRBOTTENS LÄN</t>
        </is>
      </c>
      <c r="E73" t="inlineStr">
        <is>
          <t>PITEÅ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63455-2018</t>
        </is>
      </c>
      <c r="B74" s="1" t="n">
        <v>43427</v>
      </c>
      <c r="C74" s="1" t="n">
        <v>45179</v>
      </c>
      <c r="D74" t="inlineStr">
        <is>
          <t>NORRBOTTENS LÄN</t>
        </is>
      </c>
      <c r="E74" t="inlineStr">
        <is>
          <t>PITEÅ</t>
        </is>
      </c>
      <c r="F74" t="inlineStr">
        <is>
          <t>Sveaskog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66352-2018</t>
        </is>
      </c>
      <c r="B75" s="1" t="n">
        <v>43436</v>
      </c>
      <c r="C75" s="1" t="n">
        <v>45179</v>
      </c>
      <c r="D75" t="inlineStr">
        <is>
          <t>NORRBOTTENS LÄN</t>
        </is>
      </c>
      <c r="E75" t="inlineStr">
        <is>
          <t>PITEÅ</t>
        </is>
      </c>
      <c r="G75" t="n">
        <v>12.4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68331-2018</t>
        </is>
      </c>
      <c r="B76" s="1" t="n">
        <v>43438</v>
      </c>
      <c r="C76" s="1" t="n">
        <v>45179</v>
      </c>
      <c r="D76" t="inlineStr">
        <is>
          <t>NORRBOTTENS LÄN</t>
        </is>
      </c>
      <c r="E76" t="inlineStr">
        <is>
          <t>PITEÅ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68335-2018</t>
        </is>
      </c>
      <c r="B77" s="1" t="n">
        <v>43438</v>
      </c>
      <c r="C77" s="1" t="n">
        <v>45179</v>
      </c>
      <c r="D77" t="inlineStr">
        <is>
          <t>NORRBOTTENS LÄN</t>
        </is>
      </c>
      <c r="E77" t="inlineStr">
        <is>
          <t>PITEÅ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68434-2018</t>
        </is>
      </c>
      <c r="B78" s="1" t="n">
        <v>43438</v>
      </c>
      <c r="C78" s="1" t="n">
        <v>45179</v>
      </c>
      <c r="D78" t="inlineStr">
        <is>
          <t>NORRBOTTENS LÄN</t>
        </is>
      </c>
      <c r="E78" t="inlineStr">
        <is>
          <t>PITEÅ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68446-2018</t>
        </is>
      </c>
      <c r="B79" s="1" t="n">
        <v>43438</v>
      </c>
      <c r="C79" s="1" t="n">
        <v>45179</v>
      </c>
      <c r="D79" t="inlineStr">
        <is>
          <t>NORRBOTTENS LÄN</t>
        </is>
      </c>
      <c r="E79" t="inlineStr">
        <is>
          <t>PITEÅ</t>
        </is>
      </c>
      <c r="G79" t="n">
        <v>5.8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70796-2018</t>
        </is>
      </c>
      <c r="B80" s="1" t="n">
        <v>43451</v>
      </c>
      <c r="C80" s="1" t="n">
        <v>45179</v>
      </c>
      <c r="D80" t="inlineStr">
        <is>
          <t>NORRBOTTENS LÄN</t>
        </is>
      </c>
      <c r="E80" t="inlineStr">
        <is>
          <t>PITEÅ</t>
        </is>
      </c>
      <c r="F80" t="inlineStr">
        <is>
          <t>SCA</t>
        </is>
      </c>
      <c r="G80" t="n">
        <v>8.199999999999999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3039-2019</t>
        </is>
      </c>
      <c r="B81" s="1" t="n">
        <v>43472</v>
      </c>
      <c r="C81" s="1" t="n">
        <v>45179</v>
      </c>
      <c r="D81" t="inlineStr">
        <is>
          <t>NORRBOTTENS LÄN</t>
        </is>
      </c>
      <c r="E81" t="inlineStr">
        <is>
          <t>PITEÅ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2256-2019</t>
        </is>
      </c>
      <c r="B82" s="1" t="n">
        <v>43475</v>
      </c>
      <c r="C82" s="1" t="n">
        <v>45179</v>
      </c>
      <c r="D82" t="inlineStr">
        <is>
          <t>NORRBOTTENS LÄN</t>
        </is>
      </c>
      <c r="E82" t="inlineStr">
        <is>
          <t>PITEÅ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4634-2019</t>
        </is>
      </c>
      <c r="B83" s="1" t="n">
        <v>43479</v>
      </c>
      <c r="C83" s="1" t="n">
        <v>45179</v>
      </c>
      <c r="D83" t="inlineStr">
        <is>
          <t>NORRBOTTENS LÄN</t>
        </is>
      </c>
      <c r="E83" t="inlineStr">
        <is>
          <t>PITEÅ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4627-2019</t>
        </is>
      </c>
      <c r="B84" s="1" t="n">
        <v>43479</v>
      </c>
      <c r="C84" s="1" t="n">
        <v>45179</v>
      </c>
      <c r="D84" t="inlineStr">
        <is>
          <t>NORRBOTTENS LÄN</t>
        </is>
      </c>
      <c r="E84" t="inlineStr">
        <is>
          <t>PITEÅ</t>
        </is>
      </c>
      <c r="G84" t="n">
        <v>5.2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6221-2019</t>
        </is>
      </c>
      <c r="B85" s="1" t="n">
        <v>43486</v>
      </c>
      <c r="C85" s="1" t="n">
        <v>45179</v>
      </c>
      <c r="D85" t="inlineStr">
        <is>
          <t>NORRBOTTENS LÄN</t>
        </is>
      </c>
      <c r="E85" t="inlineStr">
        <is>
          <t>PITEÅ</t>
        </is>
      </c>
      <c r="G85" t="n">
        <v>12.4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7118-2019</t>
        </is>
      </c>
      <c r="B86" s="1" t="n">
        <v>43489</v>
      </c>
      <c r="C86" s="1" t="n">
        <v>45179</v>
      </c>
      <c r="D86" t="inlineStr">
        <is>
          <t>NORRBOTTENS LÄN</t>
        </is>
      </c>
      <c r="E86" t="inlineStr">
        <is>
          <t>PITEÅ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7182-2019</t>
        </is>
      </c>
      <c r="B87" s="1" t="n">
        <v>43489</v>
      </c>
      <c r="C87" s="1" t="n">
        <v>45179</v>
      </c>
      <c r="D87" t="inlineStr">
        <is>
          <t>NORRBOTTENS LÄN</t>
        </is>
      </c>
      <c r="E87" t="inlineStr">
        <is>
          <t>PITEÅ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7188-2019</t>
        </is>
      </c>
      <c r="B88" s="1" t="n">
        <v>43489</v>
      </c>
      <c r="C88" s="1" t="n">
        <v>45179</v>
      </c>
      <c r="D88" t="inlineStr">
        <is>
          <t>NORRBOTTENS LÄN</t>
        </is>
      </c>
      <c r="E88" t="inlineStr">
        <is>
          <t>PITEÅ</t>
        </is>
      </c>
      <c r="G88" t="n">
        <v>11.1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7150-2019</t>
        </is>
      </c>
      <c r="B89" s="1" t="n">
        <v>43489</v>
      </c>
      <c r="C89" s="1" t="n">
        <v>45179</v>
      </c>
      <c r="D89" t="inlineStr">
        <is>
          <t>NORRBOTTENS LÄN</t>
        </is>
      </c>
      <c r="E89" t="inlineStr">
        <is>
          <t>PITEÅ</t>
        </is>
      </c>
      <c r="G89" t="n">
        <v>15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7187-2019</t>
        </is>
      </c>
      <c r="B90" s="1" t="n">
        <v>43489</v>
      </c>
      <c r="C90" s="1" t="n">
        <v>45179</v>
      </c>
      <c r="D90" t="inlineStr">
        <is>
          <t>NORRBOTTENS LÄN</t>
        </is>
      </c>
      <c r="E90" t="inlineStr">
        <is>
          <t>PITEÅ</t>
        </is>
      </c>
      <c r="G90" t="n">
        <v>5.8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5883-2019</t>
        </is>
      </c>
      <c r="B91" s="1" t="n">
        <v>43490</v>
      </c>
      <c r="C91" s="1" t="n">
        <v>45179</v>
      </c>
      <c r="D91" t="inlineStr">
        <is>
          <t>NORRBOTTENS LÄN</t>
        </is>
      </c>
      <c r="E91" t="inlineStr">
        <is>
          <t>PITEÅ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7404-2019</t>
        </is>
      </c>
      <c r="B92" s="1" t="n">
        <v>43490</v>
      </c>
      <c r="C92" s="1" t="n">
        <v>45179</v>
      </c>
      <c r="D92" t="inlineStr">
        <is>
          <t>NORRBOTTENS LÄN</t>
        </is>
      </c>
      <c r="E92" t="inlineStr">
        <is>
          <t>PITEÅ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6388-2019</t>
        </is>
      </c>
      <c r="B93" s="1" t="n">
        <v>43493</v>
      </c>
      <c r="C93" s="1" t="n">
        <v>45179</v>
      </c>
      <c r="D93" t="inlineStr">
        <is>
          <t>NORRBOTTENS LÄN</t>
        </is>
      </c>
      <c r="E93" t="inlineStr">
        <is>
          <t>PITEÅ</t>
        </is>
      </c>
      <c r="F93" t="inlineStr">
        <is>
          <t>SCA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9806-2019</t>
        </is>
      </c>
      <c r="B94" s="1" t="n">
        <v>43509</v>
      </c>
      <c r="C94" s="1" t="n">
        <v>45179</v>
      </c>
      <c r="D94" t="inlineStr">
        <is>
          <t>NORRBOTTENS LÄN</t>
        </is>
      </c>
      <c r="E94" t="inlineStr">
        <is>
          <t>PITEÅ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10152-2019</t>
        </is>
      </c>
      <c r="B95" s="1" t="n">
        <v>43510</v>
      </c>
      <c r="C95" s="1" t="n">
        <v>45179</v>
      </c>
      <c r="D95" t="inlineStr">
        <is>
          <t>NORRBOTTENS LÄN</t>
        </is>
      </c>
      <c r="E95" t="inlineStr">
        <is>
          <t>PITEÅ</t>
        </is>
      </c>
      <c r="G95" t="n">
        <v>10.3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10129-2019</t>
        </is>
      </c>
      <c r="B96" s="1" t="n">
        <v>43510</v>
      </c>
      <c r="C96" s="1" t="n">
        <v>45179</v>
      </c>
      <c r="D96" t="inlineStr">
        <is>
          <t>NORRBOTTENS LÄN</t>
        </is>
      </c>
      <c r="E96" t="inlineStr">
        <is>
          <t>PITEÅ</t>
        </is>
      </c>
      <c r="G96" t="n">
        <v>8.6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10712-2019</t>
        </is>
      </c>
      <c r="B97" s="1" t="n">
        <v>43514</v>
      </c>
      <c r="C97" s="1" t="n">
        <v>45179</v>
      </c>
      <c r="D97" t="inlineStr">
        <is>
          <t>NORRBOTTENS LÄN</t>
        </is>
      </c>
      <c r="E97" t="inlineStr">
        <is>
          <t>PITEÅ</t>
        </is>
      </c>
      <c r="G97" t="n">
        <v>3.8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12421-2019</t>
        </is>
      </c>
      <c r="B98" s="1" t="n">
        <v>43514</v>
      </c>
      <c r="C98" s="1" t="n">
        <v>45179</v>
      </c>
      <c r="D98" t="inlineStr">
        <is>
          <t>NORRBOTTENS LÄN</t>
        </is>
      </c>
      <c r="E98" t="inlineStr">
        <is>
          <t>PITEÅ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12416-2019</t>
        </is>
      </c>
      <c r="B99" s="1" t="n">
        <v>43514</v>
      </c>
      <c r="C99" s="1" t="n">
        <v>45179</v>
      </c>
      <c r="D99" t="inlineStr">
        <is>
          <t>NORRBOTTENS LÄN</t>
        </is>
      </c>
      <c r="E99" t="inlineStr">
        <is>
          <t>PITEÅ</t>
        </is>
      </c>
      <c r="G99" t="n">
        <v>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11279-2019</t>
        </is>
      </c>
      <c r="B100" s="1" t="n">
        <v>43516</v>
      </c>
      <c r="C100" s="1" t="n">
        <v>45179</v>
      </c>
      <c r="D100" t="inlineStr">
        <is>
          <t>NORRBOTTENS LÄN</t>
        </is>
      </c>
      <c r="E100" t="inlineStr">
        <is>
          <t>PITEÅ</t>
        </is>
      </c>
      <c r="F100" t="inlineStr">
        <is>
          <t>SCA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12032-2019</t>
        </is>
      </c>
      <c r="B101" s="1" t="n">
        <v>43518</v>
      </c>
      <c r="C101" s="1" t="n">
        <v>45179</v>
      </c>
      <c r="D101" t="inlineStr">
        <is>
          <t>NORRBOTTENS LÄN</t>
        </is>
      </c>
      <c r="E101" t="inlineStr">
        <is>
          <t>PITEÅ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12062-2019</t>
        </is>
      </c>
      <c r="B102" s="1" t="n">
        <v>43521</v>
      </c>
      <c r="C102" s="1" t="n">
        <v>45179</v>
      </c>
      <c r="D102" t="inlineStr">
        <is>
          <t>NORRBOTTENS LÄN</t>
        </is>
      </c>
      <c r="E102" t="inlineStr">
        <is>
          <t>PITEÅ</t>
        </is>
      </c>
      <c r="F102" t="inlineStr">
        <is>
          <t>Övriga statliga verk och myndigheter</t>
        </is>
      </c>
      <c r="G102" t="n">
        <v>6.2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12074-2019</t>
        </is>
      </c>
      <c r="B103" s="1" t="n">
        <v>43521</v>
      </c>
      <c r="C103" s="1" t="n">
        <v>45179</v>
      </c>
      <c r="D103" t="inlineStr">
        <is>
          <t>NORRBOTTENS LÄN</t>
        </is>
      </c>
      <c r="E103" t="inlineStr">
        <is>
          <t>PITEÅ</t>
        </is>
      </c>
      <c r="F103" t="inlineStr">
        <is>
          <t>Övriga statliga verk och myndigheter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12054-2019</t>
        </is>
      </c>
      <c r="B104" s="1" t="n">
        <v>43521</v>
      </c>
      <c r="C104" s="1" t="n">
        <v>45179</v>
      </c>
      <c r="D104" t="inlineStr">
        <is>
          <t>NORRBOTTENS LÄN</t>
        </is>
      </c>
      <c r="E104" t="inlineStr">
        <is>
          <t>PITEÅ</t>
        </is>
      </c>
      <c r="F104" t="inlineStr">
        <is>
          <t>Övriga statliga verk och myndigheter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12060-2019</t>
        </is>
      </c>
      <c r="B105" s="1" t="n">
        <v>43521</v>
      </c>
      <c r="C105" s="1" t="n">
        <v>45179</v>
      </c>
      <c r="D105" t="inlineStr">
        <is>
          <t>NORRBOTTENS LÄN</t>
        </is>
      </c>
      <c r="E105" t="inlineStr">
        <is>
          <t>PITEÅ</t>
        </is>
      </c>
      <c r="F105" t="inlineStr">
        <is>
          <t>Övriga statliga verk och myndigheter</t>
        </is>
      </c>
      <c r="G105" t="n">
        <v>4.9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12071-2019</t>
        </is>
      </c>
      <c r="B106" s="1" t="n">
        <v>43521</v>
      </c>
      <c r="C106" s="1" t="n">
        <v>45179</v>
      </c>
      <c r="D106" t="inlineStr">
        <is>
          <t>NORRBOTTENS LÄN</t>
        </is>
      </c>
      <c r="E106" t="inlineStr">
        <is>
          <t>PITEÅ</t>
        </is>
      </c>
      <c r="F106" t="inlineStr">
        <is>
          <t>Övriga statliga verk och myndigheter</t>
        </is>
      </c>
      <c r="G106" t="n">
        <v>3.6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12452-2019</t>
        </is>
      </c>
      <c r="B107" s="1" t="n">
        <v>43522</v>
      </c>
      <c r="C107" s="1" t="n">
        <v>45179</v>
      </c>
      <c r="D107" t="inlineStr">
        <is>
          <t>NORRBOTTENS LÄN</t>
        </is>
      </c>
      <c r="E107" t="inlineStr">
        <is>
          <t>PITEÅ</t>
        </is>
      </c>
      <c r="G107" t="n">
        <v>17.2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12438-2019</t>
        </is>
      </c>
      <c r="B108" s="1" t="n">
        <v>43523</v>
      </c>
      <c r="C108" s="1" t="n">
        <v>45179</v>
      </c>
      <c r="D108" t="inlineStr">
        <is>
          <t>NORRBOTTENS LÄN</t>
        </is>
      </c>
      <c r="E108" t="inlineStr">
        <is>
          <t>PITEÅ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12448-2019</t>
        </is>
      </c>
      <c r="B109" s="1" t="n">
        <v>43523</v>
      </c>
      <c r="C109" s="1" t="n">
        <v>45179</v>
      </c>
      <c r="D109" t="inlineStr">
        <is>
          <t>NORRBOTTENS LÄN</t>
        </is>
      </c>
      <c r="E109" t="inlineStr">
        <is>
          <t>PITEÅ</t>
        </is>
      </c>
      <c r="G109" t="n">
        <v>13.4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12466-2019</t>
        </is>
      </c>
      <c r="B110" s="1" t="n">
        <v>43523</v>
      </c>
      <c r="C110" s="1" t="n">
        <v>45179</v>
      </c>
      <c r="D110" t="inlineStr">
        <is>
          <t>NORRBOTTENS LÄN</t>
        </is>
      </c>
      <c r="E110" t="inlineStr">
        <is>
          <t>PITEÅ</t>
        </is>
      </c>
      <c r="G110" t="n">
        <v>13.1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14207-2019</t>
        </is>
      </c>
      <c r="B111" s="1" t="n">
        <v>43532</v>
      </c>
      <c r="C111" s="1" t="n">
        <v>45179</v>
      </c>
      <c r="D111" t="inlineStr">
        <is>
          <t>NORRBOTTENS LÄN</t>
        </is>
      </c>
      <c r="E111" t="inlineStr">
        <is>
          <t>PITEÅ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14202-2019</t>
        </is>
      </c>
      <c r="B112" s="1" t="n">
        <v>43532</v>
      </c>
      <c r="C112" s="1" t="n">
        <v>45179</v>
      </c>
      <c r="D112" t="inlineStr">
        <is>
          <t>NORRBOTTENS LÄN</t>
        </is>
      </c>
      <c r="E112" t="inlineStr">
        <is>
          <t>PITEÅ</t>
        </is>
      </c>
      <c r="G112" t="n">
        <v>3.4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15805-2019</t>
        </is>
      </c>
      <c r="B113" s="1" t="n">
        <v>43542</v>
      </c>
      <c r="C113" s="1" t="n">
        <v>45179</v>
      </c>
      <c r="D113" t="inlineStr">
        <is>
          <t>NORRBOTTENS LÄN</t>
        </is>
      </c>
      <c r="E113" t="inlineStr">
        <is>
          <t>PITEÅ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16138-2019</t>
        </is>
      </c>
      <c r="B114" s="1" t="n">
        <v>43544</v>
      </c>
      <c r="C114" s="1" t="n">
        <v>45179</v>
      </c>
      <c r="D114" t="inlineStr">
        <is>
          <t>NORRBOTTENS LÄN</t>
        </is>
      </c>
      <c r="E114" t="inlineStr">
        <is>
          <t>PITEÅ</t>
        </is>
      </c>
      <c r="F114" t="inlineStr">
        <is>
          <t>Kyrkan</t>
        </is>
      </c>
      <c r="G114" t="n">
        <v>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16139-2019</t>
        </is>
      </c>
      <c r="B115" s="1" t="n">
        <v>43544</v>
      </c>
      <c r="C115" s="1" t="n">
        <v>45179</v>
      </c>
      <c r="D115" t="inlineStr">
        <is>
          <t>NORRBOTTENS LÄN</t>
        </is>
      </c>
      <c r="E115" t="inlineStr">
        <is>
          <t>PITEÅ</t>
        </is>
      </c>
      <c r="F115" t="inlineStr">
        <is>
          <t>Kyrkan</t>
        </is>
      </c>
      <c r="G115" t="n">
        <v>4.5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17606-2019</t>
        </is>
      </c>
      <c r="B116" s="1" t="n">
        <v>43554</v>
      </c>
      <c r="C116" s="1" t="n">
        <v>45179</v>
      </c>
      <c r="D116" t="inlineStr">
        <is>
          <t>NORRBOTTENS LÄN</t>
        </is>
      </c>
      <c r="E116" t="inlineStr">
        <is>
          <t>PITEÅ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18134-2019</t>
        </is>
      </c>
      <c r="B117" s="1" t="n">
        <v>43556</v>
      </c>
      <c r="C117" s="1" t="n">
        <v>45179</v>
      </c>
      <c r="D117" t="inlineStr">
        <is>
          <t>NORRBOTTENS LÄN</t>
        </is>
      </c>
      <c r="E117" t="inlineStr">
        <is>
          <t>PITEÅ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18074-2019</t>
        </is>
      </c>
      <c r="B118" s="1" t="n">
        <v>43557</v>
      </c>
      <c r="C118" s="1" t="n">
        <v>45179</v>
      </c>
      <c r="D118" t="inlineStr">
        <is>
          <t>NORRBOTTENS LÄN</t>
        </is>
      </c>
      <c r="E118" t="inlineStr">
        <is>
          <t>PITEÅ</t>
        </is>
      </c>
      <c r="F118" t="inlineStr">
        <is>
          <t>SCA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18045-2019</t>
        </is>
      </c>
      <c r="B119" s="1" t="n">
        <v>43557</v>
      </c>
      <c r="C119" s="1" t="n">
        <v>45179</v>
      </c>
      <c r="D119" t="inlineStr">
        <is>
          <t>NORRBOTTENS LÄN</t>
        </is>
      </c>
      <c r="E119" t="inlineStr">
        <is>
          <t>PITEÅ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18065-2019</t>
        </is>
      </c>
      <c r="B120" s="1" t="n">
        <v>43557</v>
      </c>
      <c r="C120" s="1" t="n">
        <v>45179</v>
      </c>
      <c r="D120" t="inlineStr">
        <is>
          <t>NORRBOTTENS LÄN</t>
        </is>
      </c>
      <c r="E120" t="inlineStr">
        <is>
          <t>PITEÅ</t>
        </is>
      </c>
      <c r="G120" t="n">
        <v>0.3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18061-2019</t>
        </is>
      </c>
      <c r="B121" s="1" t="n">
        <v>43557</v>
      </c>
      <c r="C121" s="1" t="n">
        <v>45179</v>
      </c>
      <c r="D121" t="inlineStr">
        <is>
          <t>NORRBOTTENS LÄN</t>
        </is>
      </c>
      <c r="E121" t="inlineStr">
        <is>
          <t>PITEÅ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18075-2019</t>
        </is>
      </c>
      <c r="B122" s="1" t="n">
        <v>43557</v>
      </c>
      <c r="C122" s="1" t="n">
        <v>45179</v>
      </c>
      <c r="D122" t="inlineStr">
        <is>
          <t>NORRBOTTENS LÄN</t>
        </is>
      </c>
      <c r="E122" t="inlineStr">
        <is>
          <t>PITEÅ</t>
        </is>
      </c>
      <c r="F122" t="inlineStr">
        <is>
          <t>SCA</t>
        </is>
      </c>
      <c r="G122" t="n">
        <v>3.6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19328-2019</t>
        </is>
      </c>
      <c r="B123" s="1" t="n">
        <v>43564</v>
      </c>
      <c r="C123" s="1" t="n">
        <v>45179</v>
      </c>
      <c r="D123" t="inlineStr">
        <is>
          <t>NORRBOTTENS LÄN</t>
        </is>
      </c>
      <c r="E123" t="inlineStr">
        <is>
          <t>PITEÅ</t>
        </is>
      </c>
      <c r="G123" t="n">
        <v>6.2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19290-2019</t>
        </is>
      </c>
      <c r="B124" s="1" t="n">
        <v>43564</v>
      </c>
      <c r="C124" s="1" t="n">
        <v>45179</v>
      </c>
      <c r="D124" t="inlineStr">
        <is>
          <t>NORRBOTTENS LÄN</t>
        </is>
      </c>
      <c r="E124" t="inlineStr">
        <is>
          <t>PITEÅ</t>
        </is>
      </c>
      <c r="G124" t="n">
        <v>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20234-2019</t>
        </is>
      </c>
      <c r="B125" s="1" t="n">
        <v>43567</v>
      </c>
      <c r="C125" s="1" t="n">
        <v>45179</v>
      </c>
      <c r="D125" t="inlineStr">
        <is>
          <t>NORRBOTTENS LÄN</t>
        </is>
      </c>
      <c r="E125" t="inlineStr">
        <is>
          <t>PITEÅ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20345-2019</t>
        </is>
      </c>
      <c r="B126" s="1" t="n">
        <v>43570</v>
      </c>
      <c r="C126" s="1" t="n">
        <v>45179</v>
      </c>
      <c r="D126" t="inlineStr">
        <is>
          <t>NORRBOTTENS LÄN</t>
        </is>
      </c>
      <c r="E126" t="inlineStr">
        <is>
          <t>PITEÅ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20350-2019</t>
        </is>
      </c>
      <c r="B127" s="1" t="n">
        <v>43570</v>
      </c>
      <c r="C127" s="1" t="n">
        <v>45179</v>
      </c>
      <c r="D127" t="inlineStr">
        <is>
          <t>NORRBOTTENS LÄN</t>
        </is>
      </c>
      <c r="E127" t="inlineStr">
        <is>
          <t>PITEÅ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20354-2019</t>
        </is>
      </c>
      <c r="B128" s="1" t="n">
        <v>43570</v>
      </c>
      <c r="C128" s="1" t="n">
        <v>45179</v>
      </c>
      <c r="D128" t="inlineStr">
        <is>
          <t>NORRBOTTENS LÄN</t>
        </is>
      </c>
      <c r="E128" t="inlineStr">
        <is>
          <t>PITEÅ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22021-2019</t>
        </is>
      </c>
      <c r="B129" s="1" t="n">
        <v>43584</v>
      </c>
      <c r="C129" s="1" t="n">
        <v>45179</v>
      </c>
      <c r="D129" t="inlineStr">
        <is>
          <t>NORRBOTTENS LÄN</t>
        </is>
      </c>
      <c r="E129" t="inlineStr">
        <is>
          <t>PITEÅ</t>
        </is>
      </c>
      <c r="G129" t="n">
        <v>3.4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25887-2019</t>
        </is>
      </c>
      <c r="B130" s="1" t="n">
        <v>43605</v>
      </c>
      <c r="C130" s="1" t="n">
        <v>45179</v>
      </c>
      <c r="D130" t="inlineStr">
        <is>
          <t>NORRBOTTENS LÄN</t>
        </is>
      </c>
      <c r="E130" t="inlineStr">
        <is>
          <t>PITEÅ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26745-2019</t>
        </is>
      </c>
      <c r="B131" s="1" t="n">
        <v>43608</v>
      </c>
      <c r="C131" s="1" t="n">
        <v>45179</v>
      </c>
      <c r="D131" t="inlineStr">
        <is>
          <t>NORRBOTTENS LÄN</t>
        </is>
      </c>
      <c r="E131" t="inlineStr">
        <is>
          <t>PITEÅ</t>
        </is>
      </c>
      <c r="G131" t="n">
        <v>4.5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27240-2019</t>
        </is>
      </c>
      <c r="B132" s="1" t="n">
        <v>43614</v>
      </c>
      <c r="C132" s="1" t="n">
        <v>45179</v>
      </c>
      <c r="D132" t="inlineStr">
        <is>
          <t>NORRBOTTENS LÄN</t>
        </is>
      </c>
      <c r="E132" t="inlineStr">
        <is>
          <t>PITEÅ</t>
        </is>
      </c>
      <c r="F132" t="inlineStr">
        <is>
          <t>SCA</t>
        </is>
      </c>
      <c r="G132" t="n">
        <v>4.5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27422-2019</t>
        </is>
      </c>
      <c r="B133" s="1" t="n">
        <v>43616</v>
      </c>
      <c r="C133" s="1" t="n">
        <v>45179</v>
      </c>
      <c r="D133" t="inlineStr">
        <is>
          <t>NORRBOTTENS LÄN</t>
        </is>
      </c>
      <c r="E133" t="inlineStr">
        <is>
          <t>PITEÅ</t>
        </is>
      </c>
      <c r="F133" t="inlineStr">
        <is>
          <t>SCA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27423-2019</t>
        </is>
      </c>
      <c r="B134" s="1" t="n">
        <v>43616</v>
      </c>
      <c r="C134" s="1" t="n">
        <v>45179</v>
      </c>
      <c r="D134" t="inlineStr">
        <is>
          <t>NORRBOTTENS LÄN</t>
        </is>
      </c>
      <c r="E134" t="inlineStr">
        <is>
          <t>PITEÅ</t>
        </is>
      </c>
      <c r="F134" t="inlineStr">
        <is>
          <t>SCA</t>
        </is>
      </c>
      <c r="G134" t="n">
        <v>3.5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29489-2019</t>
        </is>
      </c>
      <c r="B135" s="1" t="n">
        <v>43629</v>
      </c>
      <c r="C135" s="1" t="n">
        <v>45179</v>
      </c>
      <c r="D135" t="inlineStr">
        <is>
          <t>NORRBOTTENS LÄN</t>
        </is>
      </c>
      <c r="E135" t="inlineStr">
        <is>
          <t>PITEÅ</t>
        </is>
      </c>
      <c r="F135" t="inlineStr">
        <is>
          <t>SCA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29279-2019</t>
        </is>
      </c>
      <c r="B136" s="1" t="n">
        <v>43629</v>
      </c>
      <c r="C136" s="1" t="n">
        <v>45179</v>
      </c>
      <c r="D136" t="inlineStr">
        <is>
          <t>NORRBOTTENS LÄN</t>
        </is>
      </c>
      <c r="E136" t="inlineStr">
        <is>
          <t>PITEÅ</t>
        </is>
      </c>
      <c r="G136" t="n">
        <v>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30418-2019</t>
        </is>
      </c>
      <c r="B137" s="1" t="n">
        <v>43633</v>
      </c>
      <c r="C137" s="1" t="n">
        <v>45179</v>
      </c>
      <c r="D137" t="inlineStr">
        <is>
          <t>NORRBOTTENS LÄN</t>
        </is>
      </c>
      <c r="E137" t="inlineStr">
        <is>
          <t>PITEÅ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30409-2019</t>
        </is>
      </c>
      <c r="B138" s="1" t="n">
        <v>43633</v>
      </c>
      <c r="C138" s="1" t="n">
        <v>45179</v>
      </c>
      <c r="D138" t="inlineStr">
        <is>
          <t>NORRBOTTENS LÄN</t>
        </is>
      </c>
      <c r="E138" t="inlineStr">
        <is>
          <t>PITEÅ</t>
        </is>
      </c>
      <c r="G138" t="n">
        <v>7.2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31860-2019</t>
        </is>
      </c>
      <c r="B139" s="1" t="n">
        <v>43640</v>
      </c>
      <c r="C139" s="1" t="n">
        <v>45179</v>
      </c>
      <c r="D139" t="inlineStr">
        <is>
          <t>NORRBOTTENS LÄN</t>
        </is>
      </c>
      <c r="E139" t="inlineStr">
        <is>
          <t>PITEÅ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31852-2019</t>
        </is>
      </c>
      <c r="B140" s="1" t="n">
        <v>43640</v>
      </c>
      <c r="C140" s="1" t="n">
        <v>45179</v>
      </c>
      <c r="D140" t="inlineStr">
        <is>
          <t>NORRBOTTENS LÄN</t>
        </is>
      </c>
      <c r="E140" t="inlineStr">
        <is>
          <t>PITEÅ</t>
        </is>
      </c>
      <c r="G140" t="n">
        <v>11.2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32634-2019</t>
        </is>
      </c>
      <c r="B141" s="1" t="n">
        <v>43647</v>
      </c>
      <c r="C141" s="1" t="n">
        <v>45179</v>
      </c>
      <c r="D141" t="inlineStr">
        <is>
          <t>NORRBOTTENS LÄN</t>
        </is>
      </c>
      <c r="E141" t="inlineStr">
        <is>
          <t>PITEÅ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32644-2019</t>
        </is>
      </c>
      <c r="B142" s="1" t="n">
        <v>43647</v>
      </c>
      <c r="C142" s="1" t="n">
        <v>45179</v>
      </c>
      <c r="D142" t="inlineStr">
        <is>
          <t>NORRBOTTENS LÄN</t>
        </is>
      </c>
      <c r="E142" t="inlineStr">
        <is>
          <t>PITEÅ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35119-2019</t>
        </is>
      </c>
      <c r="B143" s="1" t="n">
        <v>43650</v>
      </c>
      <c r="C143" s="1" t="n">
        <v>45179</v>
      </c>
      <c r="D143" t="inlineStr">
        <is>
          <t>NORRBOTTENS LÄN</t>
        </is>
      </c>
      <c r="E143" t="inlineStr">
        <is>
          <t>PITEÅ</t>
        </is>
      </c>
      <c r="G143" t="n">
        <v>4.5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33871-2019</t>
        </is>
      </c>
      <c r="B144" s="1" t="n">
        <v>43652</v>
      </c>
      <c r="C144" s="1" t="n">
        <v>45179</v>
      </c>
      <c r="D144" t="inlineStr">
        <is>
          <t>NORRBOTTENS LÄN</t>
        </is>
      </c>
      <c r="E144" t="inlineStr">
        <is>
          <t>PITEÅ</t>
        </is>
      </c>
      <c r="F144" t="inlineStr">
        <is>
          <t>SCA</t>
        </is>
      </c>
      <c r="G144" t="n">
        <v>9.800000000000001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37315-2019</t>
        </is>
      </c>
      <c r="B145" s="1" t="n">
        <v>43677</v>
      </c>
      <c r="C145" s="1" t="n">
        <v>45179</v>
      </c>
      <c r="D145" t="inlineStr">
        <is>
          <t>NORRBOTTENS LÄN</t>
        </is>
      </c>
      <c r="E145" t="inlineStr">
        <is>
          <t>PITEÅ</t>
        </is>
      </c>
      <c r="G145" t="n">
        <v>15.8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37553-2019</t>
        </is>
      </c>
      <c r="B146" s="1" t="n">
        <v>43678</v>
      </c>
      <c r="C146" s="1" t="n">
        <v>45179</v>
      </c>
      <c r="D146" t="inlineStr">
        <is>
          <t>NORRBOTTENS LÄN</t>
        </is>
      </c>
      <c r="E146" t="inlineStr">
        <is>
          <t>PITEÅ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38085-2019</t>
        </is>
      </c>
      <c r="B147" s="1" t="n">
        <v>43682</v>
      </c>
      <c r="C147" s="1" t="n">
        <v>45179</v>
      </c>
      <c r="D147" t="inlineStr">
        <is>
          <t>NORRBOTTENS LÄN</t>
        </is>
      </c>
      <c r="E147" t="inlineStr">
        <is>
          <t>PITEÅ</t>
        </is>
      </c>
      <c r="G147" t="n">
        <v>2.5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39560-2019</t>
        </is>
      </c>
      <c r="B148" s="1" t="n">
        <v>43691</v>
      </c>
      <c r="C148" s="1" t="n">
        <v>45179</v>
      </c>
      <c r="D148" t="inlineStr">
        <is>
          <t>NORRBOTTENS LÄN</t>
        </is>
      </c>
      <c r="E148" t="inlineStr">
        <is>
          <t>PITEÅ</t>
        </is>
      </c>
      <c r="F148" t="inlineStr">
        <is>
          <t>Sveaskog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39558-2019</t>
        </is>
      </c>
      <c r="B149" s="1" t="n">
        <v>43691</v>
      </c>
      <c r="C149" s="1" t="n">
        <v>45179</v>
      </c>
      <c r="D149" t="inlineStr">
        <is>
          <t>NORRBOTTENS LÄN</t>
        </is>
      </c>
      <c r="E149" t="inlineStr">
        <is>
          <t>PITEÅ</t>
        </is>
      </c>
      <c r="F149" t="inlineStr">
        <is>
          <t>Sveaskog</t>
        </is>
      </c>
      <c r="G149" t="n">
        <v>5.7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40676-2019</t>
        </is>
      </c>
      <c r="B150" s="1" t="n">
        <v>43696</v>
      </c>
      <c r="C150" s="1" t="n">
        <v>45179</v>
      </c>
      <c r="D150" t="inlineStr">
        <is>
          <t>NORRBOTTENS LÄN</t>
        </is>
      </c>
      <c r="E150" t="inlineStr">
        <is>
          <t>PITEÅ</t>
        </is>
      </c>
      <c r="F150" t="inlineStr">
        <is>
          <t>SCA</t>
        </is>
      </c>
      <c r="G150" t="n">
        <v>9.800000000000001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40946-2019</t>
        </is>
      </c>
      <c r="B151" s="1" t="n">
        <v>43697</v>
      </c>
      <c r="C151" s="1" t="n">
        <v>45179</v>
      </c>
      <c r="D151" t="inlineStr">
        <is>
          <t>NORRBOTTENS LÄN</t>
        </is>
      </c>
      <c r="E151" t="inlineStr">
        <is>
          <t>PITEÅ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41088-2019</t>
        </is>
      </c>
      <c r="B152" s="1" t="n">
        <v>43698</v>
      </c>
      <c r="C152" s="1" t="n">
        <v>45179</v>
      </c>
      <c r="D152" t="inlineStr">
        <is>
          <t>NORRBOTTENS LÄN</t>
        </is>
      </c>
      <c r="E152" t="inlineStr">
        <is>
          <t>PITEÅ</t>
        </is>
      </c>
      <c r="F152" t="inlineStr">
        <is>
          <t>Sveaskog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41109-2019</t>
        </is>
      </c>
      <c r="B153" s="1" t="n">
        <v>43698</v>
      </c>
      <c r="C153" s="1" t="n">
        <v>45179</v>
      </c>
      <c r="D153" t="inlineStr">
        <is>
          <t>NORRBOTTENS LÄN</t>
        </is>
      </c>
      <c r="E153" t="inlineStr">
        <is>
          <t>PITEÅ</t>
        </is>
      </c>
      <c r="F153" t="inlineStr">
        <is>
          <t>Sveaskog</t>
        </is>
      </c>
      <c r="G153" t="n">
        <v>0.2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44459-2019</t>
        </is>
      </c>
      <c r="B154" s="1" t="n">
        <v>43706</v>
      </c>
      <c r="C154" s="1" t="n">
        <v>45179</v>
      </c>
      <c r="D154" t="inlineStr">
        <is>
          <t>NORRBOTTENS LÄN</t>
        </is>
      </c>
      <c r="E154" t="inlineStr">
        <is>
          <t>PITEÅ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43949-2019</t>
        </is>
      </c>
      <c r="B155" s="1" t="n">
        <v>43707</v>
      </c>
      <c r="C155" s="1" t="n">
        <v>45179</v>
      </c>
      <c r="D155" t="inlineStr">
        <is>
          <t>NORRBOTTENS LÄN</t>
        </is>
      </c>
      <c r="E155" t="inlineStr">
        <is>
          <t>PITEÅ</t>
        </is>
      </c>
      <c r="F155" t="inlineStr">
        <is>
          <t>Naturvårdsverket</t>
        </is>
      </c>
      <c r="G155" t="n">
        <v>4.8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44561-2019</t>
        </is>
      </c>
      <c r="B156" s="1" t="n">
        <v>43711</v>
      </c>
      <c r="C156" s="1" t="n">
        <v>45179</v>
      </c>
      <c r="D156" t="inlineStr">
        <is>
          <t>NORRBOTTENS LÄN</t>
        </is>
      </c>
      <c r="E156" t="inlineStr">
        <is>
          <t>PITEÅ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46122-2019</t>
        </is>
      </c>
      <c r="B157" s="1" t="n">
        <v>43713</v>
      </c>
      <c r="C157" s="1" t="n">
        <v>45179</v>
      </c>
      <c r="D157" t="inlineStr">
        <is>
          <t>NORRBOTTENS LÄN</t>
        </is>
      </c>
      <c r="E157" t="inlineStr">
        <is>
          <t>PITEÅ</t>
        </is>
      </c>
      <c r="G157" t="n">
        <v>9.800000000000001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46348-2019</t>
        </is>
      </c>
      <c r="B158" s="1" t="n">
        <v>43718</v>
      </c>
      <c r="C158" s="1" t="n">
        <v>45179</v>
      </c>
      <c r="D158" t="inlineStr">
        <is>
          <t>NORRBOTTENS LÄN</t>
        </is>
      </c>
      <c r="E158" t="inlineStr">
        <is>
          <t>PITEÅ</t>
        </is>
      </c>
      <c r="F158" t="inlineStr">
        <is>
          <t>SCA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46976-2019</t>
        </is>
      </c>
      <c r="B159" s="1" t="n">
        <v>43718</v>
      </c>
      <c r="C159" s="1" t="n">
        <v>45179</v>
      </c>
      <c r="D159" t="inlineStr">
        <is>
          <t>NORRBOTTENS LÄN</t>
        </is>
      </c>
      <c r="E159" t="inlineStr">
        <is>
          <t>PITEÅ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46970-2019</t>
        </is>
      </c>
      <c r="B160" s="1" t="n">
        <v>43718</v>
      </c>
      <c r="C160" s="1" t="n">
        <v>45179</v>
      </c>
      <c r="D160" t="inlineStr">
        <is>
          <t>NORRBOTTENS LÄN</t>
        </is>
      </c>
      <c r="E160" t="inlineStr">
        <is>
          <t>PITEÅ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47168-2019</t>
        </is>
      </c>
      <c r="B161" s="1" t="n">
        <v>43720</v>
      </c>
      <c r="C161" s="1" t="n">
        <v>45179</v>
      </c>
      <c r="D161" t="inlineStr">
        <is>
          <t>NORRBOTTENS LÄN</t>
        </is>
      </c>
      <c r="E161" t="inlineStr">
        <is>
          <t>PITEÅ</t>
        </is>
      </c>
      <c r="G161" t="n">
        <v>2.6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47393-2019</t>
        </is>
      </c>
      <c r="B162" s="1" t="n">
        <v>43721</v>
      </c>
      <c r="C162" s="1" t="n">
        <v>45179</v>
      </c>
      <c r="D162" t="inlineStr">
        <is>
          <t>NORRBOTTENS LÄN</t>
        </is>
      </c>
      <c r="E162" t="inlineStr">
        <is>
          <t>PITEÅ</t>
        </is>
      </c>
      <c r="G162" t="n">
        <v>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51166-2019</t>
        </is>
      </c>
      <c r="B163" s="1" t="n">
        <v>43732</v>
      </c>
      <c r="C163" s="1" t="n">
        <v>45179</v>
      </c>
      <c r="D163" t="inlineStr">
        <is>
          <t>NORRBOTTENS LÄN</t>
        </is>
      </c>
      <c r="E163" t="inlineStr">
        <is>
          <t>PITEÅ</t>
        </is>
      </c>
      <c r="G163" t="n">
        <v>6.7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51734-2019</t>
        </is>
      </c>
      <c r="B164" s="1" t="n">
        <v>43741</v>
      </c>
      <c r="C164" s="1" t="n">
        <v>45179</v>
      </c>
      <c r="D164" t="inlineStr">
        <is>
          <t>NORRBOTTENS LÄN</t>
        </is>
      </c>
      <c r="E164" t="inlineStr">
        <is>
          <t>PITEÅ</t>
        </is>
      </c>
      <c r="F164" t="inlineStr">
        <is>
          <t>Sveaskog</t>
        </is>
      </c>
      <c r="G164" t="n">
        <v>4.1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51765-2019</t>
        </is>
      </c>
      <c r="B165" s="1" t="n">
        <v>43741</v>
      </c>
      <c r="C165" s="1" t="n">
        <v>45179</v>
      </c>
      <c r="D165" t="inlineStr">
        <is>
          <t>NORRBOTTENS LÄN</t>
        </is>
      </c>
      <c r="E165" t="inlineStr">
        <is>
          <t>PITEÅ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53833-2019</t>
        </is>
      </c>
      <c r="B166" s="1" t="n">
        <v>43752</v>
      </c>
      <c r="C166" s="1" t="n">
        <v>45179</v>
      </c>
      <c r="D166" t="inlineStr">
        <is>
          <t>NORRBOTTENS LÄN</t>
        </is>
      </c>
      <c r="E166" t="inlineStr">
        <is>
          <t>PITEÅ</t>
        </is>
      </c>
      <c r="F166" t="inlineStr">
        <is>
          <t>Sveaskog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55894-2019</t>
        </is>
      </c>
      <c r="B167" s="1" t="n">
        <v>43755</v>
      </c>
      <c r="C167" s="1" t="n">
        <v>45179</v>
      </c>
      <c r="D167" t="inlineStr">
        <is>
          <t>NORRBOTTENS LÄN</t>
        </is>
      </c>
      <c r="E167" t="inlineStr">
        <is>
          <t>PITEÅ</t>
        </is>
      </c>
      <c r="G167" t="n">
        <v>5.4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56119-2019</t>
        </is>
      </c>
      <c r="B168" s="1" t="n">
        <v>43755</v>
      </c>
      <c r="C168" s="1" t="n">
        <v>45179</v>
      </c>
      <c r="D168" t="inlineStr">
        <is>
          <t>NORRBOTTENS LÄN</t>
        </is>
      </c>
      <c r="E168" t="inlineStr">
        <is>
          <t>PITEÅ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56121-2019</t>
        </is>
      </c>
      <c r="B169" s="1" t="n">
        <v>43755</v>
      </c>
      <c r="C169" s="1" t="n">
        <v>45179</v>
      </c>
      <c r="D169" t="inlineStr">
        <is>
          <t>NORRBOTTENS LÄN</t>
        </is>
      </c>
      <c r="E169" t="inlineStr">
        <is>
          <t>PITEÅ</t>
        </is>
      </c>
      <c r="G169" t="n">
        <v>4.6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55689-2019</t>
        </is>
      </c>
      <c r="B170" s="1" t="n">
        <v>43760</v>
      </c>
      <c r="C170" s="1" t="n">
        <v>45179</v>
      </c>
      <c r="D170" t="inlineStr">
        <is>
          <t>NORRBOTTENS LÄN</t>
        </is>
      </c>
      <c r="E170" t="inlineStr">
        <is>
          <t>PITEÅ</t>
        </is>
      </c>
      <c r="F170" t="inlineStr">
        <is>
          <t>SCA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57349-2019</t>
        </is>
      </c>
      <c r="B171" s="1" t="n">
        <v>43760</v>
      </c>
      <c r="C171" s="1" t="n">
        <v>45179</v>
      </c>
      <c r="D171" t="inlineStr">
        <is>
          <t>NORRBOTTENS LÄN</t>
        </is>
      </c>
      <c r="E171" t="inlineStr">
        <is>
          <t>PITEÅ</t>
        </is>
      </c>
      <c r="G171" t="n">
        <v>3.2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55714-2019</t>
        </is>
      </c>
      <c r="B172" s="1" t="n">
        <v>43760</v>
      </c>
      <c r="C172" s="1" t="n">
        <v>45179</v>
      </c>
      <c r="D172" t="inlineStr">
        <is>
          <t>NORRBOTTENS LÄN</t>
        </is>
      </c>
      <c r="E172" t="inlineStr">
        <is>
          <t>PITEÅ</t>
        </is>
      </c>
      <c r="F172" t="inlineStr">
        <is>
          <t>SCA</t>
        </is>
      </c>
      <c r="G172" t="n">
        <v>9.1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56437-2019</t>
        </is>
      </c>
      <c r="B173" s="1" t="n">
        <v>43762</v>
      </c>
      <c r="C173" s="1" t="n">
        <v>45179</v>
      </c>
      <c r="D173" t="inlineStr">
        <is>
          <t>NORRBOTTENS LÄN</t>
        </is>
      </c>
      <c r="E173" t="inlineStr">
        <is>
          <t>PITEÅ</t>
        </is>
      </c>
      <c r="F173" t="inlineStr">
        <is>
          <t>Sveaskog</t>
        </is>
      </c>
      <c r="G173" t="n">
        <v>3.3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57116-2019</t>
        </is>
      </c>
      <c r="B174" s="1" t="n">
        <v>43766</v>
      </c>
      <c r="C174" s="1" t="n">
        <v>45179</v>
      </c>
      <c r="D174" t="inlineStr">
        <is>
          <t>NORRBOTTENS LÄN</t>
        </is>
      </c>
      <c r="E174" t="inlineStr">
        <is>
          <t>PITEÅ</t>
        </is>
      </c>
      <c r="G174" t="n">
        <v>9.1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58518-2019</t>
        </is>
      </c>
      <c r="B175" s="1" t="n">
        <v>43766</v>
      </c>
      <c r="C175" s="1" t="n">
        <v>45179</v>
      </c>
      <c r="D175" t="inlineStr">
        <is>
          <t>NORRBOTTENS LÄN</t>
        </is>
      </c>
      <c r="E175" t="inlineStr">
        <is>
          <t>PITEÅ</t>
        </is>
      </c>
      <c r="G175" t="n">
        <v>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59003-2019</t>
        </is>
      </c>
      <c r="B176" s="1" t="n">
        <v>43768</v>
      </c>
      <c r="C176" s="1" t="n">
        <v>45179</v>
      </c>
      <c r="D176" t="inlineStr">
        <is>
          <t>NORRBOTTENS LÄN</t>
        </is>
      </c>
      <c r="E176" t="inlineStr">
        <is>
          <t>PITEÅ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58224-2019</t>
        </is>
      </c>
      <c r="B177" s="1" t="n">
        <v>43770</v>
      </c>
      <c r="C177" s="1" t="n">
        <v>45179</v>
      </c>
      <c r="D177" t="inlineStr">
        <is>
          <t>NORRBOTTENS LÄN</t>
        </is>
      </c>
      <c r="E177" t="inlineStr">
        <is>
          <t>PITEÅ</t>
        </is>
      </c>
      <c r="F177" t="inlineStr">
        <is>
          <t>Sveaskog</t>
        </is>
      </c>
      <c r="G177" t="n">
        <v>8.1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59420-2019</t>
        </is>
      </c>
      <c r="B178" s="1" t="n">
        <v>43775</v>
      </c>
      <c r="C178" s="1" t="n">
        <v>45179</v>
      </c>
      <c r="D178" t="inlineStr">
        <is>
          <t>NORRBOTTENS LÄN</t>
        </is>
      </c>
      <c r="E178" t="inlineStr">
        <is>
          <t>PITEÅ</t>
        </is>
      </c>
      <c r="F178" t="inlineStr">
        <is>
          <t>SCA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59419-2019</t>
        </is>
      </c>
      <c r="B179" s="1" t="n">
        <v>43775</v>
      </c>
      <c r="C179" s="1" t="n">
        <v>45179</v>
      </c>
      <c r="D179" t="inlineStr">
        <is>
          <t>NORRBOTTENS LÄN</t>
        </is>
      </c>
      <c r="E179" t="inlineStr">
        <is>
          <t>PITEÅ</t>
        </is>
      </c>
      <c r="F179" t="inlineStr">
        <is>
          <t>SCA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60682-2019</t>
        </is>
      </c>
      <c r="B180" s="1" t="n">
        <v>43777</v>
      </c>
      <c r="C180" s="1" t="n">
        <v>45179</v>
      </c>
      <c r="D180" t="inlineStr">
        <is>
          <t>NORRBOTTENS LÄN</t>
        </is>
      </c>
      <c r="E180" t="inlineStr">
        <is>
          <t>PITEÅ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60803-2019</t>
        </is>
      </c>
      <c r="B181" s="1" t="n">
        <v>43780</v>
      </c>
      <c r="C181" s="1" t="n">
        <v>45179</v>
      </c>
      <c r="D181" t="inlineStr">
        <is>
          <t>NORRBOTTENS LÄN</t>
        </is>
      </c>
      <c r="E181" t="inlineStr">
        <is>
          <t>PITEÅ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61129-2019</t>
        </is>
      </c>
      <c r="B182" s="1" t="n">
        <v>43780</v>
      </c>
      <c r="C182" s="1" t="n">
        <v>45179</v>
      </c>
      <c r="D182" t="inlineStr">
        <is>
          <t>NORRBOTTENS LÄN</t>
        </is>
      </c>
      <c r="E182" t="inlineStr">
        <is>
          <t>PITEÅ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61133-2019</t>
        </is>
      </c>
      <c r="B183" s="1" t="n">
        <v>43780</v>
      </c>
      <c r="C183" s="1" t="n">
        <v>45179</v>
      </c>
      <c r="D183" t="inlineStr">
        <is>
          <t>NORRBOTTENS LÄN</t>
        </is>
      </c>
      <c r="E183" t="inlineStr">
        <is>
          <t>PITEÅ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62070-2019</t>
        </is>
      </c>
      <c r="B184" s="1" t="n">
        <v>43782</v>
      </c>
      <c r="C184" s="1" t="n">
        <v>45179</v>
      </c>
      <c r="D184" t="inlineStr">
        <is>
          <t>NORRBOTTENS LÄN</t>
        </is>
      </c>
      <c r="E184" t="inlineStr">
        <is>
          <t>PITEÅ</t>
        </is>
      </c>
      <c r="F184" t="inlineStr">
        <is>
          <t>SCA</t>
        </is>
      </c>
      <c r="G184" t="n">
        <v>0.2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62711-2019</t>
        </is>
      </c>
      <c r="B185" s="1" t="n">
        <v>43789</v>
      </c>
      <c r="C185" s="1" t="n">
        <v>45179</v>
      </c>
      <c r="D185" t="inlineStr">
        <is>
          <t>NORRBOTTENS LÄN</t>
        </is>
      </c>
      <c r="E185" t="inlineStr">
        <is>
          <t>PITEÅ</t>
        </is>
      </c>
      <c r="F185" t="inlineStr">
        <is>
          <t>SCA</t>
        </is>
      </c>
      <c r="G185" t="n">
        <v>6.8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64664-2019</t>
        </is>
      </c>
      <c r="B186" s="1" t="n">
        <v>43798</v>
      </c>
      <c r="C186" s="1" t="n">
        <v>45179</v>
      </c>
      <c r="D186" t="inlineStr">
        <is>
          <t>NORRBOTTENS LÄN</t>
        </is>
      </c>
      <c r="E186" t="inlineStr">
        <is>
          <t>PITEÅ</t>
        </is>
      </c>
      <c r="G186" t="n">
        <v>18.6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64965-2019</t>
        </is>
      </c>
      <c r="B187" s="1" t="n">
        <v>43801</v>
      </c>
      <c r="C187" s="1" t="n">
        <v>45179</v>
      </c>
      <c r="D187" t="inlineStr">
        <is>
          <t>NORRBOTTENS LÄN</t>
        </is>
      </c>
      <c r="E187" t="inlineStr">
        <is>
          <t>PITEÅ</t>
        </is>
      </c>
      <c r="F187" t="inlineStr">
        <is>
          <t>Kommuner</t>
        </is>
      </c>
      <c r="G187" t="n">
        <v>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66336-2019</t>
        </is>
      </c>
      <c r="B188" s="1" t="n">
        <v>43802</v>
      </c>
      <c r="C188" s="1" t="n">
        <v>45179</v>
      </c>
      <c r="D188" t="inlineStr">
        <is>
          <t>NORRBOTTENS LÄN</t>
        </is>
      </c>
      <c r="E188" t="inlineStr">
        <is>
          <t>PITEÅ</t>
        </is>
      </c>
      <c r="G188" t="n">
        <v>5.3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66419-2019</t>
        </is>
      </c>
      <c r="B189" s="1" t="n">
        <v>43802</v>
      </c>
      <c r="C189" s="1" t="n">
        <v>45179</v>
      </c>
      <c r="D189" t="inlineStr">
        <is>
          <t>NORRBOTTENS LÄN</t>
        </is>
      </c>
      <c r="E189" t="inlineStr">
        <is>
          <t>PITEÅ</t>
        </is>
      </c>
      <c r="G189" t="n">
        <v>4.3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66427-2019</t>
        </is>
      </c>
      <c r="B190" s="1" t="n">
        <v>43802</v>
      </c>
      <c r="C190" s="1" t="n">
        <v>45179</v>
      </c>
      <c r="D190" t="inlineStr">
        <is>
          <t>NORRBOTTENS LÄN</t>
        </is>
      </c>
      <c r="E190" t="inlineStr">
        <is>
          <t>PITEÅ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66440-2019</t>
        </is>
      </c>
      <c r="B191" s="1" t="n">
        <v>43802</v>
      </c>
      <c r="C191" s="1" t="n">
        <v>45179</v>
      </c>
      <c r="D191" t="inlineStr">
        <is>
          <t>NORRBOTTENS LÄN</t>
        </is>
      </c>
      <c r="E191" t="inlineStr">
        <is>
          <t>PITEÅ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66416-2019</t>
        </is>
      </c>
      <c r="B192" s="1" t="n">
        <v>43802</v>
      </c>
      <c r="C192" s="1" t="n">
        <v>45179</v>
      </c>
      <c r="D192" t="inlineStr">
        <is>
          <t>NORRBOTTENS LÄN</t>
        </is>
      </c>
      <c r="E192" t="inlineStr">
        <is>
          <t>PITEÅ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66430-2019</t>
        </is>
      </c>
      <c r="B193" s="1" t="n">
        <v>43802</v>
      </c>
      <c r="C193" s="1" t="n">
        <v>45179</v>
      </c>
      <c r="D193" t="inlineStr">
        <is>
          <t>NORRBOTTENS LÄN</t>
        </is>
      </c>
      <c r="E193" t="inlineStr">
        <is>
          <t>PITEÅ</t>
        </is>
      </c>
      <c r="G193" t="n">
        <v>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66100-2019</t>
        </is>
      </c>
      <c r="B194" s="1" t="n">
        <v>43807</v>
      </c>
      <c r="C194" s="1" t="n">
        <v>45179</v>
      </c>
      <c r="D194" t="inlineStr">
        <is>
          <t>NORRBOTTENS LÄN</t>
        </is>
      </c>
      <c r="E194" t="inlineStr">
        <is>
          <t>PITEÅ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67653-2019</t>
        </is>
      </c>
      <c r="B195" s="1" t="n">
        <v>43809</v>
      </c>
      <c r="C195" s="1" t="n">
        <v>45179</v>
      </c>
      <c r="D195" t="inlineStr">
        <is>
          <t>NORRBOTTENS LÄN</t>
        </is>
      </c>
      <c r="E195" t="inlineStr">
        <is>
          <t>PITEÅ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602-2020</t>
        </is>
      </c>
      <c r="B196" s="1" t="n">
        <v>43817</v>
      </c>
      <c r="C196" s="1" t="n">
        <v>45179</v>
      </c>
      <c r="D196" t="inlineStr">
        <is>
          <t>NORRBOTTENS LÄN</t>
        </is>
      </c>
      <c r="E196" t="inlineStr">
        <is>
          <t>PITEÅ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68225-2019</t>
        </is>
      </c>
      <c r="B197" s="1" t="n">
        <v>43817</v>
      </c>
      <c r="C197" s="1" t="n">
        <v>45179</v>
      </c>
      <c r="D197" t="inlineStr">
        <is>
          <t>NORRBOTTENS LÄN</t>
        </is>
      </c>
      <c r="E197" t="inlineStr">
        <is>
          <t>PITEÅ</t>
        </is>
      </c>
      <c r="F197" t="inlineStr">
        <is>
          <t>Övriga Aktiebolag</t>
        </is>
      </c>
      <c r="G197" t="n">
        <v>17.3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1212-2020</t>
        </is>
      </c>
      <c r="B198" s="1" t="n">
        <v>43822</v>
      </c>
      <c r="C198" s="1" t="n">
        <v>45179</v>
      </c>
      <c r="D198" t="inlineStr">
        <is>
          <t>NORRBOTTENS LÄN</t>
        </is>
      </c>
      <c r="E198" t="inlineStr">
        <is>
          <t>PITEÅ</t>
        </is>
      </c>
      <c r="G198" t="n">
        <v>4.6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1208-2020</t>
        </is>
      </c>
      <c r="B199" s="1" t="n">
        <v>43822</v>
      </c>
      <c r="C199" s="1" t="n">
        <v>45179</v>
      </c>
      <c r="D199" t="inlineStr">
        <is>
          <t>NORRBOTTENS LÄN</t>
        </is>
      </c>
      <c r="E199" t="inlineStr">
        <is>
          <t>PITEÅ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179-2020</t>
        </is>
      </c>
      <c r="B200" s="1" t="n">
        <v>43833</v>
      </c>
      <c r="C200" s="1" t="n">
        <v>45179</v>
      </c>
      <c r="D200" t="inlineStr">
        <is>
          <t>NORRBOTTENS LÄN</t>
        </is>
      </c>
      <c r="E200" t="inlineStr">
        <is>
          <t>PITEÅ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2275-2020</t>
        </is>
      </c>
      <c r="B201" s="1" t="n">
        <v>43846</v>
      </c>
      <c r="C201" s="1" t="n">
        <v>45179</v>
      </c>
      <c r="D201" t="inlineStr">
        <is>
          <t>NORRBOTTENS LÄN</t>
        </is>
      </c>
      <c r="E201" t="inlineStr">
        <is>
          <t>PITEÅ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4785-2020</t>
        </is>
      </c>
      <c r="B202" s="1" t="n">
        <v>43852</v>
      </c>
      <c r="C202" s="1" t="n">
        <v>45179</v>
      </c>
      <c r="D202" t="inlineStr">
        <is>
          <t>NORRBOTTENS LÄN</t>
        </is>
      </c>
      <c r="E202" t="inlineStr">
        <is>
          <t>PITEÅ</t>
        </is>
      </c>
      <c r="G202" t="n">
        <v>8.699999999999999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5146-2020</t>
        </is>
      </c>
      <c r="B203" s="1" t="n">
        <v>43853</v>
      </c>
      <c r="C203" s="1" t="n">
        <v>45179</v>
      </c>
      <c r="D203" t="inlineStr">
        <is>
          <t>NORRBOTTENS LÄN</t>
        </is>
      </c>
      <c r="E203" t="inlineStr">
        <is>
          <t>PITEÅ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3807-2020</t>
        </is>
      </c>
      <c r="B204" s="1" t="n">
        <v>43854</v>
      </c>
      <c r="C204" s="1" t="n">
        <v>45179</v>
      </c>
      <c r="D204" t="inlineStr">
        <is>
          <t>NORRBOTTENS LÄN</t>
        </is>
      </c>
      <c r="E204" t="inlineStr">
        <is>
          <t>PITEÅ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5471-2020</t>
        </is>
      </c>
      <c r="B205" s="1" t="n">
        <v>43859</v>
      </c>
      <c r="C205" s="1" t="n">
        <v>45179</v>
      </c>
      <c r="D205" t="inlineStr">
        <is>
          <t>NORRBOTTENS LÄN</t>
        </is>
      </c>
      <c r="E205" t="inlineStr">
        <is>
          <t>PITEÅ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4795-2020</t>
        </is>
      </c>
      <c r="B206" s="1" t="n">
        <v>43859</v>
      </c>
      <c r="C206" s="1" t="n">
        <v>45179</v>
      </c>
      <c r="D206" t="inlineStr">
        <is>
          <t>NORRBOTTENS LÄN</t>
        </is>
      </c>
      <c r="E206" t="inlineStr">
        <is>
          <t>PITEÅ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5014-2020</t>
        </is>
      </c>
      <c r="B207" s="1" t="n">
        <v>43859</v>
      </c>
      <c r="C207" s="1" t="n">
        <v>45179</v>
      </c>
      <c r="D207" t="inlineStr">
        <is>
          <t>NORRBOTTENS LÄN</t>
        </is>
      </c>
      <c r="E207" t="inlineStr">
        <is>
          <t>PITEÅ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4793-2020</t>
        </is>
      </c>
      <c r="B208" s="1" t="n">
        <v>43859</v>
      </c>
      <c r="C208" s="1" t="n">
        <v>45179</v>
      </c>
      <c r="D208" t="inlineStr">
        <is>
          <t>NORRBOTTENS LÄN</t>
        </is>
      </c>
      <c r="E208" t="inlineStr">
        <is>
          <t>PITEÅ</t>
        </is>
      </c>
      <c r="F208" t="inlineStr">
        <is>
          <t>Kommuner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5475-2020</t>
        </is>
      </c>
      <c r="B209" s="1" t="n">
        <v>43859</v>
      </c>
      <c r="C209" s="1" t="n">
        <v>45179</v>
      </c>
      <c r="D209" t="inlineStr">
        <is>
          <t>NORRBOTTENS LÄN</t>
        </is>
      </c>
      <c r="E209" t="inlineStr">
        <is>
          <t>PITEÅ</t>
        </is>
      </c>
      <c r="G209" t="n">
        <v>8.800000000000001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5267-2020</t>
        </is>
      </c>
      <c r="B210" s="1" t="n">
        <v>43860</v>
      </c>
      <c r="C210" s="1" t="n">
        <v>45179</v>
      </c>
      <c r="D210" t="inlineStr">
        <is>
          <t>NORRBOTTENS LÄN</t>
        </is>
      </c>
      <c r="E210" t="inlineStr">
        <is>
          <t>PITEÅ</t>
        </is>
      </c>
      <c r="G210" t="n">
        <v>19.3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7263-2020</t>
        </is>
      </c>
      <c r="B211" s="1" t="n">
        <v>43868</v>
      </c>
      <c r="C211" s="1" t="n">
        <v>45179</v>
      </c>
      <c r="D211" t="inlineStr">
        <is>
          <t>NORRBOTTENS LÄN</t>
        </is>
      </c>
      <c r="E211" t="inlineStr">
        <is>
          <t>PITEÅ</t>
        </is>
      </c>
      <c r="G211" t="n">
        <v>21.5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7295-2020</t>
        </is>
      </c>
      <c r="B212" s="1" t="n">
        <v>43868</v>
      </c>
      <c r="C212" s="1" t="n">
        <v>45179</v>
      </c>
      <c r="D212" t="inlineStr">
        <is>
          <t>NORRBOTTENS LÄN</t>
        </is>
      </c>
      <c r="E212" t="inlineStr">
        <is>
          <t>PITEÅ</t>
        </is>
      </c>
      <c r="G212" t="n">
        <v>3.2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8046-2020</t>
        </is>
      </c>
      <c r="B213" s="1" t="n">
        <v>43874</v>
      </c>
      <c r="C213" s="1" t="n">
        <v>45179</v>
      </c>
      <c r="D213" t="inlineStr">
        <is>
          <t>NORRBOTTENS LÄN</t>
        </is>
      </c>
      <c r="E213" t="inlineStr">
        <is>
          <t>PITEÅ</t>
        </is>
      </c>
      <c r="F213" t="inlineStr">
        <is>
          <t>Övriga Aktiebolag</t>
        </is>
      </c>
      <c r="G213" t="n">
        <v>5.3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8650-2020</t>
        </is>
      </c>
      <c r="B214" s="1" t="n">
        <v>43878</v>
      </c>
      <c r="C214" s="1" t="n">
        <v>45179</v>
      </c>
      <c r="D214" t="inlineStr">
        <is>
          <t>NORRBOTTENS LÄN</t>
        </is>
      </c>
      <c r="E214" t="inlineStr">
        <is>
          <t>PITEÅ</t>
        </is>
      </c>
      <c r="G214" t="n">
        <v>4.1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9543-2020</t>
        </is>
      </c>
      <c r="B215" s="1" t="n">
        <v>43880</v>
      </c>
      <c r="C215" s="1" t="n">
        <v>45179</v>
      </c>
      <c r="D215" t="inlineStr">
        <is>
          <t>NORRBOTTENS LÄN</t>
        </is>
      </c>
      <c r="E215" t="inlineStr">
        <is>
          <t>PITEÅ</t>
        </is>
      </c>
      <c r="G215" t="n">
        <v>3.6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9529-2020</t>
        </is>
      </c>
      <c r="B216" s="1" t="n">
        <v>43880</v>
      </c>
      <c r="C216" s="1" t="n">
        <v>45179</v>
      </c>
      <c r="D216" t="inlineStr">
        <is>
          <t>NORRBOTTENS LÄN</t>
        </is>
      </c>
      <c r="E216" t="inlineStr">
        <is>
          <t>PITEÅ</t>
        </is>
      </c>
      <c r="G216" t="n">
        <v>12.1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11964-2020</t>
        </is>
      </c>
      <c r="B217" s="1" t="n">
        <v>43889</v>
      </c>
      <c r="C217" s="1" t="n">
        <v>45179</v>
      </c>
      <c r="D217" t="inlineStr">
        <is>
          <t>NORRBOTTENS LÄN</t>
        </is>
      </c>
      <c r="E217" t="inlineStr">
        <is>
          <t>PITEÅ</t>
        </is>
      </c>
      <c r="G217" t="n">
        <v>4.4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12337-2020</t>
        </is>
      </c>
      <c r="B218" s="1" t="n">
        <v>43895</v>
      </c>
      <c r="C218" s="1" t="n">
        <v>45179</v>
      </c>
      <c r="D218" t="inlineStr">
        <is>
          <t>NORRBOTTENS LÄN</t>
        </is>
      </c>
      <c r="E218" t="inlineStr">
        <is>
          <t>PITEÅ</t>
        </is>
      </c>
      <c r="F218" t="inlineStr">
        <is>
          <t>SCA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13869-2020</t>
        </is>
      </c>
      <c r="B219" s="1" t="n">
        <v>43896</v>
      </c>
      <c r="C219" s="1" t="n">
        <v>45179</v>
      </c>
      <c r="D219" t="inlineStr">
        <is>
          <t>NORRBOTTENS LÄN</t>
        </is>
      </c>
      <c r="E219" t="inlineStr">
        <is>
          <t>PITEÅ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13570-2020</t>
        </is>
      </c>
      <c r="B220" s="1" t="n">
        <v>43902</v>
      </c>
      <c r="C220" s="1" t="n">
        <v>45179</v>
      </c>
      <c r="D220" t="inlineStr">
        <is>
          <t>NORRBOTTENS LÄN</t>
        </is>
      </c>
      <c r="E220" t="inlineStr">
        <is>
          <t>PITEÅ</t>
        </is>
      </c>
      <c r="F220" t="inlineStr">
        <is>
          <t>SCA</t>
        </is>
      </c>
      <c r="G220" t="n">
        <v>11.8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14505-2020</t>
        </is>
      </c>
      <c r="B221" s="1" t="n">
        <v>43902</v>
      </c>
      <c r="C221" s="1" t="n">
        <v>45179</v>
      </c>
      <c r="D221" t="inlineStr">
        <is>
          <t>NORRBOTTENS LÄN</t>
        </is>
      </c>
      <c r="E221" t="inlineStr">
        <is>
          <t>PITEÅ</t>
        </is>
      </c>
      <c r="G221" t="n">
        <v>13.9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16203-2020</t>
        </is>
      </c>
      <c r="B222" s="1" t="n">
        <v>43907</v>
      </c>
      <c r="C222" s="1" t="n">
        <v>45179</v>
      </c>
      <c r="D222" t="inlineStr">
        <is>
          <t>NORRBOTTENS LÄN</t>
        </is>
      </c>
      <c r="E222" t="inlineStr">
        <is>
          <t>PITEÅ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16812-2020</t>
        </is>
      </c>
      <c r="B223" s="1" t="n">
        <v>43913</v>
      </c>
      <c r="C223" s="1" t="n">
        <v>45179</v>
      </c>
      <c r="D223" t="inlineStr">
        <is>
          <t>NORRBOTTENS LÄN</t>
        </is>
      </c>
      <c r="E223" t="inlineStr">
        <is>
          <t>PITEÅ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15786-2020</t>
        </is>
      </c>
      <c r="B224" s="1" t="n">
        <v>43914</v>
      </c>
      <c r="C224" s="1" t="n">
        <v>45179</v>
      </c>
      <c r="D224" t="inlineStr">
        <is>
          <t>NORRBOTTENS LÄN</t>
        </is>
      </c>
      <c r="E224" t="inlineStr">
        <is>
          <t>PITEÅ</t>
        </is>
      </c>
      <c r="F224" t="inlineStr">
        <is>
          <t>SCA</t>
        </is>
      </c>
      <c r="G224" t="n">
        <v>3.1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18383-2020</t>
        </is>
      </c>
      <c r="B225" s="1" t="n">
        <v>43927</v>
      </c>
      <c r="C225" s="1" t="n">
        <v>45179</v>
      </c>
      <c r="D225" t="inlineStr">
        <is>
          <t>NORRBOTTENS LÄN</t>
        </is>
      </c>
      <c r="E225" t="inlineStr">
        <is>
          <t>PITEÅ</t>
        </is>
      </c>
      <c r="F225" t="inlineStr">
        <is>
          <t>Kommuner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18839-2020</t>
        </is>
      </c>
      <c r="B226" s="1" t="n">
        <v>43929</v>
      </c>
      <c r="C226" s="1" t="n">
        <v>45179</v>
      </c>
      <c r="D226" t="inlineStr">
        <is>
          <t>NORRBOTTENS LÄN</t>
        </is>
      </c>
      <c r="E226" t="inlineStr">
        <is>
          <t>PITEÅ</t>
        </is>
      </c>
      <c r="G226" t="n">
        <v>3.8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20504-2020</t>
        </is>
      </c>
      <c r="B227" s="1" t="n">
        <v>43929</v>
      </c>
      <c r="C227" s="1" t="n">
        <v>45179</v>
      </c>
      <c r="D227" t="inlineStr">
        <is>
          <t>NORRBOTTENS LÄN</t>
        </is>
      </c>
      <c r="E227" t="inlineStr">
        <is>
          <t>PITEÅ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18789-2020</t>
        </is>
      </c>
      <c r="B228" s="1" t="n">
        <v>43931</v>
      </c>
      <c r="C228" s="1" t="n">
        <v>45179</v>
      </c>
      <c r="D228" t="inlineStr">
        <is>
          <t>NORRBOTTENS LÄN</t>
        </is>
      </c>
      <c r="E228" t="inlineStr">
        <is>
          <t>PITEÅ</t>
        </is>
      </c>
      <c r="F228" t="inlineStr">
        <is>
          <t>Övriga Aktiebolag</t>
        </is>
      </c>
      <c r="G228" t="n">
        <v>2.9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21140-2020</t>
        </is>
      </c>
      <c r="B229" s="1" t="n">
        <v>43950</v>
      </c>
      <c r="C229" s="1" t="n">
        <v>45179</v>
      </c>
      <c r="D229" t="inlineStr">
        <is>
          <t>NORRBOTTENS LÄN</t>
        </is>
      </c>
      <c r="E229" t="inlineStr">
        <is>
          <t>PITEÅ</t>
        </is>
      </c>
      <c r="G229" t="n">
        <v>4.5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21770-2020</t>
        </is>
      </c>
      <c r="B230" s="1" t="n">
        <v>43957</v>
      </c>
      <c r="C230" s="1" t="n">
        <v>45179</v>
      </c>
      <c r="D230" t="inlineStr">
        <is>
          <t>NORRBOTTENS LÄN</t>
        </is>
      </c>
      <c r="E230" t="inlineStr">
        <is>
          <t>PITEÅ</t>
        </is>
      </c>
      <c r="F230" t="inlineStr">
        <is>
          <t>SCA</t>
        </is>
      </c>
      <c r="G230" t="n">
        <v>33.7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22508-2020</t>
        </is>
      </c>
      <c r="B231" s="1" t="n">
        <v>43958</v>
      </c>
      <c r="C231" s="1" t="n">
        <v>45179</v>
      </c>
      <c r="D231" t="inlineStr">
        <is>
          <t>NORRBOTTENS LÄN</t>
        </is>
      </c>
      <c r="E231" t="inlineStr">
        <is>
          <t>PITEÅ</t>
        </is>
      </c>
      <c r="G231" t="n">
        <v>33.8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22504-2020</t>
        </is>
      </c>
      <c r="B232" s="1" t="n">
        <v>43958</v>
      </c>
      <c r="C232" s="1" t="n">
        <v>45179</v>
      </c>
      <c r="D232" t="inlineStr">
        <is>
          <t>NORRBOTTENS LÄN</t>
        </is>
      </c>
      <c r="E232" t="inlineStr">
        <is>
          <t>PITEÅ</t>
        </is>
      </c>
      <c r="G232" t="n">
        <v>16.5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22620-2020</t>
        </is>
      </c>
      <c r="B233" s="1" t="n">
        <v>43959</v>
      </c>
      <c r="C233" s="1" t="n">
        <v>45179</v>
      </c>
      <c r="D233" t="inlineStr">
        <is>
          <t>NORRBOTTENS LÄN</t>
        </is>
      </c>
      <c r="E233" t="inlineStr">
        <is>
          <t>PITEÅ</t>
        </is>
      </c>
      <c r="G233" t="n">
        <v>25.2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22292-2020</t>
        </is>
      </c>
      <c r="B234" s="1" t="n">
        <v>43962</v>
      </c>
      <c r="C234" s="1" t="n">
        <v>45179</v>
      </c>
      <c r="D234" t="inlineStr">
        <is>
          <t>NORRBOTTENS LÄN</t>
        </is>
      </c>
      <c r="E234" t="inlineStr">
        <is>
          <t>PITEÅ</t>
        </is>
      </c>
      <c r="G234" t="n">
        <v>3.4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22291-2020</t>
        </is>
      </c>
      <c r="B235" s="1" t="n">
        <v>43962</v>
      </c>
      <c r="C235" s="1" t="n">
        <v>45179</v>
      </c>
      <c r="D235" t="inlineStr">
        <is>
          <t>NORRBOTTENS LÄN</t>
        </is>
      </c>
      <c r="E235" t="inlineStr">
        <is>
          <t>PITEÅ</t>
        </is>
      </c>
      <c r="G235" t="n">
        <v>2.6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22285-2020</t>
        </is>
      </c>
      <c r="B236" s="1" t="n">
        <v>43962</v>
      </c>
      <c r="C236" s="1" t="n">
        <v>45179</v>
      </c>
      <c r="D236" t="inlineStr">
        <is>
          <t>NORRBOTTENS LÄN</t>
        </is>
      </c>
      <c r="E236" t="inlineStr">
        <is>
          <t>PITEÅ</t>
        </is>
      </c>
      <c r="G236" t="n">
        <v>4.9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22288-2020</t>
        </is>
      </c>
      <c r="B237" s="1" t="n">
        <v>43962</v>
      </c>
      <c r="C237" s="1" t="n">
        <v>45179</v>
      </c>
      <c r="D237" t="inlineStr">
        <is>
          <t>NORRBOTTENS LÄN</t>
        </is>
      </c>
      <c r="E237" t="inlineStr">
        <is>
          <t>PITEÅ</t>
        </is>
      </c>
      <c r="G237" t="n">
        <v>3.1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23735-2020</t>
        </is>
      </c>
      <c r="B238" s="1" t="n">
        <v>43970</v>
      </c>
      <c r="C238" s="1" t="n">
        <v>45179</v>
      </c>
      <c r="D238" t="inlineStr">
        <is>
          <t>NORRBOTTENS LÄN</t>
        </is>
      </c>
      <c r="E238" t="inlineStr">
        <is>
          <t>PITEÅ</t>
        </is>
      </c>
      <c r="F238" t="inlineStr">
        <is>
          <t>Sveaskog</t>
        </is>
      </c>
      <c r="G238" t="n">
        <v>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23997-2020</t>
        </is>
      </c>
      <c r="B239" s="1" t="n">
        <v>43971</v>
      </c>
      <c r="C239" s="1" t="n">
        <v>45179</v>
      </c>
      <c r="D239" t="inlineStr">
        <is>
          <t>NORRBOTTENS LÄN</t>
        </is>
      </c>
      <c r="E239" t="inlineStr">
        <is>
          <t>PITEÅ</t>
        </is>
      </c>
      <c r="F239" t="inlineStr">
        <is>
          <t>Övriga Aktiebolag</t>
        </is>
      </c>
      <c r="G239" t="n">
        <v>8.800000000000001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24524-2020</t>
        </is>
      </c>
      <c r="B240" s="1" t="n">
        <v>43976</v>
      </c>
      <c r="C240" s="1" t="n">
        <v>45179</v>
      </c>
      <c r="D240" t="inlineStr">
        <is>
          <t>NORRBOTTENS LÄN</t>
        </is>
      </c>
      <c r="E240" t="inlineStr">
        <is>
          <t>PITEÅ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25031-2020</t>
        </is>
      </c>
      <c r="B241" s="1" t="n">
        <v>43979</v>
      </c>
      <c r="C241" s="1" t="n">
        <v>45179</v>
      </c>
      <c r="D241" t="inlineStr">
        <is>
          <t>NORRBOTTENS LÄN</t>
        </is>
      </c>
      <c r="E241" t="inlineStr">
        <is>
          <t>PITEÅ</t>
        </is>
      </c>
      <c r="G241" t="n">
        <v>0.1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25001-2020</t>
        </is>
      </c>
      <c r="B242" s="1" t="n">
        <v>43979</v>
      </c>
      <c r="C242" s="1" t="n">
        <v>45179</v>
      </c>
      <c r="D242" t="inlineStr">
        <is>
          <t>NORRBOTTENS LÄN</t>
        </is>
      </c>
      <c r="E242" t="inlineStr">
        <is>
          <t>PITEÅ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26066-2020</t>
        </is>
      </c>
      <c r="B243" s="1" t="n">
        <v>43984</v>
      </c>
      <c r="C243" s="1" t="n">
        <v>45179</v>
      </c>
      <c r="D243" t="inlineStr">
        <is>
          <t>NORRBOTTENS LÄN</t>
        </is>
      </c>
      <c r="E243" t="inlineStr">
        <is>
          <t>PITEÅ</t>
        </is>
      </c>
      <c r="G243" t="n">
        <v>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25731-2020</t>
        </is>
      </c>
      <c r="B244" s="1" t="n">
        <v>43984</v>
      </c>
      <c r="C244" s="1" t="n">
        <v>45179</v>
      </c>
      <c r="D244" t="inlineStr">
        <is>
          <t>NORRBOTTENS LÄN</t>
        </is>
      </c>
      <c r="E244" t="inlineStr">
        <is>
          <t>PITEÅ</t>
        </is>
      </c>
      <c r="F244" t="inlineStr">
        <is>
          <t>Övriga Aktiebolag</t>
        </is>
      </c>
      <c r="G244" t="n">
        <v>9.199999999999999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26853-2020</t>
        </is>
      </c>
      <c r="B245" s="1" t="n">
        <v>43987</v>
      </c>
      <c r="C245" s="1" t="n">
        <v>45179</v>
      </c>
      <c r="D245" t="inlineStr">
        <is>
          <t>NORRBOTTENS LÄN</t>
        </is>
      </c>
      <c r="E245" t="inlineStr">
        <is>
          <t>PITEÅ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27800-2020</t>
        </is>
      </c>
      <c r="B246" s="1" t="n">
        <v>43994</v>
      </c>
      <c r="C246" s="1" t="n">
        <v>45179</v>
      </c>
      <c r="D246" t="inlineStr">
        <is>
          <t>NORRBOTTENS LÄN</t>
        </is>
      </c>
      <c r="E246" t="inlineStr">
        <is>
          <t>PITEÅ</t>
        </is>
      </c>
      <c r="F246" t="inlineStr">
        <is>
          <t>Sveaskog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28402-2020</t>
        </is>
      </c>
      <c r="B247" s="1" t="n">
        <v>43997</v>
      </c>
      <c r="C247" s="1" t="n">
        <v>45179</v>
      </c>
      <c r="D247" t="inlineStr">
        <is>
          <t>NORRBOTTENS LÄN</t>
        </is>
      </c>
      <c r="E247" t="inlineStr">
        <is>
          <t>PITEÅ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29223-2020</t>
        </is>
      </c>
      <c r="B248" s="1" t="n">
        <v>43999</v>
      </c>
      <c r="C248" s="1" t="n">
        <v>45179</v>
      </c>
      <c r="D248" t="inlineStr">
        <is>
          <t>NORRBOTTENS LÄN</t>
        </is>
      </c>
      <c r="E248" t="inlineStr">
        <is>
          <t>PITEÅ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28855-2020</t>
        </is>
      </c>
      <c r="B249" s="1" t="n">
        <v>44000</v>
      </c>
      <c r="C249" s="1" t="n">
        <v>45179</v>
      </c>
      <c r="D249" t="inlineStr">
        <is>
          <t>NORRBOTTENS LÄN</t>
        </is>
      </c>
      <c r="E249" t="inlineStr">
        <is>
          <t>PITEÅ</t>
        </is>
      </c>
      <c r="F249" t="inlineStr">
        <is>
          <t>Sveaskog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30119-2020</t>
        </is>
      </c>
      <c r="B250" s="1" t="n">
        <v>44006</v>
      </c>
      <c r="C250" s="1" t="n">
        <v>45179</v>
      </c>
      <c r="D250" t="inlineStr">
        <is>
          <t>NORRBOTTENS LÄN</t>
        </is>
      </c>
      <c r="E250" t="inlineStr">
        <is>
          <t>PITEÅ</t>
        </is>
      </c>
      <c r="G250" t="n">
        <v>4.3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30135-2020</t>
        </is>
      </c>
      <c r="B251" s="1" t="n">
        <v>44006</v>
      </c>
      <c r="C251" s="1" t="n">
        <v>45179</v>
      </c>
      <c r="D251" t="inlineStr">
        <is>
          <t>NORRBOTTENS LÄN</t>
        </is>
      </c>
      <c r="E251" t="inlineStr">
        <is>
          <t>PITEÅ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30283-2020</t>
        </is>
      </c>
      <c r="B252" s="1" t="n">
        <v>44007</v>
      </c>
      <c r="C252" s="1" t="n">
        <v>45179</v>
      </c>
      <c r="D252" t="inlineStr">
        <is>
          <t>NORRBOTTENS LÄN</t>
        </is>
      </c>
      <c r="E252" t="inlineStr">
        <is>
          <t>PITEÅ</t>
        </is>
      </c>
      <c r="G252" t="n">
        <v>4.1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30433-2020</t>
        </is>
      </c>
      <c r="B253" s="1" t="n">
        <v>44007</v>
      </c>
      <c r="C253" s="1" t="n">
        <v>45179</v>
      </c>
      <c r="D253" t="inlineStr">
        <is>
          <t>NORRBOTTENS LÄN</t>
        </is>
      </c>
      <c r="E253" t="inlineStr">
        <is>
          <t>PITEÅ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31195-2020</t>
        </is>
      </c>
      <c r="B254" s="1" t="n">
        <v>44011</v>
      </c>
      <c r="C254" s="1" t="n">
        <v>45179</v>
      </c>
      <c r="D254" t="inlineStr">
        <is>
          <t>NORRBOTTENS LÄN</t>
        </is>
      </c>
      <c r="E254" t="inlineStr">
        <is>
          <t>PITEÅ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31326-2020</t>
        </is>
      </c>
      <c r="B255" s="1" t="n">
        <v>44012</v>
      </c>
      <c r="C255" s="1" t="n">
        <v>45179</v>
      </c>
      <c r="D255" t="inlineStr">
        <is>
          <t>NORRBOTTENS LÄN</t>
        </is>
      </c>
      <c r="E255" t="inlineStr">
        <is>
          <t>PITEÅ</t>
        </is>
      </c>
      <c r="F255" t="inlineStr">
        <is>
          <t>SCA</t>
        </is>
      </c>
      <c r="G255" t="n">
        <v>7.1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32920-2020</t>
        </is>
      </c>
      <c r="B256" s="1" t="n">
        <v>44020</v>
      </c>
      <c r="C256" s="1" t="n">
        <v>45179</v>
      </c>
      <c r="D256" t="inlineStr">
        <is>
          <t>NORRBOTTENS LÄN</t>
        </is>
      </c>
      <c r="E256" t="inlineStr">
        <is>
          <t>PITEÅ</t>
        </is>
      </c>
      <c r="F256" t="inlineStr">
        <is>
          <t>Sveaskog</t>
        </is>
      </c>
      <c r="G256" t="n">
        <v>3.2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32911-2020</t>
        </is>
      </c>
      <c r="B257" s="1" t="n">
        <v>44020</v>
      </c>
      <c r="C257" s="1" t="n">
        <v>45179</v>
      </c>
      <c r="D257" t="inlineStr">
        <is>
          <t>NORRBOTTENS LÄN</t>
        </is>
      </c>
      <c r="E257" t="inlineStr">
        <is>
          <t>PITEÅ</t>
        </is>
      </c>
      <c r="F257" t="inlineStr">
        <is>
          <t>Sveaskog</t>
        </is>
      </c>
      <c r="G257" t="n">
        <v>0.2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33005-2020</t>
        </is>
      </c>
      <c r="B258" s="1" t="n">
        <v>44020</v>
      </c>
      <c r="C258" s="1" t="n">
        <v>45179</v>
      </c>
      <c r="D258" t="inlineStr">
        <is>
          <t>NORRBOTTENS LÄN</t>
        </is>
      </c>
      <c r="E258" t="inlineStr">
        <is>
          <t>PITEÅ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33794-2020</t>
        </is>
      </c>
      <c r="B259" s="1" t="n">
        <v>44026</v>
      </c>
      <c r="C259" s="1" t="n">
        <v>45179</v>
      </c>
      <c r="D259" t="inlineStr">
        <is>
          <t>NORRBOTTENS LÄN</t>
        </is>
      </c>
      <c r="E259" t="inlineStr">
        <is>
          <t>PITEÅ</t>
        </is>
      </c>
      <c r="F259" t="inlineStr">
        <is>
          <t>SCA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34744-2020</t>
        </is>
      </c>
      <c r="B260" s="1" t="n">
        <v>44035</v>
      </c>
      <c r="C260" s="1" t="n">
        <v>45179</v>
      </c>
      <c r="D260" t="inlineStr">
        <is>
          <t>NORRBOTTENS LÄN</t>
        </is>
      </c>
      <c r="E260" t="inlineStr">
        <is>
          <t>PITEÅ</t>
        </is>
      </c>
      <c r="G260" t="n">
        <v>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36416-2020</t>
        </is>
      </c>
      <c r="B261" s="1" t="n">
        <v>44049</v>
      </c>
      <c r="C261" s="1" t="n">
        <v>45179</v>
      </c>
      <c r="D261" t="inlineStr">
        <is>
          <t>NORRBOTTENS LÄN</t>
        </is>
      </c>
      <c r="E261" t="inlineStr">
        <is>
          <t>PITEÅ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40058-2020</t>
        </is>
      </c>
      <c r="B262" s="1" t="n">
        <v>44067</v>
      </c>
      <c r="C262" s="1" t="n">
        <v>45179</v>
      </c>
      <c r="D262" t="inlineStr">
        <is>
          <t>NORRBOTTENS LÄN</t>
        </is>
      </c>
      <c r="E262" t="inlineStr">
        <is>
          <t>PITEÅ</t>
        </is>
      </c>
      <c r="F262" t="inlineStr">
        <is>
          <t>SCA</t>
        </is>
      </c>
      <c r="G262" t="n">
        <v>3.1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40076-2020</t>
        </is>
      </c>
      <c r="B263" s="1" t="n">
        <v>44067</v>
      </c>
      <c r="C263" s="1" t="n">
        <v>45179</v>
      </c>
      <c r="D263" t="inlineStr">
        <is>
          <t>NORRBOTTENS LÄN</t>
        </is>
      </c>
      <c r="E263" t="inlineStr">
        <is>
          <t>PITEÅ</t>
        </is>
      </c>
      <c r="F263" t="inlineStr">
        <is>
          <t>SCA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40122-2020</t>
        </is>
      </c>
      <c r="B264" s="1" t="n">
        <v>44068</v>
      </c>
      <c r="C264" s="1" t="n">
        <v>45179</v>
      </c>
      <c r="D264" t="inlineStr">
        <is>
          <t>NORRBOTTENS LÄN</t>
        </is>
      </c>
      <c r="E264" t="inlineStr">
        <is>
          <t>PITEÅ</t>
        </is>
      </c>
      <c r="F264" t="inlineStr">
        <is>
          <t>Sveaskog</t>
        </is>
      </c>
      <c r="G264" t="n">
        <v>36.9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41466-2020</t>
        </is>
      </c>
      <c r="B265" s="1" t="n">
        <v>44069</v>
      </c>
      <c r="C265" s="1" t="n">
        <v>45179</v>
      </c>
      <c r="D265" t="inlineStr">
        <is>
          <t>NORRBOTTENS LÄN</t>
        </is>
      </c>
      <c r="E265" t="inlineStr">
        <is>
          <t>PITEÅ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41728-2020</t>
        </is>
      </c>
      <c r="B266" s="1" t="n">
        <v>44070</v>
      </c>
      <c r="C266" s="1" t="n">
        <v>45179</v>
      </c>
      <c r="D266" t="inlineStr">
        <is>
          <t>NORRBOTTENS LÄN</t>
        </is>
      </c>
      <c r="E266" t="inlineStr">
        <is>
          <t>PITEÅ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42390-2020</t>
        </is>
      </c>
      <c r="B267" s="1" t="n">
        <v>44074</v>
      </c>
      <c r="C267" s="1" t="n">
        <v>45179</v>
      </c>
      <c r="D267" t="inlineStr">
        <is>
          <t>NORRBOTTENS LÄN</t>
        </is>
      </c>
      <c r="E267" t="inlineStr">
        <is>
          <t>PITEÅ</t>
        </is>
      </c>
      <c r="G267" t="n">
        <v>6.3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42691-2020</t>
        </is>
      </c>
      <c r="B268" s="1" t="n">
        <v>44075</v>
      </c>
      <c r="C268" s="1" t="n">
        <v>45179</v>
      </c>
      <c r="D268" t="inlineStr">
        <is>
          <t>NORRBOTTENS LÄN</t>
        </is>
      </c>
      <c r="E268" t="inlineStr">
        <is>
          <t>PITEÅ</t>
        </is>
      </c>
      <c r="G268" t="n">
        <v>5.5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42911-2020</t>
        </is>
      </c>
      <c r="B269" s="1" t="n">
        <v>44078</v>
      </c>
      <c r="C269" s="1" t="n">
        <v>45179</v>
      </c>
      <c r="D269" t="inlineStr">
        <is>
          <t>NORRBOTTENS LÄN</t>
        </is>
      </c>
      <c r="E269" t="inlineStr">
        <is>
          <t>PITEÅ</t>
        </is>
      </c>
      <c r="G269" t="n">
        <v>0.2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45041-2020</t>
        </is>
      </c>
      <c r="B270" s="1" t="n">
        <v>44083</v>
      </c>
      <c r="C270" s="1" t="n">
        <v>45179</v>
      </c>
      <c r="D270" t="inlineStr">
        <is>
          <t>NORRBOTTENS LÄN</t>
        </is>
      </c>
      <c r="E270" t="inlineStr">
        <is>
          <t>PITEÅ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45017-2020</t>
        </is>
      </c>
      <c r="B271" s="1" t="n">
        <v>44083</v>
      </c>
      <c r="C271" s="1" t="n">
        <v>45179</v>
      </c>
      <c r="D271" t="inlineStr">
        <is>
          <t>NORRBOTTENS LÄN</t>
        </is>
      </c>
      <c r="E271" t="inlineStr">
        <is>
          <t>PITEÅ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44862-2020</t>
        </is>
      </c>
      <c r="B272" s="1" t="n">
        <v>44087</v>
      </c>
      <c r="C272" s="1" t="n">
        <v>45179</v>
      </c>
      <c r="D272" t="inlineStr">
        <is>
          <t>NORRBOTTENS LÄN</t>
        </is>
      </c>
      <c r="E272" t="inlineStr">
        <is>
          <t>PITEÅ</t>
        </is>
      </c>
      <c r="G272" t="n">
        <v>19.4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45245-2020</t>
        </is>
      </c>
      <c r="B273" s="1" t="n">
        <v>44088</v>
      </c>
      <c r="C273" s="1" t="n">
        <v>45179</v>
      </c>
      <c r="D273" t="inlineStr">
        <is>
          <t>NORRBOTTENS LÄN</t>
        </is>
      </c>
      <c r="E273" t="inlineStr">
        <is>
          <t>PITEÅ</t>
        </is>
      </c>
      <c r="F273" t="inlineStr">
        <is>
          <t>SCA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45246-2020</t>
        </is>
      </c>
      <c r="B274" s="1" t="n">
        <v>44088</v>
      </c>
      <c r="C274" s="1" t="n">
        <v>45179</v>
      </c>
      <c r="D274" t="inlineStr">
        <is>
          <t>NORRBOTTENS LÄN</t>
        </is>
      </c>
      <c r="E274" t="inlineStr">
        <is>
          <t>PITEÅ</t>
        </is>
      </c>
      <c r="F274" t="inlineStr">
        <is>
          <t>SCA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45945-2020</t>
        </is>
      </c>
      <c r="B275" s="1" t="n">
        <v>44088</v>
      </c>
      <c r="C275" s="1" t="n">
        <v>45179</v>
      </c>
      <c r="D275" t="inlineStr">
        <is>
          <t>NORRBOTTENS LÄN</t>
        </is>
      </c>
      <c r="E275" t="inlineStr">
        <is>
          <t>PITEÅ</t>
        </is>
      </c>
      <c r="G275" t="n">
        <v>5.2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47356-2020</t>
        </is>
      </c>
      <c r="B276" s="1" t="n">
        <v>44092</v>
      </c>
      <c r="C276" s="1" t="n">
        <v>45179</v>
      </c>
      <c r="D276" t="inlineStr">
        <is>
          <t>NORRBOTTENS LÄN</t>
        </is>
      </c>
      <c r="E276" t="inlineStr">
        <is>
          <t>PITEÅ</t>
        </is>
      </c>
      <c r="G276" t="n">
        <v>13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47365-2020</t>
        </is>
      </c>
      <c r="B277" s="1" t="n">
        <v>44092</v>
      </c>
      <c r="C277" s="1" t="n">
        <v>45179</v>
      </c>
      <c r="D277" t="inlineStr">
        <is>
          <t>NORRBOTTENS LÄN</t>
        </is>
      </c>
      <c r="E277" t="inlineStr">
        <is>
          <t>PITEÅ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47343-2020</t>
        </is>
      </c>
      <c r="B278" s="1" t="n">
        <v>44092</v>
      </c>
      <c r="C278" s="1" t="n">
        <v>45179</v>
      </c>
      <c r="D278" t="inlineStr">
        <is>
          <t>NORRBOTTENS LÄN</t>
        </is>
      </c>
      <c r="E278" t="inlineStr">
        <is>
          <t>PITEÅ</t>
        </is>
      </c>
      <c r="G278" t="n">
        <v>16.5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47591-2020</t>
        </is>
      </c>
      <c r="B279" s="1" t="n">
        <v>44095</v>
      </c>
      <c r="C279" s="1" t="n">
        <v>45179</v>
      </c>
      <c r="D279" t="inlineStr">
        <is>
          <t>NORRBOTTENS LÄN</t>
        </is>
      </c>
      <c r="E279" t="inlineStr">
        <is>
          <t>PITEÅ</t>
        </is>
      </c>
      <c r="G279" t="n">
        <v>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48769-2020</t>
        </is>
      </c>
      <c r="B280" s="1" t="n">
        <v>44099</v>
      </c>
      <c r="C280" s="1" t="n">
        <v>45179</v>
      </c>
      <c r="D280" t="inlineStr">
        <is>
          <t>NORRBOTTENS LÄN</t>
        </is>
      </c>
      <c r="E280" t="inlineStr">
        <is>
          <t>PITEÅ</t>
        </is>
      </c>
      <c r="G280" t="n">
        <v>0.3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48778-2020</t>
        </is>
      </c>
      <c r="B281" s="1" t="n">
        <v>44099</v>
      </c>
      <c r="C281" s="1" t="n">
        <v>45179</v>
      </c>
      <c r="D281" t="inlineStr">
        <is>
          <t>NORRBOTTENS LÄN</t>
        </is>
      </c>
      <c r="E281" t="inlineStr">
        <is>
          <t>PITEÅ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48771-2020</t>
        </is>
      </c>
      <c r="B282" s="1" t="n">
        <v>44099</v>
      </c>
      <c r="C282" s="1" t="n">
        <v>45179</v>
      </c>
      <c r="D282" t="inlineStr">
        <is>
          <t>NORRBOTTENS LÄN</t>
        </is>
      </c>
      <c r="E282" t="inlineStr">
        <is>
          <t>PITEÅ</t>
        </is>
      </c>
      <c r="G282" t="n">
        <v>17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48770-2020</t>
        </is>
      </c>
      <c r="B283" s="1" t="n">
        <v>44099</v>
      </c>
      <c r="C283" s="1" t="n">
        <v>45179</v>
      </c>
      <c r="D283" t="inlineStr">
        <is>
          <t>NORRBOTTENS LÄN</t>
        </is>
      </c>
      <c r="E283" t="inlineStr">
        <is>
          <t>PITEÅ</t>
        </is>
      </c>
      <c r="G283" t="n">
        <v>0.3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49742-2020</t>
        </is>
      </c>
      <c r="B284" s="1" t="n">
        <v>44103</v>
      </c>
      <c r="C284" s="1" t="n">
        <v>45179</v>
      </c>
      <c r="D284" t="inlineStr">
        <is>
          <t>NORRBOTTENS LÄN</t>
        </is>
      </c>
      <c r="E284" t="inlineStr">
        <is>
          <t>PITEÅ</t>
        </is>
      </c>
      <c r="G284" t="n">
        <v>4.5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50902-2020</t>
        </is>
      </c>
      <c r="B285" s="1" t="n">
        <v>44106</v>
      </c>
      <c r="C285" s="1" t="n">
        <v>45179</v>
      </c>
      <c r="D285" t="inlineStr">
        <is>
          <t>NORRBOTTENS LÄN</t>
        </is>
      </c>
      <c r="E285" t="inlineStr">
        <is>
          <t>PITEÅ</t>
        </is>
      </c>
      <c r="G285" t="n">
        <v>3.6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50905-2020</t>
        </is>
      </c>
      <c r="B286" s="1" t="n">
        <v>44111</v>
      </c>
      <c r="C286" s="1" t="n">
        <v>45179</v>
      </c>
      <c r="D286" t="inlineStr">
        <is>
          <t>NORRBOTTENS LÄN</t>
        </is>
      </c>
      <c r="E286" t="inlineStr">
        <is>
          <t>PITEÅ</t>
        </is>
      </c>
      <c r="F286" t="inlineStr">
        <is>
          <t>Sveaskog</t>
        </is>
      </c>
      <c r="G286" t="n">
        <v>4.5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50909-2020</t>
        </is>
      </c>
      <c r="B287" s="1" t="n">
        <v>44111</v>
      </c>
      <c r="C287" s="1" t="n">
        <v>45179</v>
      </c>
      <c r="D287" t="inlineStr">
        <is>
          <t>NORRBOTTENS LÄN</t>
        </is>
      </c>
      <c r="E287" t="inlineStr">
        <is>
          <t>PITEÅ</t>
        </is>
      </c>
      <c r="F287" t="inlineStr">
        <is>
          <t>Sveaskog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53496-2020</t>
        </is>
      </c>
      <c r="B288" s="1" t="n">
        <v>44123</v>
      </c>
      <c r="C288" s="1" t="n">
        <v>45179</v>
      </c>
      <c r="D288" t="inlineStr">
        <is>
          <t>NORRBOTTENS LÄN</t>
        </is>
      </c>
      <c r="E288" t="inlineStr">
        <is>
          <t>PITEÅ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54726-2020</t>
        </is>
      </c>
      <c r="B289" s="1" t="n">
        <v>44127</v>
      </c>
      <c r="C289" s="1" t="n">
        <v>45179</v>
      </c>
      <c r="D289" t="inlineStr">
        <is>
          <t>NORRBOTTENS LÄN</t>
        </is>
      </c>
      <c r="E289" t="inlineStr">
        <is>
          <t>PITEÅ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56093-2020</t>
        </is>
      </c>
      <c r="B290" s="1" t="n">
        <v>44132</v>
      </c>
      <c r="C290" s="1" t="n">
        <v>45179</v>
      </c>
      <c r="D290" t="inlineStr">
        <is>
          <t>NORRBOTTENS LÄN</t>
        </is>
      </c>
      <c r="E290" t="inlineStr">
        <is>
          <t>PITEÅ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57485-2020</t>
        </is>
      </c>
      <c r="B291" s="1" t="n">
        <v>44139</v>
      </c>
      <c r="C291" s="1" t="n">
        <v>45179</v>
      </c>
      <c r="D291" t="inlineStr">
        <is>
          <t>NORRBOTTENS LÄN</t>
        </is>
      </c>
      <c r="E291" t="inlineStr">
        <is>
          <t>PITEÅ</t>
        </is>
      </c>
      <c r="G291" t="n">
        <v>25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58337-2020</t>
        </is>
      </c>
      <c r="B292" s="1" t="n">
        <v>44141</v>
      </c>
      <c r="C292" s="1" t="n">
        <v>45179</v>
      </c>
      <c r="D292" t="inlineStr">
        <is>
          <t>NORRBOTTENS LÄN</t>
        </is>
      </c>
      <c r="E292" t="inlineStr">
        <is>
          <t>PITEÅ</t>
        </is>
      </c>
      <c r="G292" t="n">
        <v>6.8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58346-2020</t>
        </is>
      </c>
      <c r="B293" s="1" t="n">
        <v>44141</v>
      </c>
      <c r="C293" s="1" t="n">
        <v>45179</v>
      </c>
      <c r="D293" t="inlineStr">
        <is>
          <t>NORRBOTTENS LÄN</t>
        </is>
      </c>
      <c r="E293" t="inlineStr">
        <is>
          <t>PITEÅ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61948-2020</t>
        </is>
      </c>
      <c r="B294" s="1" t="n">
        <v>44155</v>
      </c>
      <c r="C294" s="1" t="n">
        <v>45179</v>
      </c>
      <c r="D294" t="inlineStr">
        <is>
          <t>NORRBOTTENS LÄN</t>
        </is>
      </c>
      <c r="E294" t="inlineStr">
        <is>
          <t>PITEÅ</t>
        </is>
      </c>
      <c r="G294" t="n">
        <v>3.3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63112-2020</t>
        </is>
      </c>
      <c r="B295" s="1" t="n">
        <v>44162</v>
      </c>
      <c r="C295" s="1" t="n">
        <v>45179</v>
      </c>
      <c r="D295" t="inlineStr">
        <is>
          <t>NORRBOTTENS LÄN</t>
        </is>
      </c>
      <c r="E295" t="inlineStr">
        <is>
          <t>PITEÅ</t>
        </is>
      </c>
      <c r="F295" t="inlineStr">
        <is>
          <t>Sveaskog</t>
        </is>
      </c>
      <c r="G295" t="n">
        <v>7.7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63853-2020</t>
        </is>
      </c>
      <c r="B296" s="1" t="n">
        <v>44166</v>
      </c>
      <c r="C296" s="1" t="n">
        <v>45179</v>
      </c>
      <c r="D296" t="inlineStr">
        <is>
          <t>NORRBOTTENS LÄN</t>
        </is>
      </c>
      <c r="E296" t="inlineStr">
        <is>
          <t>PITEÅ</t>
        </is>
      </c>
      <c r="F296" t="inlineStr">
        <is>
          <t>Sveaskog</t>
        </is>
      </c>
      <c r="G296" t="n">
        <v>13.4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65252-2020</t>
        </is>
      </c>
      <c r="B297" s="1" t="n">
        <v>44172</v>
      </c>
      <c r="C297" s="1" t="n">
        <v>45179</v>
      </c>
      <c r="D297" t="inlineStr">
        <is>
          <t>NORRBOTTENS LÄN</t>
        </is>
      </c>
      <c r="E297" t="inlineStr">
        <is>
          <t>PITEÅ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67431-2020</t>
        </is>
      </c>
      <c r="B298" s="1" t="n">
        <v>44180</v>
      </c>
      <c r="C298" s="1" t="n">
        <v>45179</v>
      </c>
      <c r="D298" t="inlineStr">
        <is>
          <t>NORRBOTTENS LÄN</t>
        </is>
      </c>
      <c r="E298" t="inlineStr">
        <is>
          <t>PITEÅ</t>
        </is>
      </c>
      <c r="G298" t="n">
        <v>0.4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68562-2020</t>
        </is>
      </c>
      <c r="B299" s="1" t="n">
        <v>44186</v>
      </c>
      <c r="C299" s="1" t="n">
        <v>45179</v>
      </c>
      <c r="D299" t="inlineStr">
        <is>
          <t>NORRBOTTENS LÄN</t>
        </is>
      </c>
      <c r="E299" t="inlineStr">
        <is>
          <t>PITEÅ</t>
        </is>
      </c>
      <c r="G299" t="n">
        <v>2.3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1616-2021</t>
        </is>
      </c>
      <c r="B300" s="1" t="n">
        <v>44209</v>
      </c>
      <c r="C300" s="1" t="n">
        <v>45179</v>
      </c>
      <c r="D300" t="inlineStr">
        <is>
          <t>NORRBOTTENS LÄN</t>
        </is>
      </c>
      <c r="E300" t="inlineStr">
        <is>
          <t>PITEÅ</t>
        </is>
      </c>
      <c r="G300" t="n">
        <v>3.6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2238-2021</t>
        </is>
      </c>
      <c r="B301" s="1" t="n">
        <v>44211</v>
      </c>
      <c r="C301" s="1" t="n">
        <v>45179</v>
      </c>
      <c r="D301" t="inlineStr">
        <is>
          <t>NORRBOTTENS LÄN</t>
        </is>
      </c>
      <c r="E301" t="inlineStr">
        <is>
          <t>PITEÅ</t>
        </is>
      </c>
      <c r="G301" t="n">
        <v>5.2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2283-2021</t>
        </is>
      </c>
      <c r="B302" s="1" t="n">
        <v>44211</v>
      </c>
      <c r="C302" s="1" t="n">
        <v>45179</v>
      </c>
      <c r="D302" t="inlineStr">
        <is>
          <t>NORRBOTTENS LÄN</t>
        </is>
      </c>
      <c r="E302" t="inlineStr">
        <is>
          <t>PITEÅ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2248-2021</t>
        </is>
      </c>
      <c r="B303" s="1" t="n">
        <v>44211</v>
      </c>
      <c r="C303" s="1" t="n">
        <v>45179</v>
      </c>
      <c r="D303" t="inlineStr">
        <is>
          <t>NORRBOTTENS LÄN</t>
        </is>
      </c>
      <c r="E303" t="inlineStr">
        <is>
          <t>PITEÅ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2833-2021</t>
        </is>
      </c>
      <c r="B304" s="1" t="n">
        <v>44215</v>
      </c>
      <c r="C304" s="1" t="n">
        <v>45179</v>
      </c>
      <c r="D304" t="inlineStr">
        <is>
          <t>NORRBOTTENS LÄN</t>
        </is>
      </c>
      <c r="E304" t="inlineStr">
        <is>
          <t>PITEÅ</t>
        </is>
      </c>
      <c r="F304" t="inlineStr">
        <is>
          <t>SCA</t>
        </is>
      </c>
      <c r="G304" t="n">
        <v>3.1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3812-2021</t>
        </is>
      </c>
      <c r="B305" s="1" t="n">
        <v>44221</v>
      </c>
      <c r="C305" s="1" t="n">
        <v>45179</v>
      </c>
      <c r="D305" t="inlineStr">
        <is>
          <t>NORRBOTTENS LÄN</t>
        </is>
      </c>
      <c r="E305" t="inlineStr">
        <is>
          <t>PITEÅ</t>
        </is>
      </c>
      <c r="F305" t="inlineStr">
        <is>
          <t>SCA</t>
        </is>
      </c>
      <c r="G305" t="n">
        <v>4.5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7082-2021</t>
        </is>
      </c>
      <c r="B306" s="1" t="n">
        <v>44237</v>
      </c>
      <c r="C306" s="1" t="n">
        <v>45179</v>
      </c>
      <c r="D306" t="inlineStr">
        <is>
          <t>NORRBOTTENS LÄN</t>
        </is>
      </c>
      <c r="E306" t="inlineStr">
        <is>
          <t>PITEÅ</t>
        </is>
      </c>
      <c r="F306" t="inlineStr">
        <is>
          <t>SCA</t>
        </is>
      </c>
      <c r="G306" t="n">
        <v>4.9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7315-2021</t>
        </is>
      </c>
      <c r="B307" s="1" t="n">
        <v>44238</v>
      </c>
      <c r="C307" s="1" t="n">
        <v>45179</v>
      </c>
      <c r="D307" t="inlineStr">
        <is>
          <t>NORRBOTTENS LÄN</t>
        </is>
      </c>
      <c r="E307" t="inlineStr">
        <is>
          <t>PITEÅ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10080-2021</t>
        </is>
      </c>
      <c r="B308" s="1" t="n">
        <v>44256</v>
      </c>
      <c r="C308" s="1" t="n">
        <v>45179</v>
      </c>
      <c r="D308" t="inlineStr">
        <is>
          <t>NORRBOTTENS LÄN</t>
        </is>
      </c>
      <c r="E308" t="inlineStr">
        <is>
          <t>PITEÅ</t>
        </is>
      </c>
      <c r="G308" t="n">
        <v>3.1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10393-2021</t>
        </is>
      </c>
      <c r="B309" s="1" t="n">
        <v>44257</v>
      </c>
      <c r="C309" s="1" t="n">
        <v>45179</v>
      </c>
      <c r="D309" t="inlineStr">
        <is>
          <t>NORRBOTTENS LÄN</t>
        </is>
      </c>
      <c r="E309" t="inlineStr">
        <is>
          <t>PITEÅ</t>
        </is>
      </c>
      <c r="G309" t="n">
        <v>2.9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10757-2021</t>
        </is>
      </c>
      <c r="B310" s="1" t="n">
        <v>44258</v>
      </c>
      <c r="C310" s="1" t="n">
        <v>45179</v>
      </c>
      <c r="D310" t="inlineStr">
        <is>
          <t>NORRBOTTENS LÄN</t>
        </is>
      </c>
      <c r="E310" t="inlineStr">
        <is>
          <t>PITEÅ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15080-2021</t>
        </is>
      </c>
      <c r="B311" s="1" t="n">
        <v>44281</v>
      </c>
      <c r="C311" s="1" t="n">
        <v>45179</v>
      </c>
      <c r="D311" t="inlineStr">
        <is>
          <t>NORRBOTTENS LÄN</t>
        </is>
      </c>
      <c r="E311" t="inlineStr">
        <is>
          <t>PITEÅ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15081-2021</t>
        </is>
      </c>
      <c r="B312" s="1" t="n">
        <v>44281</v>
      </c>
      <c r="C312" s="1" t="n">
        <v>45179</v>
      </c>
      <c r="D312" t="inlineStr">
        <is>
          <t>NORRBOTTENS LÄN</t>
        </is>
      </c>
      <c r="E312" t="inlineStr">
        <is>
          <t>PITEÅ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15513-2021</t>
        </is>
      </c>
      <c r="B313" s="1" t="n">
        <v>44285</v>
      </c>
      <c r="C313" s="1" t="n">
        <v>45179</v>
      </c>
      <c r="D313" t="inlineStr">
        <is>
          <t>NORRBOTTENS LÄN</t>
        </is>
      </c>
      <c r="E313" t="inlineStr">
        <is>
          <t>PITEÅ</t>
        </is>
      </c>
      <c r="F313" t="inlineStr">
        <is>
          <t>Sveaskog</t>
        </is>
      </c>
      <c r="G313" t="n">
        <v>40.1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16265-2021</t>
        </is>
      </c>
      <c r="B314" s="1" t="n">
        <v>44292</v>
      </c>
      <c r="C314" s="1" t="n">
        <v>45179</v>
      </c>
      <c r="D314" t="inlineStr">
        <is>
          <t>NORRBOTTENS LÄN</t>
        </is>
      </c>
      <c r="E314" t="inlineStr">
        <is>
          <t>PITEÅ</t>
        </is>
      </c>
      <c r="G314" t="n">
        <v>4.5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19364-2021</t>
        </is>
      </c>
      <c r="B315" s="1" t="n">
        <v>44309</v>
      </c>
      <c r="C315" s="1" t="n">
        <v>45179</v>
      </c>
      <c r="D315" t="inlineStr">
        <is>
          <t>NORRBOTTENS LÄN</t>
        </is>
      </c>
      <c r="E315" t="inlineStr">
        <is>
          <t>PITEÅ</t>
        </is>
      </c>
      <c r="G315" t="n">
        <v>5.4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21340-2021</t>
        </is>
      </c>
      <c r="B316" s="1" t="n">
        <v>44320</v>
      </c>
      <c r="C316" s="1" t="n">
        <v>45179</v>
      </c>
      <c r="D316" t="inlineStr">
        <is>
          <t>NORRBOTTENS LÄN</t>
        </is>
      </c>
      <c r="E316" t="inlineStr">
        <is>
          <t>PITEÅ</t>
        </is>
      </c>
      <c r="G316" t="n">
        <v>5.4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21646-2021</t>
        </is>
      </c>
      <c r="B317" s="1" t="n">
        <v>44321</v>
      </c>
      <c r="C317" s="1" t="n">
        <v>45179</v>
      </c>
      <c r="D317" t="inlineStr">
        <is>
          <t>NORRBOTTENS LÄN</t>
        </is>
      </c>
      <c r="E317" t="inlineStr">
        <is>
          <t>PITEÅ</t>
        </is>
      </c>
      <c r="G317" t="n">
        <v>1.8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21652-2021</t>
        </is>
      </c>
      <c r="B318" s="1" t="n">
        <v>44321</v>
      </c>
      <c r="C318" s="1" t="n">
        <v>45179</v>
      </c>
      <c r="D318" t="inlineStr">
        <is>
          <t>NORRBOTTENS LÄN</t>
        </is>
      </c>
      <c r="E318" t="inlineStr">
        <is>
          <t>PITEÅ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22394-2021</t>
        </is>
      </c>
      <c r="B319" s="1" t="n">
        <v>44326</v>
      </c>
      <c r="C319" s="1" t="n">
        <v>45179</v>
      </c>
      <c r="D319" t="inlineStr">
        <is>
          <t>NORRBOTTENS LÄN</t>
        </is>
      </c>
      <c r="E319" t="inlineStr">
        <is>
          <t>PITEÅ</t>
        </is>
      </c>
      <c r="F319" t="inlineStr">
        <is>
          <t>Övriga Aktiebolag</t>
        </is>
      </c>
      <c r="G319" t="n">
        <v>23.9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24578-2021</t>
        </is>
      </c>
      <c r="B320" s="1" t="n">
        <v>44339</v>
      </c>
      <c r="C320" s="1" t="n">
        <v>45179</v>
      </c>
      <c r="D320" t="inlineStr">
        <is>
          <t>NORRBOTTENS LÄN</t>
        </is>
      </c>
      <c r="E320" t="inlineStr">
        <is>
          <t>PITEÅ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24577-2021</t>
        </is>
      </c>
      <c r="B321" s="1" t="n">
        <v>44339</v>
      </c>
      <c r="C321" s="1" t="n">
        <v>45179</v>
      </c>
      <c r="D321" t="inlineStr">
        <is>
          <t>NORRBOTTENS LÄN</t>
        </is>
      </c>
      <c r="E321" t="inlineStr">
        <is>
          <t>PITEÅ</t>
        </is>
      </c>
      <c r="G321" t="n">
        <v>5.2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25521-2021</t>
        </is>
      </c>
      <c r="B322" s="1" t="n">
        <v>44342</v>
      </c>
      <c r="C322" s="1" t="n">
        <v>45179</v>
      </c>
      <c r="D322" t="inlineStr">
        <is>
          <t>NORRBOTTENS LÄN</t>
        </is>
      </c>
      <c r="E322" t="inlineStr">
        <is>
          <t>PITEÅ</t>
        </is>
      </c>
      <c r="F322" t="inlineStr">
        <is>
          <t>SCA</t>
        </is>
      </c>
      <c r="G322" t="n">
        <v>2.8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26092-2021</t>
        </is>
      </c>
      <c r="B323" s="1" t="n">
        <v>44344</v>
      </c>
      <c r="C323" s="1" t="n">
        <v>45179</v>
      </c>
      <c r="D323" t="inlineStr">
        <is>
          <t>NORRBOTTENS LÄN</t>
        </is>
      </c>
      <c r="E323" t="inlineStr">
        <is>
          <t>PITEÅ</t>
        </is>
      </c>
      <c r="G323" t="n">
        <v>0.1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27991-2021</t>
        </is>
      </c>
      <c r="B324" s="1" t="n">
        <v>44354</v>
      </c>
      <c r="C324" s="1" t="n">
        <v>45179</v>
      </c>
      <c r="D324" t="inlineStr">
        <is>
          <t>NORRBOTTENS LÄN</t>
        </is>
      </c>
      <c r="E324" t="inlineStr">
        <is>
          <t>PITEÅ</t>
        </is>
      </c>
      <c r="F324" t="inlineStr">
        <is>
          <t>SCA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28282-2021</t>
        </is>
      </c>
      <c r="B325" s="1" t="n">
        <v>44355</v>
      </c>
      <c r="C325" s="1" t="n">
        <v>45179</v>
      </c>
      <c r="D325" t="inlineStr">
        <is>
          <t>NORRBOTTENS LÄN</t>
        </is>
      </c>
      <c r="E325" t="inlineStr">
        <is>
          <t>PITEÅ</t>
        </is>
      </c>
      <c r="F325" t="inlineStr">
        <is>
          <t>SCA</t>
        </is>
      </c>
      <c r="G325" t="n">
        <v>13.6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28888-2021</t>
        </is>
      </c>
      <c r="B326" s="1" t="n">
        <v>44357</v>
      </c>
      <c r="C326" s="1" t="n">
        <v>45179</v>
      </c>
      <c r="D326" t="inlineStr">
        <is>
          <t>NORRBOTTENS LÄN</t>
        </is>
      </c>
      <c r="E326" t="inlineStr">
        <is>
          <t>PITEÅ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29557-2021</t>
        </is>
      </c>
      <c r="B327" s="1" t="n">
        <v>44361</v>
      </c>
      <c r="C327" s="1" t="n">
        <v>45179</v>
      </c>
      <c r="D327" t="inlineStr">
        <is>
          <t>NORRBOTTENS LÄN</t>
        </is>
      </c>
      <c r="E327" t="inlineStr">
        <is>
          <t>PITEÅ</t>
        </is>
      </c>
      <c r="G327" t="n">
        <v>0.3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29558-2021</t>
        </is>
      </c>
      <c r="B328" s="1" t="n">
        <v>44361</v>
      </c>
      <c r="C328" s="1" t="n">
        <v>45179</v>
      </c>
      <c r="D328" t="inlineStr">
        <is>
          <t>NORRBOTTENS LÄN</t>
        </is>
      </c>
      <c r="E328" t="inlineStr">
        <is>
          <t>PITEÅ</t>
        </is>
      </c>
      <c r="G328" t="n">
        <v>0.2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29640-2021</t>
        </is>
      </c>
      <c r="B329" s="1" t="n">
        <v>44361</v>
      </c>
      <c r="C329" s="1" t="n">
        <v>45179</v>
      </c>
      <c r="D329" t="inlineStr">
        <is>
          <t>NORRBOTTENS LÄN</t>
        </is>
      </c>
      <c r="E329" t="inlineStr">
        <is>
          <t>PITEÅ</t>
        </is>
      </c>
      <c r="F329" t="inlineStr">
        <is>
          <t>SCA</t>
        </is>
      </c>
      <c r="G329" t="n">
        <v>3.5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29303-2021</t>
        </is>
      </c>
      <c r="B330" s="1" t="n">
        <v>44361</v>
      </c>
      <c r="C330" s="1" t="n">
        <v>45179</v>
      </c>
      <c r="D330" t="inlineStr">
        <is>
          <t>NORRBOTTENS LÄN</t>
        </is>
      </c>
      <c r="E330" t="inlineStr">
        <is>
          <t>PITEÅ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29811-2021</t>
        </is>
      </c>
      <c r="B331" s="1" t="n">
        <v>44362</v>
      </c>
      <c r="C331" s="1" t="n">
        <v>45179</v>
      </c>
      <c r="D331" t="inlineStr">
        <is>
          <t>NORRBOTTENS LÄN</t>
        </is>
      </c>
      <c r="E331" t="inlineStr">
        <is>
          <t>PITEÅ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31164-2021</t>
        </is>
      </c>
      <c r="B332" s="1" t="n">
        <v>44368</v>
      </c>
      <c r="C332" s="1" t="n">
        <v>45179</v>
      </c>
      <c r="D332" t="inlineStr">
        <is>
          <t>NORRBOTTENS LÄN</t>
        </is>
      </c>
      <c r="E332" t="inlineStr">
        <is>
          <t>PITEÅ</t>
        </is>
      </c>
      <c r="F332" t="inlineStr">
        <is>
          <t>Sveaskog</t>
        </is>
      </c>
      <c r="G332" t="n">
        <v>0.3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31161-2021</t>
        </is>
      </c>
      <c r="B333" s="1" t="n">
        <v>44368</v>
      </c>
      <c r="C333" s="1" t="n">
        <v>45179</v>
      </c>
      <c r="D333" t="inlineStr">
        <is>
          <t>NORRBOTTENS LÄN</t>
        </is>
      </c>
      <c r="E333" t="inlineStr">
        <is>
          <t>PITEÅ</t>
        </is>
      </c>
      <c r="F333" t="inlineStr">
        <is>
          <t>Sveaskog</t>
        </is>
      </c>
      <c r="G333" t="n">
        <v>0.3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31363-2021</t>
        </is>
      </c>
      <c r="B334" s="1" t="n">
        <v>44368</v>
      </c>
      <c r="C334" s="1" t="n">
        <v>45179</v>
      </c>
      <c r="D334" t="inlineStr">
        <is>
          <t>NORRBOTTENS LÄN</t>
        </is>
      </c>
      <c r="E334" t="inlineStr">
        <is>
          <t>PITEÅ</t>
        </is>
      </c>
      <c r="F334" t="inlineStr">
        <is>
          <t>SCA</t>
        </is>
      </c>
      <c r="G334" t="n">
        <v>4.2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32098-2021</t>
        </is>
      </c>
      <c r="B335" s="1" t="n">
        <v>44370</v>
      </c>
      <c r="C335" s="1" t="n">
        <v>45179</v>
      </c>
      <c r="D335" t="inlineStr">
        <is>
          <t>NORRBOTTENS LÄN</t>
        </is>
      </c>
      <c r="E335" t="inlineStr">
        <is>
          <t>PITEÅ</t>
        </is>
      </c>
      <c r="F335" t="inlineStr">
        <is>
          <t>SCA</t>
        </is>
      </c>
      <c r="G335" t="n">
        <v>3.1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32095-2021</t>
        </is>
      </c>
      <c r="B336" s="1" t="n">
        <v>44370</v>
      </c>
      <c r="C336" s="1" t="n">
        <v>45179</v>
      </c>
      <c r="D336" t="inlineStr">
        <is>
          <t>NORRBOTTENS LÄN</t>
        </is>
      </c>
      <c r="E336" t="inlineStr">
        <is>
          <t>PITEÅ</t>
        </is>
      </c>
      <c r="F336" t="inlineStr">
        <is>
          <t>SCA</t>
        </is>
      </c>
      <c r="G336" t="n">
        <v>1.8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32675-2021</t>
        </is>
      </c>
      <c r="B337" s="1" t="n">
        <v>44375</v>
      </c>
      <c r="C337" s="1" t="n">
        <v>45179</v>
      </c>
      <c r="D337" t="inlineStr">
        <is>
          <t>NORRBOTTENS LÄN</t>
        </is>
      </c>
      <c r="E337" t="inlineStr">
        <is>
          <t>PITEÅ</t>
        </is>
      </c>
      <c r="F337" t="inlineStr">
        <is>
          <t>Kommuner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33007-2021</t>
        </is>
      </c>
      <c r="B338" s="1" t="n">
        <v>44376</v>
      </c>
      <c r="C338" s="1" t="n">
        <v>45179</v>
      </c>
      <c r="D338" t="inlineStr">
        <is>
          <t>NORRBOTTENS LÄN</t>
        </is>
      </c>
      <c r="E338" t="inlineStr">
        <is>
          <t>PITEÅ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33666-2021</t>
        </is>
      </c>
      <c r="B339" s="1" t="n">
        <v>44378</v>
      </c>
      <c r="C339" s="1" t="n">
        <v>45179</v>
      </c>
      <c r="D339" t="inlineStr">
        <is>
          <t>NORRBOTTENS LÄN</t>
        </is>
      </c>
      <c r="E339" t="inlineStr">
        <is>
          <t>PITEÅ</t>
        </is>
      </c>
      <c r="F339" t="inlineStr">
        <is>
          <t>Sveaskog</t>
        </is>
      </c>
      <c r="G339" t="n">
        <v>46.2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33813-2021</t>
        </is>
      </c>
      <c r="B340" s="1" t="n">
        <v>44378</v>
      </c>
      <c r="C340" s="1" t="n">
        <v>45179</v>
      </c>
      <c r="D340" t="inlineStr">
        <is>
          <t>NORRBOTTENS LÄN</t>
        </is>
      </c>
      <c r="E340" t="inlineStr">
        <is>
          <t>PITEÅ</t>
        </is>
      </c>
      <c r="G340" t="n">
        <v>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35053-2021</t>
        </is>
      </c>
      <c r="B341" s="1" t="n">
        <v>44383</v>
      </c>
      <c r="C341" s="1" t="n">
        <v>45179</v>
      </c>
      <c r="D341" t="inlineStr">
        <is>
          <t>NORRBOTTENS LÄN</t>
        </is>
      </c>
      <c r="E341" t="inlineStr">
        <is>
          <t>PITEÅ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35051-2021</t>
        </is>
      </c>
      <c r="B342" s="1" t="n">
        <v>44383</v>
      </c>
      <c r="C342" s="1" t="n">
        <v>45179</v>
      </c>
      <c r="D342" t="inlineStr">
        <is>
          <t>NORRBOTTENS LÄN</t>
        </is>
      </c>
      <c r="E342" t="inlineStr">
        <is>
          <t>PITEÅ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35057-2021</t>
        </is>
      </c>
      <c r="B343" s="1" t="n">
        <v>44383</v>
      </c>
      <c r="C343" s="1" t="n">
        <v>45179</v>
      </c>
      <c r="D343" t="inlineStr">
        <is>
          <t>NORRBOTTENS LÄN</t>
        </is>
      </c>
      <c r="E343" t="inlineStr">
        <is>
          <t>PITEÅ</t>
        </is>
      </c>
      <c r="G343" t="n">
        <v>16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35050-2021</t>
        </is>
      </c>
      <c r="B344" s="1" t="n">
        <v>44383</v>
      </c>
      <c r="C344" s="1" t="n">
        <v>45179</v>
      </c>
      <c r="D344" t="inlineStr">
        <is>
          <t>NORRBOTTENS LÄN</t>
        </is>
      </c>
      <c r="E344" t="inlineStr">
        <is>
          <t>PITEÅ</t>
        </is>
      </c>
      <c r="G344" t="n">
        <v>15.4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35056-2021</t>
        </is>
      </c>
      <c r="B345" s="1" t="n">
        <v>44383</v>
      </c>
      <c r="C345" s="1" t="n">
        <v>45179</v>
      </c>
      <c r="D345" t="inlineStr">
        <is>
          <t>NORRBOTTENS LÄN</t>
        </is>
      </c>
      <c r="E345" t="inlineStr">
        <is>
          <t>PITEÅ</t>
        </is>
      </c>
      <c r="G345" t="n">
        <v>7.7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35054-2021</t>
        </is>
      </c>
      <c r="B346" s="1" t="n">
        <v>44383</v>
      </c>
      <c r="C346" s="1" t="n">
        <v>45179</v>
      </c>
      <c r="D346" t="inlineStr">
        <is>
          <t>NORRBOTTENS LÄN</t>
        </is>
      </c>
      <c r="E346" t="inlineStr">
        <is>
          <t>PITEÅ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35994-2021</t>
        </is>
      </c>
      <c r="B347" s="1" t="n">
        <v>44386</v>
      </c>
      <c r="C347" s="1" t="n">
        <v>45179</v>
      </c>
      <c r="D347" t="inlineStr">
        <is>
          <t>NORRBOTTENS LÄN</t>
        </is>
      </c>
      <c r="E347" t="inlineStr">
        <is>
          <t>PITEÅ</t>
        </is>
      </c>
      <c r="G347" t="n">
        <v>3.9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40941-2021</t>
        </is>
      </c>
      <c r="B348" s="1" t="n">
        <v>44421</v>
      </c>
      <c r="C348" s="1" t="n">
        <v>45179</v>
      </c>
      <c r="D348" t="inlineStr">
        <is>
          <t>NORRBOTTENS LÄN</t>
        </is>
      </c>
      <c r="E348" t="inlineStr">
        <is>
          <t>PITEÅ</t>
        </is>
      </c>
      <c r="F348" t="inlineStr">
        <is>
          <t>Sveaskog</t>
        </is>
      </c>
      <c r="G348" t="n">
        <v>34.9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42787-2021</t>
        </is>
      </c>
      <c r="B349" s="1" t="n">
        <v>44428</v>
      </c>
      <c r="C349" s="1" t="n">
        <v>45179</v>
      </c>
      <c r="D349" t="inlineStr">
        <is>
          <t>NORRBOTTENS LÄN</t>
        </is>
      </c>
      <c r="E349" t="inlineStr">
        <is>
          <t>PITEÅ</t>
        </is>
      </c>
      <c r="G349" t="n">
        <v>18.3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43298-2021</t>
        </is>
      </c>
      <c r="B350" s="1" t="n">
        <v>44432</v>
      </c>
      <c r="C350" s="1" t="n">
        <v>45179</v>
      </c>
      <c r="D350" t="inlineStr">
        <is>
          <t>NORRBOTTENS LÄN</t>
        </is>
      </c>
      <c r="E350" t="inlineStr">
        <is>
          <t>PITEÅ</t>
        </is>
      </c>
      <c r="G350" t="n">
        <v>1.8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43297-2021</t>
        </is>
      </c>
      <c r="B351" s="1" t="n">
        <v>44432</v>
      </c>
      <c r="C351" s="1" t="n">
        <v>45179</v>
      </c>
      <c r="D351" t="inlineStr">
        <is>
          <t>NORRBOTTENS LÄN</t>
        </is>
      </c>
      <c r="E351" t="inlineStr">
        <is>
          <t>PITEÅ</t>
        </is>
      </c>
      <c r="G351" t="n">
        <v>5.6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43573-2021</t>
        </is>
      </c>
      <c r="B352" s="1" t="n">
        <v>44433</v>
      </c>
      <c r="C352" s="1" t="n">
        <v>45179</v>
      </c>
      <c r="D352" t="inlineStr">
        <is>
          <t>NORRBOTTENS LÄN</t>
        </is>
      </c>
      <c r="E352" t="inlineStr">
        <is>
          <t>PITEÅ</t>
        </is>
      </c>
      <c r="F352" t="inlineStr">
        <is>
          <t>Sveaskog</t>
        </is>
      </c>
      <c r="G352" t="n">
        <v>5.9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43540-2021</t>
        </is>
      </c>
      <c r="B353" s="1" t="n">
        <v>44433</v>
      </c>
      <c r="C353" s="1" t="n">
        <v>45179</v>
      </c>
      <c r="D353" t="inlineStr">
        <is>
          <t>NORRBOTTENS LÄN</t>
        </is>
      </c>
      <c r="E353" t="inlineStr">
        <is>
          <t>PITEÅ</t>
        </is>
      </c>
      <c r="F353" t="inlineStr">
        <is>
          <t>Sveaskog</t>
        </is>
      </c>
      <c r="G353" t="n">
        <v>6.6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45026-2021</t>
        </is>
      </c>
      <c r="B354" s="1" t="n">
        <v>44438</v>
      </c>
      <c r="C354" s="1" t="n">
        <v>45179</v>
      </c>
      <c r="D354" t="inlineStr">
        <is>
          <t>NORRBOTTENS LÄN</t>
        </is>
      </c>
      <c r="E354" t="inlineStr">
        <is>
          <t>PITEÅ</t>
        </is>
      </c>
      <c r="F354" t="inlineStr">
        <is>
          <t>SCA</t>
        </is>
      </c>
      <c r="G354" t="n">
        <v>11.7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45303-2021</t>
        </is>
      </c>
      <c r="B355" s="1" t="n">
        <v>44439</v>
      </c>
      <c r="C355" s="1" t="n">
        <v>45179</v>
      </c>
      <c r="D355" t="inlineStr">
        <is>
          <t>NORRBOTTENS LÄN</t>
        </is>
      </c>
      <c r="E355" t="inlineStr">
        <is>
          <t>PITEÅ</t>
        </is>
      </c>
      <c r="F355" t="inlineStr">
        <is>
          <t>Sveaskog</t>
        </is>
      </c>
      <c r="G355" t="n">
        <v>24.8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45323-2021</t>
        </is>
      </c>
      <c r="B356" s="1" t="n">
        <v>44439</v>
      </c>
      <c r="C356" s="1" t="n">
        <v>45179</v>
      </c>
      <c r="D356" t="inlineStr">
        <is>
          <t>NORRBOTTENS LÄN</t>
        </is>
      </c>
      <c r="E356" t="inlineStr">
        <is>
          <t>PITEÅ</t>
        </is>
      </c>
      <c r="F356" t="inlineStr">
        <is>
          <t>Sveaskog</t>
        </is>
      </c>
      <c r="G356" t="n">
        <v>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45653-2021</t>
        </is>
      </c>
      <c r="B357" s="1" t="n">
        <v>44440</v>
      </c>
      <c r="C357" s="1" t="n">
        <v>45179</v>
      </c>
      <c r="D357" t="inlineStr">
        <is>
          <t>NORRBOTTENS LÄN</t>
        </is>
      </c>
      <c r="E357" t="inlineStr">
        <is>
          <t>PITEÅ</t>
        </is>
      </c>
      <c r="F357" t="inlineStr">
        <is>
          <t>SCA</t>
        </is>
      </c>
      <c r="G357" t="n">
        <v>7.3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45575-2021</t>
        </is>
      </c>
      <c r="B358" s="1" t="n">
        <v>44440</v>
      </c>
      <c r="C358" s="1" t="n">
        <v>45179</v>
      </c>
      <c r="D358" t="inlineStr">
        <is>
          <t>NORRBOTTENS LÄN</t>
        </is>
      </c>
      <c r="E358" t="inlineStr">
        <is>
          <t>PITEÅ</t>
        </is>
      </c>
      <c r="G358" t="n">
        <v>7.7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45927-2021</t>
        </is>
      </c>
      <c r="B359" s="1" t="n">
        <v>44441</v>
      </c>
      <c r="C359" s="1" t="n">
        <v>45179</v>
      </c>
      <c r="D359" t="inlineStr">
        <is>
          <t>NORRBOTTENS LÄN</t>
        </is>
      </c>
      <c r="E359" t="inlineStr">
        <is>
          <t>PITEÅ</t>
        </is>
      </c>
      <c r="F359" t="inlineStr">
        <is>
          <t>Sveaskog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47140-2021</t>
        </is>
      </c>
      <c r="B360" s="1" t="n">
        <v>44446</v>
      </c>
      <c r="C360" s="1" t="n">
        <v>45179</v>
      </c>
      <c r="D360" t="inlineStr">
        <is>
          <t>NORRBOTTENS LÄN</t>
        </is>
      </c>
      <c r="E360" t="inlineStr">
        <is>
          <t>PITEÅ</t>
        </is>
      </c>
      <c r="G360" t="n">
        <v>4.6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47564-2021</t>
        </is>
      </c>
      <c r="B361" s="1" t="n">
        <v>44447</v>
      </c>
      <c r="C361" s="1" t="n">
        <v>45179</v>
      </c>
      <c r="D361" t="inlineStr">
        <is>
          <t>NORRBOTTENS LÄN</t>
        </is>
      </c>
      <c r="E361" t="inlineStr">
        <is>
          <t>PITEÅ</t>
        </is>
      </c>
      <c r="F361" t="inlineStr">
        <is>
          <t>SCA</t>
        </is>
      </c>
      <c r="G361" t="n">
        <v>6.4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49030-2021</t>
        </is>
      </c>
      <c r="B362" s="1" t="n">
        <v>44453</v>
      </c>
      <c r="C362" s="1" t="n">
        <v>45179</v>
      </c>
      <c r="D362" t="inlineStr">
        <is>
          <t>NORRBOTTENS LÄN</t>
        </is>
      </c>
      <c r="E362" t="inlineStr">
        <is>
          <t>PITEÅ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50015-2021</t>
        </is>
      </c>
      <c r="B363" s="1" t="n">
        <v>44454</v>
      </c>
      <c r="C363" s="1" t="n">
        <v>45179</v>
      </c>
      <c r="D363" t="inlineStr">
        <is>
          <t>NORRBOTTENS LÄN</t>
        </is>
      </c>
      <c r="E363" t="inlineStr">
        <is>
          <t>PITEÅ</t>
        </is>
      </c>
      <c r="G363" t="n">
        <v>7.1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50031-2021</t>
        </is>
      </c>
      <c r="B364" s="1" t="n">
        <v>44454</v>
      </c>
      <c r="C364" s="1" t="n">
        <v>45179</v>
      </c>
      <c r="D364" t="inlineStr">
        <is>
          <t>NORRBOTTENS LÄN</t>
        </is>
      </c>
      <c r="E364" t="inlineStr">
        <is>
          <t>PITEÅ</t>
        </is>
      </c>
      <c r="G364" t="n">
        <v>10.5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50316-2021</t>
        </is>
      </c>
      <c r="B365" s="1" t="n">
        <v>44459</v>
      </c>
      <c r="C365" s="1" t="n">
        <v>45179</v>
      </c>
      <c r="D365" t="inlineStr">
        <is>
          <t>NORRBOTTENS LÄN</t>
        </is>
      </c>
      <c r="E365" t="inlineStr">
        <is>
          <t>PITEÅ</t>
        </is>
      </c>
      <c r="G365" t="n">
        <v>4.2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52003-2021</t>
        </is>
      </c>
      <c r="B366" s="1" t="n">
        <v>44463</v>
      </c>
      <c r="C366" s="1" t="n">
        <v>45179</v>
      </c>
      <c r="D366" t="inlineStr">
        <is>
          <t>NORRBOTTENS LÄN</t>
        </is>
      </c>
      <c r="E366" t="inlineStr">
        <is>
          <t>PITEÅ</t>
        </is>
      </c>
      <c r="F366" t="inlineStr">
        <is>
          <t>Sveaskog</t>
        </is>
      </c>
      <c r="G366" t="n">
        <v>2.2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52422-2021</t>
        </is>
      </c>
      <c r="B367" s="1" t="n">
        <v>44463</v>
      </c>
      <c r="C367" s="1" t="n">
        <v>45179</v>
      </c>
      <c r="D367" t="inlineStr">
        <is>
          <t>NORRBOTTENS LÄN</t>
        </is>
      </c>
      <c r="E367" t="inlineStr">
        <is>
          <t>PITEÅ</t>
        </is>
      </c>
      <c r="G367" t="n">
        <v>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52001-2021</t>
        </is>
      </c>
      <c r="B368" s="1" t="n">
        <v>44463</v>
      </c>
      <c r="C368" s="1" t="n">
        <v>45179</v>
      </c>
      <c r="D368" t="inlineStr">
        <is>
          <t>NORRBOTTENS LÄN</t>
        </is>
      </c>
      <c r="E368" t="inlineStr">
        <is>
          <t>PITEÅ</t>
        </is>
      </c>
      <c r="F368" t="inlineStr">
        <is>
          <t>Sveaskog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53331-2021</t>
        </is>
      </c>
      <c r="B369" s="1" t="n">
        <v>44468</v>
      </c>
      <c r="C369" s="1" t="n">
        <v>45179</v>
      </c>
      <c r="D369" t="inlineStr">
        <is>
          <t>NORRBOTTENS LÄN</t>
        </is>
      </c>
      <c r="E369" t="inlineStr">
        <is>
          <t>PITEÅ</t>
        </is>
      </c>
      <c r="G369" t="n">
        <v>0.3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55722-2021</t>
        </is>
      </c>
      <c r="B370" s="1" t="n">
        <v>44476</v>
      </c>
      <c r="C370" s="1" t="n">
        <v>45179</v>
      </c>
      <c r="D370" t="inlineStr">
        <is>
          <t>NORRBOTTENS LÄN</t>
        </is>
      </c>
      <c r="E370" t="inlineStr">
        <is>
          <t>PITEÅ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56641-2021</t>
        </is>
      </c>
      <c r="B371" s="1" t="n">
        <v>44480</v>
      </c>
      <c r="C371" s="1" t="n">
        <v>45179</v>
      </c>
      <c r="D371" t="inlineStr">
        <is>
          <t>NORRBOTTENS LÄN</t>
        </is>
      </c>
      <c r="E371" t="inlineStr">
        <is>
          <t>PITEÅ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56888-2021</t>
        </is>
      </c>
      <c r="B372" s="1" t="n">
        <v>44481</v>
      </c>
      <c r="C372" s="1" t="n">
        <v>45179</v>
      </c>
      <c r="D372" t="inlineStr">
        <is>
          <t>NORRBOTTENS LÄN</t>
        </is>
      </c>
      <c r="E372" t="inlineStr">
        <is>
          <t>PITEÅ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57973-2021</t>
        </is>
      </c>
      <c r="B373" s="1" t="n">
        <v>44487</v>
      </c>
      <c r="C373" s="1" t="n">
        <v>45179</v>
      </c>
      <c r="D373" t="inlineStr">
        <is>
          <t>NORRBOTTENS LÄN</t>
        </is>
      </c>
      <c r="E373" t="inlineStr">
        <is>
          <t>PITEÅ</t>
        </is>
      </c>
      <c r="F373" t="inlineStr">
        <is>
          <t>Sveaskog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58743-2021</t>
        </is>
      </c>
      <c r="B374" s="1" t="n">
        <v>44489</v>
      </c>
      <c r="C374" s="1" t="n">
        <v>45179</v>
      </c>
      <c r="D374" t="inlineStr">
        <is>
          <t>NORRBOTTENS LÄN</t>
        </is>
      </c>
      <c r="E374" t="inlineStr">
        <is>
          <t>PITEÅ</t>
        </is>
      </c>
      <c r="F374" t="inlineStr">
        <is>
          <t>Sveaskog</t>
        </is>
      </c>
      <c r="G374" t="n">
        <v>0.3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60730-2021</t>
        </is>
      </c>
      <c r="B375" s="1" t="n">
        <v>44496</v>
      </c>
      <c r="C375" s="1" t="n">
        <v>45179</v>
      </c>
      <c r="D375" t="inlineStr">
        <is>
          <t>NORRBOTTENS LÄN</t>
        </is>
      </c>
      <c r="E375" t="inlineStr">
        <is>
          <t>PITEÅ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61578-2021</t>
        </is>
      </c>
      <c r="B376" s="1" t="n">
        <v>44497</v>
      </c>
      <c r="C376" s="1" t="n">
        <v>45179</v>
      </c>
      <c r="D376" t="inlineStr">
        <is>
          <t>NORRBOTTENS LÄN</t>
        </is>
      </c>
      <c r="E376" t="inlineStr">
        <is>
          <t>PITEÅ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61567-2021</t>
        </is>
      </c>
      <c r="B377" s="1" t="n">
        <v>44497</v>
      </c>
      <c r="C377" s="1" t="n">
        <v>45179</v>
      </c>
      <c r="D377" t="inlineStr">
        <is>
          <t>NORRBOTTENS LÄN</t>
        </is>
      </c>
      <c r="E377" t="inlineStr">
        <is>
          <t>PITEÅ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61112-2021</t>
        </is>
      </c>
      <c r="B378" s="1" t="n">
        <v>44498</v>
      </c>
      <c r="C378" s="1" t="n">
        <v>45179</v>
      </c>
      <c r="D378" t="inlineStr">
        <is>
          <t>NORRBOTTENS LÄN</t>
        </is>
      </c>
      <c r="E378" t="inlineStr">
        <is>
          <t>PITEÅ</t>
        </is>
      </c>
      <c r="G378" t="n">
        <v>0.4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61370-2021</t>
        </is>
      </c>
      <c r="B379" s="1" t="n">
        <v>44499</v>
      </c>
      <c r="C379" s="1" t="n">
        <v>45179</v>
      </c>
      <c r="D379" t="inlineStr">
        <is>
          <t>NORRBOTTENS LÄN</t>
        </is>
      </c>
      <c r="E379" t="inlineStr">
        <is>
          <t>PITEÅ</t>
        </is>
      </c>
      <c r="G379" t="n">
        <v>18.2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62115-2021</t>
        </is>
      </c>
      <c r="B380" s="1" t="n">
        <v>44502</v>
      </c>
      <c r="C380" s="1" t="n">
        <v>45179</v>
      </c>
      <c r="D380" t="inlineStr">
        <is>
          <t>NORRBOTTENS LÄN</t>
        </is>
      </c>
      <c r="E380" t="inlineStr">
        <is>
          <t>PITEÅ</t>
        </is>
      </c>
      <c r="G380" t="n">
        <v>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65769-2021</t>
        </is>
      </c>
      <c r="B381" s="1" t="n">
        <v>44516</v>
      </c>
      <c r="C381" s="1" t="n">
        <v>45179</v>
      </c>
      <c r="D381" t="inlineStr">
        <is>
          <t>NORRBOTTENS LÄN</t>
        </is>
      </c>
      <c r="E381" t="inlineStr">
        <is>
          <t>PITEÅ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66859-2021</t>
        </is>
      </c>
      <c r="B382" s="1" t="n">
        <v>44522</v>
      </c>
      <c r="C382" s="1" t="n">
        <v>45179</v>
      </c>
      <c r="D382" t="inlineStr">
        <is>
          <t>NORRBOTTENS LÄN</t>
        </is>
      </c>
      <c r="E382" t="inlineStr">
        <is>
          <t>PITEÅ</t>
        </is>
      </c>
      <c r="F382" t="inlineStr">
        <is>
          <t>Sveaskog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67020-2021</t>
        </is>
      </c>
      <c r="B383" s="1" t="n">
        <v>44522</v>
      </c>
      <c r="C383" s="1" t="n">
        <v>45179</v>
      </c>
      <c r="D383" t="inlineStr">
        <is>
          <t>NORRBOTTENS LÄN</t>
        </is>
      </c>
      <c r="E383" t="inlineStr">
        <is>
          <t>PITEÅ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67376-2021</t>
        </is>
      </c>
      <c r="B384" s="1" t="n">
        <v>44523</v>
      </c>
      <c r="C384" s="1" t="n">
        <v>45179</v>
      </c>
      <c r="D384" t="inlineStr">
        <is>
          <t>NORRBOTTENS LÄN</t>
        </is>
      </c>
      <c r="E384" t="inlineStr">
        <is>
          <t>PITEÅ</t>
        </is>
      </c>
      <c r="G384" t="n">
        <v>4.6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67904-2021</t>
        </is>
      </c>
      <c r="B385" s="1" t="n">
        <v>44525</v>
      </c>
      <c r="C385" s="1" t="n">
        <v>45179</v>
      </c>
      <c r="D385" t="inlineStr">
        <is>
          <t>NORRBOTTENS LÄN</t>
        </is>
      </c>
      <c r="E385" t="inlineStr">
        <is>
          <t>PITEÅ</t>
        </is>
      </c>
      <c r="G385" t="n">
        <v>12.7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67927-2021</t>
        </is>
      </c>
      <c r="B386" s="1" t="n">
        <v>44525</v>
      </c>
      <c r="C386" s="1" t="n">
        <v>45179</v>
      </c>
      <c r="D386" t="inlineStr">
        <is>
          <t>NORRBOTTENS LÄN</t>
        </is>
      </c>
      <c r="E386" t="inlineStr">
        <is>
          <t>PITEÅ</t>
        </is>
      </c>
      <c r="F386" t="inlineStr">
        <is>
          <t>Sveaskog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69078-2021</t>
        </is>
      </c>
      <c r="B387" s="1" t="n">
        <v>44529</v>
      </c>
      <c r="C387" s="1" t="n">
        <v>45179</v>
      </c>
      <c r="D387" t="inlineStr">
        <is>
          <t>NORRBOTTENS LÄN</t>
        </is>
      </c>
      <c r="E387" t="inlineStr">
        <is>
          <t>PITEÅ</t>
        </is>
      </c>
      <c r="G387" t="n">
        <v>0.9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68987-2021</t>
        </is>
      </c>
      <c r="B388" s="1" t="n">
        <v>44530</v>
      </c>
      <c r="C388" s="1" t="n">
        <v>45179</v>
      </c>
      <c r="D388" t="inlineStr">
        <is>
          <t>NORRBOTTENS LÄN</t>
        </is>
      </c>
      <c r="E388" t="inlineStr">
        <is>
          <t>PITEÅ</t>
        </is>
      </c>
      <c r="F388" t="inlineStr">
        <is>
          <t>Övriga Aktiebolag</t>
        </is>
      </c>
      <c r="G388" t="n">
        <v>5.3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68995-2021</t>
        </is>
      </c>
      <c r="B389" s="1" t="n">
        <v>44530</v>
      </c>
      <c r="C389" s="1" t="n">
        <v>45179</v>
      </c>
      <c r="D389" t="inlineStr">
        <is>
          <t>NORRBOTTENS LÄN</t>
        </is>
      </c>
      <c r="E389" t="inlineStr">
        <is>
          <t>PITEÅ</t>
        </is>
      </c>
      <c r="F389" t="inlineStr">
        <is>
          <t>Övriga Aktiebolag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70093-2021</t>
        </is>
      </c>
      <c r="B390" s="1" t="n">
        <v>44531</v>
      </c>
      <c r="C390" s="1" t="n">
        <v>45179</v>
      </c>
      <c r="D390" t="inlineStr">
        <is>
          <t>NORRBOTTENS LÄN</t>
        </is>
      </c>
      <c r="E390" t="inlineStr">
        <is>
          <t>PITEÅ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70706-2021</t>
        </is>
      </c>
      <c r="B391" s="1" t="n">
        <v>44536</v>
      </c>
      <c r="C391" s="1" t="n">
        <v>45179</v>
      </c>
      <c r="D391" t="inlineStr">
        <is>
          <t>NORRBOTTENS LÄN</t>
        </is>
      </c>
      <c r="E391" t="inlineStr">
        <is>
          <t>PITEÅ</t>
        </is>
      </c>
      <c r="G391" t="n">
        <v>4.9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70619-2021</t>
        </is>
      </c>
      <c r="B392" s="1" t="n">
        <v>44536</v>
      </c>
      <c r="C392" s="1" t="n">
        <v>45179</v>
      </c>
      <c r="D392" t="inlineStr">
        <is>
          <t>NORRBOTTENS LÄN</t>
        </is>
      </c>
      <c r="E392" t="inlineStr">
        <is>
          <t>PITEÅ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71270-2021</t>
        </is>
      </c>
      <c r="B393" s="1" t="n">
        <v>44538</v>
      </c>
      <c r="C393" s="1" t="n">
        <v>45179</v>
      </c>
      <c r="D393" t="inlineStr">
        <is>
          <t>NORRBOTTENS LÄN</t>
        </is>
      </c>
      <c r="E393" t="inlineStr">
        <is>
          <t>PITEÅ</t>
        </is>
      </c>
      <c r="G393" t="n">
        <v>7.5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71301-2021</t>
        </is>
      </c>
      <c r="B394" s="1" t="n">
        <v>44538</v>
      </c>
      <c r="C394" s="1" t="n">
        <v>45179</v>
      </c>
      <c r="D394" t="inlineStr">
        <is>
          <t>NORRBOTTENS LÄN</t>
        </is>
      </c>
      <c r="E394" t="inlineStr">
        <is>
          <t>PITEÅ</t>
        </is>
      </c>
      <c r="G394" t="n">
        <v>4.6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71287-2021</t>
        </is>
      </c>
      <c r="B395" s="1" t="n">
        <v>44538</v>
      </c>
      <c r="C395" s="1" t="n">
        <v>45179</v>
      </c>
      <c r="D395" t="inlineStr">
        <is>
          <t>NORRBOTTENS LÄN</t>
        </is>
      </c>
      <c r="E395" t="inlineStr">
        <is>
          <t>PITEÅ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71297-2021</t>
        </is>
      </c>
      <c r="B396" s="1" t="n">
        <v>44538</v>
      </c>
      <c r="C396" s="1" t="n">
        <v>45179</v>
      </c>
      <c r="D396" t="inlineStr">
        <is>
          <t>NORRBOTTENS LÄN</t>
        </is>
      </c>
      <c r="E396" t="inlineStr">
        <is>
          <t>PITEÅ</t>
        </is>
      </c>
      <c r="G396" t="n">
        <v>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71242-2021</t>
        </is>
      </c>
      <c r="B397" s="1" t="n">
        <v>44538</v>
      </c>
      <c r="C397" s="1" t="n">
        <v>45179</v>
      </c>
      <c r="D397" t="inlineStr">
        <is>
          <t>NORRBOTTENS LÄN</t>
        </is>
      </c>
      <c r="E397" t="inlineStr">
        <is>
          <t>PITEÅ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71283-2021</t>
        </is>
      </c>
      <c r="B398" s="1" t="n">
        <v>44538</v>
      </c>
      <c r="C398" s="1" t="n">
        <v>45179</v>
      </c>
      <c r="D398" t="inlineStr">
        <is>
          <t>NORRBOTTENS LÄN</t>
        </is>
      </c>
      <c r="E398" t="inlineStr">
        <is>
          <t>PITEÅ</t>
        </is>
      </c>
      <c r="G398" t="n">
        <v>3.9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71294-2021</t>
        </is>
      </c>
      <c r="B399" s="1" t="n">
        <v>44538</v>
      </c>
      <c r="C399" s="1" t="n">
        <v>45179</v>
      </c>
      <c r="D399" t="inlineStr">
        <is>
          <t>NORRBOTTENS LÄN</t>
        </is>
      </c>
      <c r="E399" t="inlineStr">
        <is>
          <t>PITEÅ</t>
        </is>
      </c>
      <c r="G399" t="n">
        <v>4.9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71278-2021</t>
        </is>
      </c>
      <c r="B400" s="1" t="n">
        <v>44538</v>
      </c>
      <c r="C400" s="1" t="n">
        <v>45179</v>
      </c>
      <c r="D400" t="inlineStr">
        <is>
          <t>NORRBOTTENS LÄN</t>
        </is>
      </c>
      <c r="E400" t="inlineStr">
        <is>
          <t>PITEÅ</t>
        </is>
      </c>
      <c r="G400" t="n">
        <v>12.6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71487-2021</t>
        </is>
      </c>
      <c r="B401" s="1" t="n">
        <v>44539</v>
      </c>
      <c r="C401" s="1" t="n">
        <v>45179</v>
      </c>
      <c r="D401" t="inlineStr">
        <is>
          <t>NORRBOTTENS LÄN</t>
        </is>
      </c>
      <c r="E401" t="inlineStr">
        <is>
          <t>PITEÅ</t>
        </is>
      </c>
      <c r="F401" t="inlineStr">
        <is>
          <t>Kommuner</t>
        </is>
      </c>
      <c r="G401" t="n">
        <v>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71719-2021</t>
        </is>
      </c>
      <c r="B402" s="1" t="n">
        <v>44539</v>
      </c>
      <c r="C402" s="1" t="n">
        <v>45179</v>
      </c>
      <c r="D402" t="inlineStr">
        <is>
          <t>NORRBOTTENS LÄN</t>
        </is>
      </c>
      <c r="E402" t="inlineStr">
        <is>
          <t>PITEÅ</t>
        </is>
      </c>
      <c r="F402" t="inlineStr">
        <is>
          <t>Kommuner</t>
        </is>
      </c>
      <c r="G402" t="n">
        <v>3.1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71935-2021</t>
        </is>
      </c>
      <c r="B403" s="1" t="n">
        <v>44543</v>
      </c>
      <c r="C403" s="1" t="n">
        <v>45179</v>
      </c>
      <c r="D403" t="inlineStr">
        <is>
          <t>NORRBOTTENS LÄN</t>
        </is>
      </c>
      <c r="E403" t="inlineStr">
        <is>
          <t>PITEÅ</t>
        </is>
      </c>
      <c r="F403" t="inlineStr">
        <is>
          <t>SCA</t>
        </is>
      </c>
      <c r="G403" t="n">
        <v>6.3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71945-2021</t>
        </is>
      </c>
      <c r="B404" s="1" t="n">
        <v>44543</v>
      </c>
      <c r="C404" s="1" t="n">
        <v>45179</v>
      </c>
      <c r="D404" t="inlineStr">
        <is>
          <t>NORRBOTTENS LÄN</t>
        </is>
      </c>
      <c r="E404" t="inlineStr">
        <is>
          <t>PITEÅ</t>
        </is>
      </c>
      <c r="F404" t="inlineStr">
        <is>
          <t>SCA</t>
        </is>
      </c>
      <c r="G404" t="n">
        <v>4.2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71953-2021</t>
        </is>
      </c>
      <c r="B405" s="1" t="n">
        <v>44543</v>
      </c>
      <c r="C405" s="1" t="n">
        <v>45179</v>
      </c>
      <c r="D405" t="inlineStr">
        <is>
          <t>NORRBOTTENS LÄN</t>
        </is>
      </c>
      <c r="E405" t="inlineStr">
        <is>
          <t>PITEÅ</t>
        </is>
      </c>
      <c r="F405" t="inlineStr">
        <is>
          <t>SCA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72927-2021</t>
        </is>
      </c>
      <c r="B406" s="1" t="n">
        <v>44547</v>
      </c>
      <c r="C406" s="1" t="n">
        <v>45179</v>
      </c>
      <c r="D406" t="inlineStr">
        <is>
          <t>NORRBOTTENS LÄN</t>
        </is>
      </c>
      <c r="E406" t="inlineStr">
        <is>
          <t>PITEÅ</t>
        </is>
      </c>
      <c r="F406" t="inlineStr">
        <is>
          <t>Övriga Aktiebolag</t>
        </is>
      </c>
      <c r="G406" t="n">
        <v>3.9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73026-2021</t>
        </is>
      </c>
      <c r="B407" s="1" t="n">
        <v>44550</v>
      </c>
      <c r="C407" s="1" t="n">
        <v>45179</v>
      </c>
      <c r="D407" t="inlineStr">
        <is>
          <t>NORRBOTTENS LÄN</t>
        </is>
      </c>
      <c r="E407" t="inlineStr">
        <is>
          <t>PITEÅ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73400-2021</t>
        </is>
      </c>
      <c r="B408" s="1" t="n">
        <v>44550</v>
      </c>
      <c r="C408" s="1" t="n">
        <v>45179</v>
      </c>
      <c r="D408" t="inlineStr">
        <is>
          <t>NORRBOTTENS LÄN</t>
        </is>
      </c>
      <c r="E408" t="inlineStr">
        <is>
          <t>PITEÅ</t>
        </is>
      </c>
      <c r="G408" t="n">
        <v>10.3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810-2022</t>
        </is>
      </c>
      <c r="B409" s="1" t="n">
        <v>44571</v>
      </c>
      <c r="C409" s="1" t="n">
        <v>45179</v>
      </c>
      <c r="D409" t="inlineStr">
        <is>
          <t>NORRBOTTENS LÄN</t>
        </is>
      </c>
      <c r="E409" t="inlineStr">
        <is>
          <t>PITEÅ</t>
        </is>
      </c>
      <c r="G409" t="n">
        <v>0.4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3095-2022</t>
        </is>
      </c>
      <c r="B410" s="1" t="n">
        <v>44582</v>
      </c>
      <c r="C410" s="1" t="n">
        <v>45179</v>
      </c>
      <c r="D410" t="inlineStr">
        <is>
          <t>NORRBOTTENS LÄN</t>
        </is>
      </c>
      <c r="E410" t="inlineStr">
        <is>
          <t>PITEÅ</t>
        </is>
      </c>
      <c r="G410" t="n">
        <v>12.2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3089-2022</t>
        </is>
      </c>
      <c r="B411" s="1" t="n">
        <v>44582</v>
      </c>
      <c r="C411" s="1" t="n">
        <v>45179</v>
      </c>
      <c r="D411" t="inlineStr">
        <is>
          <t>NORRBOTTENS LÄN</t>
        </is>
      </c>
      <c r="E411" t="inlineStr">
        <is>
          <t>PITEÅ</t>
        </is>
      </c>
      <c r="G411" t="n">
        <v>43.8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3242-2022</t>
        </is>
      </c>
      <c r="B412" s="1" t="n">
        <v>44582</v>
      </c>
      <c r="C412" s="1" t="n">
        <v>45179</v>
      </c>
      <c r="D412" t="inlineStr">
        <is>
          <t>NORRBOTTENS LÄN</t>
        </is>
      </c>
      <c r="E412" t="inlineStr">
        <is>
          <t>PITEÅ</t>
        </is>
      </c>
      <c r="G412" t="n">
        <v>4.9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3093-2022</t>
        </is>
      </c>
      <c r="B413" s="1" t="n">
        <v>44582</v>
      </c>
      <c r="C413" s="1" t="n">
        <v>45179</v>
      </c>
      <c r="D413" t="inlineStr">
        <is>
          <t>NORRBOTTENS LÄN</t>
        </is>
      </c>
      <c r="E413" t="inlineStr">
        <is>
          <t>PITEÅ</t>
        </is>
      </c>
      <c r="G413" t="n">
        <v>9.800000000000001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4330-2022</t>
        </is>
      </c>
      <c r="B414" s="1" t="n">
        <v>44588</v>
      </c>
      <c r="C414" s="1" t="n">
        <v>45179</v>
      </c>
      <c r="D414" t="inlineStr">
        <is>
          <t>NORRBOTTENS LÄN</t>
        </is>
      </c>
      <c r="E414" t="inlineStr">
        <is>
          <t>PITEÅ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4437-2022</t>
        </is>
      </c>
      <c r="B415" s="1" t="n">
        <v>44589</v>
      </c>
      <c r="C415" s="1" t="n">
        <v>45179</v>
      </c>
      <c r="D415" t="inlineStr">
        <is>
          <t>NORRBOTTENS LÄN</t>
        </is>
      </c>
      <c r="E415" t="inlineStr">
        <is>
          <t>PITEÅ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4776-2022</t>
        </is>
      </c>
      <c r="B416" s="1" t="n">
        <v>44592</v>
      </c>
      <c r="C416" s="1" t="n">
        <v>45179</v>
      </c>
      <c r="D416" t="inlineStr">
        <is>
          <t>NORRBOTTENS LÄN</t>
        </is>
      </c>
      <c r="E416" t="inlineStr">
        <is>
          <t>PITEÅ</t>
        </is>
      </c>
      <c r="G416" t="n">
        <v>9.5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5290-2022</t>
        </is>
      </c>
      <c r="B417" s="1" t="n">
        <v>44592</v>
      </c>
      <c r="C417" s="1" t="n">
        <v>45179</v>
      </c>
      <c r="D417" t="inlineStr">
        <is>
          <t>NORRBOTTENS LÄN</t>
        </is>
      </c>
      <c r="E417" t="inlineStr">
        <is>
          <t>PITEÅ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6110-2022</t>
        </is>
      </c>
      <c r="B418" s="1" t="n">
        <v>44599</v>
      </c>
      <c r="C418" s="1" t="n">
        <v>45179</v>
      </c>
      <c r="D418" t="inlineStr">
        <is>
          <t>NORRBOTTENS LÄN</t>
        </is>
      </c>
      <c r="E418" t="inlineStr">
        <is>
          <t>PITEÅ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7928-2022</t>
        </is>
      </c>
      <c r="B419" s="1" t="n">
        <v>44608</v>
      </c>
      <c r="C419" s="1" t="n">
        <v>45179</v>
      </c>
      <c r="D419" t="inlineStr">
        <is>
          <t>NORRBOTTENS LÄN</t>
        </is>
      </c>
      <c r="E419" t="inlineStr">
        <is>
          <t>PITEÅ</t>
        </is>
      </c>
      <c r="G419" t="n">
        <v>2.5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9193-2022</t>
        </is>
      </c>
      <c r="B420" s="1" t="n">
        <v>44615</v>
      </c>
      <c r="C420" s="1" t="n">
        <v>45179</v>
      </c>
      <c r="D420" t="inlineStr">
        <is>
          <t>NORRBOTTENS LÄN</t>
        </is>
      </c>
      <c r="E420" t="inlineStr">
        <is>
          <t>PITEÅ</t>
        </is>
      </c>
      <c r="G420" t="n">
        <v>4.7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9497-2022</t>
        </is>
      </c>
      <c r="B421" s="1" t="n">
        <v>44616</v>
      </c>
      <c r="C421" s="1" t="n">
        <v>45179</v>
      </c>
      <c r="D421" t="inlineStr">
        <is>
          <t>NORRBOTTENS LÄN</t>
        </is>
      </c>
      <c r="E421" t="inlineStr">
        <is>
          <t>PITEÅ</t>
        </is>
      </c>
      <c r="F421" t="inlineStr">
        <is>
          <t>SCA</t>
        </is>
      </c>
      <c r="G421" t="n">
        <v>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9690-2022</t>
        </is>
      </c>
      <c r="B422" s="1" t="n">
        <v>44617</v>
      </c>
      <c r="C422" s="1" t="n">
        <v>45179</v>
      </c>
      <c r="D422" t="inlineStr">
        <is>
          <t>NORRBOTTENS LÄN</t>
        </is>
      </c>
      <c r="E422" t="inlineStr">
        <is>
          <t>PITEÅ</t>
        </is>
      </c>
      <c r="F422" t="inlineStr">
        <is>
          <t>Sveaskog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10353-2022</t>
        </is>
      </c>
      <c r="B423" s="1" t="n">
        <v>44622</v>
      </c>
      <c r="C423" s="1" t="n">
        <v>45179</v>
      </c>
      <c r="D423" t="inlineStr">
        <is>
          <t>NORRBOTTENS LÄN</t>
        </is>
      </c>
      <c r="E423" t="inlineStr">
        <is>
          <t>PITEÅ</t>
        </is>
      </c>
      <c r="G423" t="n">
        <v>5.5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10544-2022</t>
        </is>
      </c>
      <c r="B424" s="1" t="n">
        <v>44623</v>
      </c>
      <c r="C424" s="1" t="n">
        <v>45179</v>
      </c>
      <c r="D424" t="inlineStr">
        <is>
          <t>NORRBOTTENS LÄN</t>
        </is>
      </c>
      <c r="E424" t="inlineStr">
        <is>
          <t>PITEÅ</t>
        </is>
      </c>
      <c r="G424" t="n">
        <v>21.9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13090-2022</t>
        </is>
      </c>
      <c r="B425" s="1" t="n">
        <v>44643</v>
      </c>
      <c r="C425" s="1" t="n">
        <v>45179</v>
      </c>
      <c r="D425" t="inlineStr">
        <is>
          <t>NORRBOTTENS LÄN</t>
        </is>
      </c>
      <c r="E425" t="inlineStr">
        <is>
          <t>PITEÅ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13103-2022</t>
        </is>
      </c>
      <c r="B426" s="1" t="n">
        <v>44643</v>
      </c>
      <c r="C426" s="1" t="n">
        <v>45179</v>
      </c>
      <c r="D426" t="inlineStr">
        <is>
          <t>NORRBOTTENS LÄN</t>
        </is>
      </c>
      <c r="E426" t="inlineStr">
        <is>
          <t>PITEÅ</t>
        </is>
      </c>
      <c r="F426" t="inlineStr">
        <is>
          <t>SCA</t>
        </is>
      </c>
      <c r="G426" t="n">
        <v>3.5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14871-2022</t>
        </is>
      </c>
      <c r="B427" s="1" t="n">
        <v>44656</v>
      </c>
      <c r="C427" s="1" t="n">
        <v>45179</v>
      </c>
      <c r="D427" t="inlineStr">
        <is>
          <t>NORRBOTTENS LÄN</t>
        </is>
      </c>
      <c r="E427" t="inlineStr">
        <is>
          <t>PITEÅ</t>
        </is>
      </c>
      <c r="G427" t="n">
        <v>1.9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15199-2022</t>
        </is>
      </c>
      <c r="B428" s="1" t="n">
        <v>44658</v>
      </c>
      <c r="C428" s="1" t="n">
        <v>45179</v>
      </c>
      <c r="D428" t="inlineStr">
        <is>
          <t>NORRBOTTENS LÄN</t>
        </is>
      </c>
      <c r="E428" t="inlineStr">
        <is>
          <t>PITEÅ</t>
        </is>
      </c>
      <c r="G428" t="n">
        <v>3.5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18065-2022</t>
        </is>
      </c>
      <c r="B429" s="1" t="n">
        <v>44683</v>
      </c>
      <c r="C429" s="1" t="n">
        <v>45179</v>
      </c>
      <c r="D429" t="inlineStr">
        <is>
          <t>NORRBOTTENS LÄN</t>
        </is>
      </c>
      <c r="E429" t="inlineStr">
        <is>
          <t>PITEÅ</t>
        </is>
      </c>
      <c r="G429" t="n">
        <v>2.9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18059-2022</t>
        </is>
      </c>
      <c r="B430" s="1" t="n">
        <v>44683</v>
      </c>
      <c r="C430" s="1" t="n">
        <v>45179</v>
      </c>
      <c r="D430" t="inlineStr">
        <is>
          <t>NORRBOTTENS LÄN</t>
        </is>
      </c>
      <c r="E430" t="inlineStr">
        <is>
          <t>PITEÅ</t>
        </is>
      </c>
      <c r="G430" t="n">
        <v>5.6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18269-2022</t>
        </is>
      </c>
      <c r="B431" s="1" t="n">
        <v>44685</v>
      </c>
      <c r="C431" s="1" t="n">
        <v>45179</v>
      </c>
      <c r="D431" t="inlineStr">
        <is>
          <t>NORRBOTTENS LÄN</t>
        </is>
      </c>
      <c r="E431" t="inlineStr">
        <is>
          <t>PITEÅ</t>
        </is>
      </c>
      <c r="G431" t="n">
        <v>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18267-2022</t>
        </is>
      </c>
      <c r="B432" s="1" t="n">
        <v>44685</v>
      </c>
      <c r="C432" s="1" t="n">
        <v>45179</v>
      </c>
      <c r="D432" t="inlineStr">
        <is>
          <t>NORRBOTTENS LÄN</t>
        </is>
      </c>
      <c r="E432" t="inlineStr">
        <is>
          <t>PITEÅ</t>
        </is>
      </c>
      <c r="G432" t="n">
        <v>2.9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18397-2022</t>
        </is>
      </c>
      <c r="B433" s="1" t="n">
        <v>44685</v>
      </c>
      <c r="C433" s="1" t="n">
        <v>45179</v>
      </c>
      <c r="D433" t="inlineStr">
        <is>
          <t>NORRBOTTENS LÄN</t>
        </is>
      </c>
      <c r="E433" t="inlineStr">
        <is>
          <t>PITEÅ</t>
        </is>
      </c>
      <c r="G433" t="n">
        <v>2.5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18740-2022</t>
        </is>
      </c>
      <c r="B434" s="1" t="n">
        <v>44687</v>
      </c>
      <c r="C434" s="1" t="n">
        <v>45179</v>
      </c>
      <c r="D434" t="inlineStr">
        <is>
          <t>NORRBOTTENS LÄN</t>
        </is>
      </c>
      <c r="E434" t="inlineStr">
        <is>
          <t>PITEÅ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21856-2022</t>
        </is>
      </c>
      <c r="B435" s="1" t="n">
        <v>44708</v>
      </c>
      <c r="C435" s="1" t="n">
        <v>45179</v>
      </c>
      <c r="D435" t="inlineStr">
        <is>
          <t>NORRBOTTENS LÄN</t>
        </is>
      </c>
      <c r="E435" t="inlineStr">
        <is>
          <t>PITEÅ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21851-2022</t>
        </is>
      </c>
      <c r="B436" s="1" t="n">
        <v>44708</v>
      </c>
      <c r="C436" s="1" t="n">
        <v>45179</v>
      </c>
      <c r="D436" t="inlineStr">
        <is>
          <t>NORRBOTTENS LÄN</t>
        </is>
      </c>
      <c r="E436" t="inlineStr">
        <is>
          <t>PITEÅ</t>
        </is>
      </c>
      <c r="G436" t="n">
        <v>3.2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21854-2022</t>
        </is>
      </c>
      <c r="B437" s="1" t="n">
        <v>44708</v>
      </c>
      <c r="C437" s="1" t="n">
        <v>45179</v>
      </c>
      <c r="D437" t="inlineStr">
        <is>
          <t>NORRBOTTENS LÄN</t>
        </is>
      </c>
      <c r="E437" t="inlineStr">
        <is>
          <t>PITEÅ</t>
        </is>
      </c>
      <c r="G437" t="n">
        <v>5.1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24724-2022</t>
        </is>
      </c>
      <c r="B438" s="1" t="n">
        <v>44727</v>
      </c>
      <c r="C438" s="1" t="n">
        <v>45179</v>
      </c>
      <c r="D438" t="inlineStr">
        <is>
          <t>NORRBOTTENS LÄN</t>
        </is>
      </c>
      <c r="E438" t="inlineStr">
        <is>
          <t>PITEÅ</t>
        </is>
      </c>
      <c r="F438" t="inlineStr">
        <is>
          <t>SCA</t>
        </is>
      </c>
      <c r="G438" t="n">
        <v>10.2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25163-2022</t>
        </is>
      </c>
      <c r="B439" s="1" t="n">
        <v>44729</v>
      </c>
      <c r="C439" s="1" t="n">
        <v>45179</v>
      </c>
      <c r="D439" t="inlineStr">
        <is>
          <t>NORRBOTTENS LÄN</t>
        </is>
      </c>
      <c r="E439" t="inlineStr">
        <is>
          <t>PITEÅ</t>
        </is>
      </c>
      <c r="F439" t="inlineStr">
        <is>
          <t>Sveaskog</t>
        </is>
      </c>
      <c r="G439" t="n">
        <v>8.199999999999999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27270-2022</t>
        </is>
      </c>
      <c r="B440" s="1" t="n">
        <v>44741</v>
      </c>
      <c r="C440" s="1" t="n">
        <v>45179</v>
      </c>
      <c r="D440" t="inlineStr">
        <is>
          <t>NORRBOTTENS LÄN</t>
        </is>
      </c>
      <c r="E440" t="inlineStr">
        <is>
          <t>PITEÅ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27268-2022</t>
        </is>
      </c>
      <c r="B441" s="1" t="n">
        <v>44741</v>
      </c>
      <c r="C441" s="1" t="n">
        <v>45179</v>
      </c>
      <c r="D441" t="inlineStr">
        <is>
          <t>NORRBOTTENS LÄN</t>
        </is>
      </c>
      <c r="E441" t="inlineStr">
        <is>
          <t>PITEÅ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27269-2022</t>
        </is>
      </c>
      <c r="B442" s="1" t="n">
        <v>44741</v>
      </c>
      <c r="C442" s="1" t="n">
        <v>45179</v>
      </c>
      <c r="D442" t="inlineStr">
        <is>
          <t>NORRBOTTENS LÄN</t>
        </is>
      </c>
      <c r="E442" t="inlineStr">
        <is>
          <t>PITEÅ</t>
        </is>
      </c>
      <c r="G442" t="n">
        <v>1.7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28491-2022</t>
        </is>
      </c>
      <c r="B443" s="1" t="n">
        <v>44747</v>
      </c>
      <c r="C443" s="1" t="n">
        <v>45179</v>
      </c>
      <c r="D443" t="inlineStr">
        <is>
          <t>NORRBOTTENS LÄN</t>
        </is>
      </c>
      <c r="E443" t="inlineStr">
        <is>
          <t>PITEÅ</t>
        </is>
      </c>
      <c r="F443" t="inlineStr">
        <is>
          <t>SCA</t>
        </is>
      </c>
      <c r="G443" t="n">
        <v>8.699999999999999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29894-2022</t>
        </is>
      </c>
      <c r="B444" s="1" t="n">
        <v>44756</v>
      </c>
      <c r="C444" s="1" t="n">
        <v>45179</v>
      </c>
      <c r="D444" t="inlineStr">
        <is>
          <t>NORRBOTTENS LÄN</t>
        </is>
      </c>
      <c r="E444" t="inlineStr">
        <is>
          <t>PITEÅ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30440-2022</t>
        </is>
      </c>
      <c r="B445" s="1" t="n">
        <v>44761</v>
      </c>
      <c r="C445" s="1" t="n">
        <v>45179</v>
      </c>
      <c r="D445" t="inlineStr">
        <is>
          <t>NORRBOTTENS LÄN</t>
        </is>
      </c>
      <c r="E445" t="inlineStr">
        <is>
          <t>PITEÅ</t>
        </is>
      </c>
      <c r="G445" t="n">
        <v>3.4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31977-2022</t>
        </is>
      </c>
      <c r="B446" s="1" t="n">
        <v>44777</v>
      </c>
      <c r="C446" s="1" t="n">
        <v>45179</v>
      </c>
      <c r="D446" t="inlineStr">
        <is>
          <t>NORRBOTTENS LÄN</t>
        </is>
      </c>
      <c r="E446" t="inlineStr">
        <is>
          <t>PITEÅ</t>
        </is>
      </c>
      <c r="F446" t="inlineStr">
        <is>
          <t>SCA</t>
        </is>
      </c>
      <c r="G446" t="n">
        <v>13.7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32391-2022</t>
        </is>
      </c>
      <c r="B447" s="1" t="n">
        <v>44781</v>
      </c>
      <c r="C447" s="1" t="n">
        <v>45179</v>
      </c>
      <c r="D447" t="inlineStr">
        <is>
          <t>NORRBOTTENS LÄN</t>
        </is>
      </c>
      <c r="E447" t="inlineStr">
        <is>
          <t>PITEÅ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32690-2022</t>
        </is>
      </c>
      <c r="B448" s="1" t="n">
        <v>44783</v>
      </c>
      <c r="C448" s="1" t="n">
        <v>45179</v>
      </c>
      <c r="D448" t="inlineStr">
        <is>
          <t>NORRBOTTENS LÄN</t>
        </is>
      </c>
      <c r="E448" t="inlineStr">
        <is>
          <t>PITEÅ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32991-2022</t>
        </is>
      </c>
      <c r="B449" s="1" t="n">
        <v>44784</v>
      </c>
      <c r="C449" s="1" t="n">
        <v>45179</v>
      </c>
      <c r="D449" t="inlineStr">
        <is>
          <t>NORRBOTTENS LÄN</t>
        </is>
      </c>
      <c r="E449" t="inlineStr">
        <is>
          <t>PITEÅ</t>
        </is>
      </c>
      <c r="F449" t="inlineStr">
        <is>
          <t>SCA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33196-2022</t>
        </is>
      </c>
      <c r="B450" s="1" t="n">
        <v>44785</v>
      </c>
      <c r="C450" s="1" t="n">
        <v>45179</v>
      </c>
      <c r="D450" t="inlineStr">
        <is>
          <t>NORRBOTTENS LÄN</t>
        </is>
      </c>
      <c r="E450" t="inlineStr">
        <is>
          <t>PITEÅ</t>
        </is>
      </c>
      <c r="G450" t="n">
        <v>12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34337-2022</t>
        </is>
      </c>
      <c r="B451" s="1" t="n">
        <v>44792</v>
      </c>
      <c r="C451" s="1" t="n">
        <v>45179</v>
      </c>
      <c r="D451" t="inlineStr">
        <is>
          <t>NORRBOTTENS LÄN</t>
        </is>
      </c>
      <c r="E451" t="inlineStr">
        <is>
          <t>PITEÅ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34688-2022</t>
        </is>
      </c>
      <c r="B452" s="1" t="n">
        <v>44795</v>
      </c>
      <c r="C452" s="1" t="n">
        <v>45179</v>
      </c>
      <c r="D452" t="inlineStr">
        <is>
          <t>NORRBOTTENS LÄN</t>
        </is>
      </c>
      <c r="E452" t="inlineStr">
        <is>
          <t>PITEÅ</t>
        </is>
      </c>
      <c r="F452" t="inlineStr">
        <is>
          <t>Övriga Aktiebolag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34615-2022</t>
        </is>
      </c>
      <c r="B453" s="1" t="n">
        <v>44795</v>
      </c>
      <c r="C453" s="1" t="n">
        <v>45179</v>
      </c>
      <c r="D453" t="inlineStr">
        <is>
          <t>NORRBOTTENS LÄN</t>
        </is>
      </c>
      <c r="E453" t="inlineStr">
        <is>
          <t>PITEÅ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36245-2022</t>
        </is>
      </c>
      <c r="B454" s="1" t="n">
        <v>44803</v>
      </c>
      <c r="C454" s="1" t="n">
        <v>45179</v>
      </c>
      <c r="D454" t="inlineStr">
        <is>
          <t>NORRBOTTENS LÄN</t>
        </is>
      </c>
      <c r="E454" t="inlineStr">
        <is>
          <t>PITEÅ</t>
        </is>
      </c>
      <c r="F454" t="inlineStr">
        <is>
          <t>Sveaskog</t>
        </is>
      </c>
      <c r="G454" t="n">
        <v>8.199999999999999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38112-2022</t>
        </is>
      </c>
      <c r="B455" s="1" t="n">
        <v>44811</v>
      </c>
      <c r="C455" s="1" t="n">
        <v>45179</v>
      </c>
      <c r="D455" t="inlineStr">
        <is>
          <t>NORRBOTTENS LÄN</t>
        </is>
      </c>
      <c r="E455" t="inlineStr">
        <is>
          <t>PITEÅ</t>
        </is>
      </c>
      <c r="G455" t="n">
        <v>3.2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38751-2022</t>
        </is>
      </c>
      <c r="B456" s="1" t="n">
        <v>44813</v>
      </c>
      <c r="C456" s="1" t="n">
        <v>45179</v>
      </c>
      <c r="D456" t="inlineStr">
        <is>
          <t>NORRBOTTENS LÄN</t>
        </is>
      </c>
      <c r="E456" t="inlineStr">
        <is>
          <t>PITEÅ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38625-2022</t>
        </is>
      </c>
      <c r="B457" s="1" t="n">
        <v>44813</v>
      </c>
      <c r="C457" s="1" t="n">
        <v>45179</v>
      </c>
      <c r="D457" t="inlineStr">
        <is>
          <t>NORRBOTTENS LÄN</t>
        </is>
      </c>
      <c r="E457" t="inlineStr">
        <is>
          <t>PITEÅ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38757-2022</t>
        </is>
      </c>
      <c r="B458" s="1" t="n">
        <v>44813</v>
      </c>
      <c r="C458" s="1" t="n">
        <v>45179</v>
      </c>
      <c r="D458" t="inlineStr">
        <is>
          <t>NORRBOTTENS LÄN</t>
        </is>
      </c>
      <c r="E458" t="inlineStr">
        <is>
          <t>PITEÅ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38624-2022</t>
        </is>
      </c>
      <c r="B459" s="1" t="n">
        <v>44813</v>
      </c>
      <c r="C459" s="1" t="n">
        <v>45179</v>
      </c>
      <c r="D459" t="inlineStr">
        <is>
          <t>NORRBOTTENS LÄN</t>
        </is>
      </c>
      <c r="E459" t="inlineStr">
        <is>
          <t>PITEÅ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38755-2022</t>
        </is>
      </c>
      <c r="B460" s="1" t="n">
        <v>44813</v>
      </c>
      <c r="C460" s="1" t="n">
        <v>45179</v>
      </c>
      <c r="D460" t="inlineStr">
        <is>
          <t>NORRBOTTENS LÄN</t>
        </is>
      </c>
      <c r="E460" t="inlineStr">
        <is>
          <t>PITEÅ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38896-2022</t>
        </is>
      </c>
      <c r="B461" s="1" t="n">
        <v>44816</v>
      </c>
      <c r="C461" s="1" t="n">
        <v>45179</v>
      </c>
      <c r="D461" t="inlineStr">
        <is>
          <t>NORRBOTTENS LÄN</t>
        </is>
      </c>
      <c r="E461" t="inlineStr">
        <is>
          <t>PITEÅ</t>
        </is>
      </c>
      <c r="G461" t="n">
        <v>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38902-2022</t>
        </is>
      </c>
      <c r="B462" s="1" t="n">
        <v>44816</v>
      </c>
      <c r="C462" s="1" t="n">
        <v>45179</v>
      </c>
      <c r="D462" t="inlineStr">
        <is>
          <t>NORRBOTTENS LÄN</t>
        </is>
      </c>
      <c r="E462" t="inlineStr">
        <is>
          <t>PITEÅ</t>
        </is>
      </c>
      <c r="G462" t="n">
        <v>11.8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39502-2022</t>
        </is>
      </c>
      <c r="B463" s="1" t="n">
        <v>44817</v>
      </c>
      <c r="C463" s="1" t="n">
        <v>45179</v>
      </c>
      <c r="D463" t="inlineStr">
        <is>
          <t>NORRBOTTENS LÄN</t>
        </is>
      </c>
      <c r="E463" t="inlineStr">
        <is>
          <t>PITEÅ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40152-2022</t>
        </is>
      </c>
      <c r="B464" s="1" t="n">
        <v>44818</v>
      </c>
      <c r="C464" s="1" t="n">
        <v>45179</v>
      </c>
      <c r="D464" t="inlineStr">
        <is>
          <t>NORRBOTTENS LÄN</t>
        </is>
      </c>
      <c r="E464" t="inlineStr">
        <is>
          <t>PITEÅ</t>
        </is>
      </c>
      <c r="G464" t="n">
        <v>3.8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39475-2022</t>
        </is>
      </c>
      <c r="B465" s="1" t="n">
        <v>44818</v>
      </c>
      <c r="C465" s="1" t="n">
        <v>45179</v>
      </c>
      <c r="D465" t="inlineStr">
        <is>
          <t>NORRBOTTENS LÄN</t>
        </is>
      </c>
      <c r="E465" t="inlineStr">
        <is>
          <t>PITEÅ</t>
        </is>
      </c>
      <c r="F465" t="inlineStr">
        <is>
          <t>Sveaskog</t>
        </is>
      </c>
      <c r="G465" t="n">
        <v>14.7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40492-2022</t>
        </is>
      </c>
      <c r="B466" s="1" t="n">
        <v>44819</v>
      </c>
      <c r="C466" s="1" t="n">
        <v>45179</v>
      </c>
      <c r="D466" t="inlineStr">
        <is>
          <t>NORRBOTTENS LÄN</t>
        </is>
      </c>
      <c r="E466" t="inlineStr">
        <is>
          <t>PITEÅ</t>
        </is>
      </c>
      <c r="G466" t="n">
        <v>1.3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40713-2022</t>
        </is>
      </c>
      <c r="B467" s="1" t="n">
        <v>44820</v>
      </c>
      <c r="C467" s="1" t="n">
        <v>45179</v>
      </c>
      <c r="D467" t="inlineStr">
        <is>
          <t>NORRBOTTENS LÄN</t>
        </is>
      </c>
      <c r="E467" t="inlineStr">
        <is>
          <t>PITEÅ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40375-2022</t>
        </is>
      </c>
      <c r="B468" s="1" t="n">
        <v>44823</v>
      </c>
      <c r="C468" s="1" t="n">
        <v>45179</v>
      </c>
      <c r="D468" t="inlineStr">
        <is>
          <t>NORRBOTTENS LÄN</t>
        </is>
      </c>
      <c r="E468" t="inlineStr">
        <is>
          <t>PITEÅ</t>
        </is>
      </c>
      <c r="F468" t="inlineStr">
        <is>
          <t>Sveaskog</t>
        </is>
      </c>
      <c r="G468" t="n">
        <v>9.300000000000001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40813-2022</t>
        </is>
      </c>
      <c r="B469" s="1" t="n">
        <v>44824</v>
      </c>
      <c r="C469" s="1" t="n">
        <v>45179</v>
      </c>
      <c r="D469" t="inlineStr">
        <is>
          <t>NORRBOTTENS LÄN</t>
        </is>
      </c>
      <c r="E469" t="inlineStr">
        <is>
          <t>PITEÅ</t>
        </is>
      </c>
      <c r="G469" t="n">
        <v>3.4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41747-2022</t>
        </is>
      </c>
      <c r="B470" s="1" t="n">
        <v>44827</v>
      </c>
      <c r="C470" s="1" t="n">
        <v>45179</v>
      </c>
      <c r="D470" t="inlineStr">
        <is>
          <t>NORRBOTTENS LÄN</t>
        </is>
      </c>
      <c r="E470" t="inlineStr">
        <is>
          <t>PITEÅ</t>
        </is>
      </c>
      <c r="F470" t="inlineStr">
        <is>
          <t>Sveaskog</t>
        </is>
      </c>
      <c r="G470" t="n">
        <v>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42833-2022</t>
        </is>
      </c>
      <c r="B471" s="1" t="n">
        <v>44832</v>
      </c>
      <c r="C471" s="1" t="n">
        <v>45179</v>
      </c>
      <c r="D471" t="inlineStr">
        <is>
          <t>NORRBOTTENS LÄN</t>
        </is>
      </c>
      <c r="E471" t="inlineStr">
        <is>
          <t>PITEÅ</t>
        </is>
      </c>
      <c r="G471" t="n">
        <v>8.4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44496-2022</t>
        </is>
      </c>
      <c r="B472" s="1" t="n">
        <v>44838</v>
      </c>
      <c r="C472" s="1" t="n">
        <v>45179</v>
      </c>
      <c r="D472" t="inlineStr">
        <is>
          <t>NORRBOTTENS LÄN</t>
        </is>
      </c>
      <c r="E472" t="inlineStr">
        <is>
          <t>PITEÅ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44509-2022</t>
        </is>
      </c>
      <c r="B473" s="1" t="n">
        <v>44840</v>
      </c>
      <c r="C473" s="1" t="n">
        <v>45179</v>
      </c>
      <c r="D473" t="inlineStr">
        <is>
          <t>NORRBOTTENS LÄN</t>
        </is>
      </c>
      <c r="E473" t="inlineStr">
        <is>
          <t>PITEÅ</t>
        </is>
      </c>
      <c r="G473" t="n">
        <v>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44809-2022</t>
        </is>
      </c>
      <c r="B474" s="1" t="n">
        <v>44841</v>
      </c>
      <c r="C474" s="1" t="n">
        <v>45179</v>
      </c>
      <c r="D474" t="inlineStr">
        <is>
          <t>NORRBOTTENS LÄN</t>
        </is>
      </c>
      <c r="E474" t="inlineStr">
        <is>
          <t>PITEÅ</t>
        </is>
      </c>
      <c r="F474" t="inlineStr">
        <is>
          <t>Sveaskog</t>
        </is>
      </c>
      <c r="G474" t="n">
        <v>4.4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46605-2022</t>
        </is>
      </c>
      <c r="B475" s="1" t="n">
        <v>44848</v>
      </c>
      <c r="C475" s="1" t="n">
        <v>45179</v>
      </c>
      <c r="D475" t="inlineStr">
        <is>
          <t>NORRBOTTENS LÄN</t>
        </is>
      </c>
      <c r="E475" t="inlineStr">
        <is>
          <t>PITEÅ</t>
        </is>
      </c>
      <c r="F475" t="inlineStr">
        <is>
          <t>SCA</t>
        </is>
      </c>
      <c r="G475" t="n">
        <v>4.6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46609-2022</t>
        </is>
      </c>
      <c r="B476" s="1" t="n">
        <v>44848</v>
      </c>
      <c r="C476" s="1" t="n">
        <v>45179</v>
      </c>
      <c r="D476" t="inlineStr">
        <is>
          <t>NORRBOTTENS LÄN</t>
        </is>
      </c>
      <c r="E476" t="inlineStr">
        <is>
          <t>PITEÅ</t>
        </is>
      </c>
      <c r="F476" t="inlineStr">
        <is>
          <t>SCA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46843-2022</t>
        </is>
      </c>
      <c r="B477" s="1" t="n">
        <v>44848</v>
      </c>
      <c r="C477" s="1" t="n">
        <v>45179</v>
      </c>
      <c r="D477" t="inlineStr">
        <is>
          <t>NORRBOTTENS LÄN</t>
        </is>
      </c>
      <c r="E477" t="inlineStr">
        <is>
          <t>PITEÅ</t>
        </is>
      </c>
      <c r="G477" t="n">
        <v>2.7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48069-2022</t>
        </is>
      </c>
      <c r="B478" s="1" t="n">
        <v>44855</v>
      </c>
      <c r="C478" s="1" t="n">
        <v>45179</v>
      </c>
      <c r="D478" t="inlineStr">
        <is>
          <t>NORRBOTTENS LÄN</t>
        </is>
      </c>
      <c r="E478" t="inlineStr">
        <is>
          <t>PITEÅ</t>
        </is>
      </c>
      <c r="F478" t="inlineStr">
        <is>
          <t>SCA</t>
        </is>
      </c>
      <c r="G478" t="n">
        <v>5.6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49808-2022</t>
        </is>
      </c>
      <c r="B479" s="1" t="n">
        <v>44862</v>
      </c>
      <c r="C479" s="1" t="n">
        <v>45179</v>
      </c>
      <c r="D479" t="inlineStr">
        <is>
          <t>NORRBOTTENS LÄN</t>
        </is>
      </c>
      <c r="E479" t="inlineStr">
        <is>
          <t>PITEÅ</t>
        </is>
      </c>
      <c r="F479" t="inlineStr">
        <is>
          <t>Sveaskog</t>
        </is>
      </c>
      <c r="G479" t="n">
        <v>13.2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50930-2022</t>
        </is>
      </c>
      <c r="B480" s="1" t="n">
        <v>44867</v>
      </c>
      <c r="C480" s="1" t="n">
        <v>45179</v>
      </c>
      <c r="D480" t="inlineStr">
        <is>
          <t>NORRBOTTENS LÄN</t>
        </is>
      </c>
      <c r="E480" t="inlineStr">
        <is>
          <t>PITEÅ</t>
        </is>
      </c>
      <c r="F480" t="inlineStr">
        <is>
          <t>Sveaskog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51878-2022</t>
        </is>
      </c>
      <c r="B481" s="1" t="n">
        <v>44867</v>
      </c>
      <c r="C481" s="1" t="n">
        <v>45179</v>
      </c>
      <c r="D481" t="inlineStr">
        <is>
          <t>NORRBOTTENS LÄN</t>
        </is>
      </c>
      <c r="E481" t="inlineStr">
        <is>
          <t>PITEÅ</t>
        </is>
      </c>
      <c r="G481" t="n">
        <v>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52355-2022</t>
        </is>
      </c>
      <c r="B482" s="1" t="n">
        <v>44874</v>
      </c>
      <c r="C482" s="1" t="n">
        <v>45179</v>
      </c>
      <c r="D482" t="inlineStr">
        <is>
          <t>NORRBOTTENS LÄN</t>
        </is>
      </c>
      <c r="E482" t="inlineStr">
        <is>
          <t>PITEÅ</t>
        </is>
      </c>
      <c r="G482" t="n">
        <v>11.1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52411-2022</t>
        </is>
      </c>
      <c r="B483" s="1" t="n">
        <v>44874</v>
      </c>
      <c r="C483" s="1" t="n">
        <v>45179</v>
      </c>
      <c r="D483" t="inlineStr">
        <is>
          <t>NORRBOTTENS LÄN</t>
        </is>
      </c>
      <c r="E483" t="inlineStr">
        <is>
          <t>PITEÅ</t>
        </is>
      </c>
      <c r="F483" t="inlineStr">
        <is>
          <t>Sveaskog</t>
        </is>
      </c>
      <c r="G483" t="n">
        <v>4.2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53632-2022</t>
        </is>
      </c>
      <c r="B484" s="1" t="n">
        <v>44879</v>
      </c>
      <c r="C484" s="1" t="n">
        <v>45179</v>
      </c>
      <c r="D484" t="inlineStr">
        <is>
          <t>NORRBOTTENS LÄN</t>
        </is>
      </c>
      <c r="E484" t="inlineStr">
        <is>
          <t>PITEÅ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53653-2022</t>
        </is>
      </c>
      <c r="B485" s="1" t="n">
        <v>44879</v>
      </c>
      <c r="C485" s="1" t="n">
        <v>45179</v>
      </c>
      <c r="D485" t="inlineStr">
        <is>
          <t>NORRBOTTENS LÄN</t>
        </is>
      </c>
      <c r="E485" t="inlineStr">
        <is>
          <t>PITEÅ</t>
        </is>
      </c>
      <c r="G485" t="n">
        <v>7.7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54826-2022</t>
        </is>
      </c>
      <c r="B486" s="1" t="n">
        <v>44883</v>
      </c>
      <c r="C486" s="1" t="n">
        <v>45179</v>
      </c>
      <c r="D486" t="inlineStr">
        <is>
          <t>NORRBOTTENS LÄN</t>
        </is>
      </c>
      <c r="E486" t="inlineStr">
        <is>
          <t>PITEÅ</t>
        </is>
      </c>
      <c r="F486" t="inlineStr">
        <is>
          <t>SCA</t>
        </is>
      </c>
      <c r="G486" t="n">
        <v>8.1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55842-2022</t>
        </is>
      </c>
      <c r="B487" s="1" t="n">
        <v>44888</v>
      </c>
      <c r="C487" s="1" t="n">
        <v>45179</v>
      </c>
      <c r="D487" t="inlineStr">
        <is>
          <t>NORRBOTTENS LÄN</t>
        </is>
      </c>
      <c r="E487" t="inlineStr">
        <is>
          <t>PITEÅ</t>
        </is>
      </c>
      <c r="G487" t="n">
        <v>2.8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55845-2022</t>
        </is>
      </c>
      <c r="B488" s="1" t="n">
        <v>44888</v>
      </c>
      <c r="C488" s="1" t="n">
        <v>45179</v>
      </c>
      <c r="D488" t="inlineStr">
        <is>
          <t>NORRBOTTENS LÄN</t>
        </is>
      </c>
      <c r="E488" t="inlineStr">
        <is>
          <t>PITEÅ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56073-2022</t>
        </is>
      </c>
      <c r="B489" s="1" t="n">
        <v>44889</v>
      </c>
      <c r="C489" s="1" t="n">
        <v>45179</v>
      </c>
      <c r="D489" t="inlineStr">
        <is>
          <t>NORRBOTTENS LÄN</t>
        </is>
      </c>
      <c r="E489" t="inlineStr">
        <is>
          <t>PITEÅ</t>
        </is>
      </c>
      <c r="F489" t="inlineStr">
        <is>
          <t>Sveaskog</t>
        </is>
      </c>
      <c r="G489" t="n">
        <v>10.4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56306-2022</t>
        </is>
      </c>
      <c r="B490" s="1" t="n">
        <v>44890</v>
      </c>
      <c r="C490" s="1" t="n">
        <v>45179</v>
      </c>
      <c r="D490" t="inlineStr">
        <is>
          <t>NORRBOTTENS LÄN</t>
        </is>
      </c>
      <c r="E490" t="inlineStr">
        <is>
          <t>PITEÅ</t>
        </is>
      </c>
      <c r="G490" t="n">
        <v>4.4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56205-2022</t>
        </is>
      </c>
      <c r="B491" s="1" t="n">
        <v>44890</v>
      </c>
      <c r="C491" s="1" t="n">
        <v>45179</v>
      </c>
      <c r="D491" t="inlineStr">
        <is>
          <t>NORRBOTTENS LÄN</t>
        </is>
      </c>
      <c r="E491" t="inlineStr">
        <is>
          <t>PITEÅ</t>
        </is>
      </c>
      <c r="F491" t="inlineStr">
        <is>
          <t>Övriga Aktiebolag</t>
        </is>
      </c>
      <c r="G491" t="n">
        <v>6.9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56312-2022</t>
        </is>
      </c>
      <c r="B492" s="1" t="n">
        <v>44890</v>
      </c>
      <c r="C492" s="1" t="n">
        <v>45179</v>
      </c>
      <c r="D492" t="inlineStr">
        <is>
          <t>NORRBOTTENS LÄN</t>
        </is>
      </c>
      <c r="E492" t="inlineStr">
        <is>
          <t>PITEÅ</t>
        </is>
      </c>
      <c r="G492" t="n">
        <v>4.4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56319-2022</t>
        </is>
      </c>
      <c r="B493" s="1" t="n">
        <v>44890</v>
      </c>
      <c r="C493" s="1" t="n">
        <v>45179</v>
      </c>
      <c r="D493" t="inlineStr">
        <is>
          <t>NORRBOTTENS LÄN</t>
        </is>
      </c>
      <c r="E493" t="inlineStr">
        <is>
          <t>PITEÅ</t>
        </is>
      </c>
      <c r="F493" t="inlineStr">
        <is>
          <t>Övriga Aktiebolag</t>
        </is>
      </c>
      <c r="G493" t="n">
        <v>5.3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59069-2022</t>
        </is>
      </c>
      <c r="B494" s="1" t="n">
        <v>44904</v>
      </c>
      <c r="C494" s="1" t="n">
        <v>45179</v>
      </c>
      <c r="D494" t="inlineStr">
        <is>
          <t>NORRBOTTENS LÄN</t>
        </is>
      </c>
      <c r="E494" t="inlineStr">
        <is>
          <t>PITEÅ</t>
        </is>
      </c>
      <c r="G494" t="n">
        <v>5.3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60062-2022</t>
        </is>
      </c>
      <c r="B495" s="1" t="n">
        <v>44909</v>
      </c>
      <c r="C495" s="1" t="n">
        <v>45179</v>
      </c>
      <c r="D495" t="inlineStr">
        <is>
          <t>NORRBOTTENS LÄN</t>
        </is>
      </c>
      <c r="E495" t="inlineStr">
        <is>
          <t>PITEÅ</t>
        </is>
      </c>
      <c r="F495" t="inlineStr">
        <is>
          <t>Sveaskog</t>
        </is>
      </c>
      <c r="G495" t="n">
        <v>2.8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60404-2022</t>
        </is>
      </c>
      <c r="B496" s="1" t="n">
        <v>44910</v>
      </c>
      <c r="C496" s="1" t="n">
        <v>45179</v>
      </c>
      <c r="D496" t="inlineStr">
        <is>
          <t>NORRBOTTENS LÄN</t>
        </is>
      </c>
      <c r="E496" t="inlineStr">
        <is>
          <t>PITEÅ</t>
        </is>
      </c>
      <c r="G496" t="n">
        <v>4.3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61815-2022</t>
        </is>
      </c>
      <c r="B497" s="1" t="n">
        <v>44911</v>
      </c>
      <c r="C497" s="1" t="n">
        <v>45179</v>
      </c>
      <c r="D497" t="inlineStr">
        <is>
          <t>NORRBOTTENS LÄN</t>
        </is>
      </c>
      <c r="E497" t="inlineStr">
        <is>
          <t>PITEÅ</t>
        </is>
      </c>
      <c r="G497" t="n">
        <v>1.8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60621-2022</t>
        </is>
      </c>
      <c r="B498" s="1" t="n">
        <v>44911</v>
      </c>
      <c r="C498" s="1" t="n">
        <v>45179</v>
      </c>
      <c r="D498" t="inlineStr">
        <is>
          <t>NORRBOTTENS LÄN</t>
        </is>
      </c>
      <c r="E498" t="inlineStr">
        <is>
          <t>PITEÅ</t>
        </is>
      </c>
      <c r="F498" t="inlineStr">
        <is>
          <t>Sveaskog</t>
        </is>
      </c>
      <c r="G498" t="n">
        <v>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61711-2022</t>
        </is>
      </c>
      <c r="B499" s="1" t="n">
        <v>44917</v>
      </c>
      <c r="C499" s="1" t="n">
        <v>45179</v>
      </c>
      <c r="D499" t="inlineStr">
        <is>
          <t>NORRBOTTENS LÄN</t>
        </is>
      </c>
      <c r="E499" t="inlineStr">
        <is>
          <t>PITEÅ</t>
        </is>
      </c>
      <c r="F499" t="inlineStr">
        <is>
          <t>Sveaskog</t>
        </is>
      </c>
      <c r="G499" t="n">
        <v>3.2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2168-2023</t>
        </is>
      </c>
      <c r="B500" s="1" t="n">
        <v>44941</v>
      </c>
      <c r="C500" s="1" t="n">
        <v>45179</v>
      </c>
      <c r="D500" t="inlineStr">
        <is>
          <t>NORRBOTTENS LÄN</t>
        </is>
      </c>
      <c r="E500" t="inlineStr">
        <is>
          <t>PITEÅ</t>
        </is>
      </c>
      <c r="G500" t="n">
        <v>6.8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2625-2023</t>
        </is>
      </c>
      <c r="B501" s="1" t="n">
        <v>44942</v>
      </c>
      <c r="C501" s="1" t="n">
        <v>45179</v>
      </c>
      <c r="D501" t="inlineStr">
        <is>
          <t>NORRBOTTENS LÄN</t>
        </is>
      </c>
      <c r="E501" t="inlineStr">
        <is>
          <t>PITEÅ</t>
        </is>
      </c>
      <c r="G501" t="n">
        <v>2.2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2392-2023</t>
        </is>
      </c>
      <c r="B502" s="1" t="n">
        <v>44942</v>
      </c>
      <c r="C502" s="1" t="n">
        <v>45179</v>
      </c>
      <c r="D502" t="inlineStr">
        <is>
          <t>NORRBOTTENS LÄN</t>
        </is>
      </c>
      <c r="E502" t="inlineStr">
        <is>
          <t>PITEÅ</t>
        </is>
      </c>
      <c r="G502" t="n">
        <v>2.8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2406-2023</t>
        </is>
      </c>
      <c r="B503" s="1" t="n">
        <v>44942</v>
      </c>
      <c r="C503" s="1" t="n">
        <v>45179</v>
      </c>
      <c r="D503" t="inlineStr">
        <is>
          <t>NORRBOTTENS LÄN</t>
        </is>
      </c>
      <c r="E503" t="inlineStr">
        <is>
          <t>PITEÅ</t>
        </is>
      </c>
      <c r="G503" t="n">
        <v>2.1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2627-2023</t>
        </is>
      </c>
      <c r="B504" s="1" t="n">
        <v>44942</v>
      </c>
      <c r="C504" s="1" t="n">
        <v>45179</v>
      </c>
      <c r="D504" t="inlineStr">
        <is>
          <t>NORRBOTTENS LÄN</t>
        </is>
      </c>
      <c r="E504" t="inlineStr">
        <is>
          <t>PITEÅ</t>
        </is>
      </c>
      <c r="G504" t="n">
        <v>3.8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4240-2023</t>
        </is>
      </c>
      <c r="B505" s="1" t="n">
        <v>44953</v>
      </c>
      <c r="C505" s="1" t="n">
        <v>45179</v>
      </c>
      <c r="D505" t="inlineStr">
        <is>
          <t>NORRBOTTENS LÄN</t>
        </is>
      </c>
      <c r="E505" t="inlineStr">
        <is>
          <t>PITEÅ</t>
        </is>
      </c>
      <c r="G505" t="n">
        <v>13.8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6492-2023</t>
        </is>
      </c>
      <c r="B506" s="1" t="n">
        <v>44966</v>
      </c>
      <c r="C506" s="1" t="n">
        <v>45179</v>
      </c>
      <c r="D506" t="inlineStr">
        <is>
          <t>NORRBOTTENS LÄN</t>
        </is>
      </c>
      <c r="E506" t="inlineStr">
        <is>
          <t>PITEÅ</t>
        </is>
      </c>
      <c r="G506" t="n">
        <v>2.6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8175-2023</t>
        </is>
      </c>
      <c r="B507" s="1" t="n">
        <v>44971</v>
      </c>
      <c r="C507" s="1" t="n">
        <v>45179</v>
      </c>
      <c r="D507" t="inlineStr">
        <is>
          <t>NORRBOTTENS LÄN</t>
        </is>
      </c>
      <c r="E507" t="inlineStr">
        <is>
          <t>PITEÅ</t>
        </is>
      </c>
      <c r="F507" t="inlineStr">
        <is>
          <t>Sveaskog</t>
        </is>
      </c>
      <c r="G507" t="n">
        <v>2.8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8267-2023</t>
        </is>
      </c>
      <c r="B508" s="1" t="n">
        <v>44971</v>
      </c>
      <c r="C508" s="1" t="n">
        <v>45179</v>
      </c>
      <c r="D508" t="inlineStr">
        <is>
          <t>NORRBOTTENS LÄN</t>
        </is>
      </c>
      <c r="E508" t="inlineStr">
        <is>
          <t>PITEÅ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10713-2023</t>
        </is>
      </c>
      <c r="B509" s="1" t="n">
        <v>44984</v>
      </c>
      <c r="C509" s="1" t="n">
        <v>45179</v>
      </c>
      <c r="D509" t="inlineStr">
        <is>
          <t>NORRBOTTENS LÄN</t>
        </is>
      </c>
      <c r="E509" t="inlineStr">
        <is>
          <t>PITEÅ</t>
        </is>
      </c>
      <c r="G509" t="n">
        <v>6.2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9964-2023</t>
        </is>
      </c>
      <c r="B510" s="1" t="n">
        <v>44985</v>
      </c>
      <c r="C510" s="1" t="n">
        <v>45179</v>
      </c>
      <c r="D510" t="inlineStr">
        <is>
          <t>NORRBOTTENS LÄN</t>
        </is>
      </c>
      <c r="E510" t="inlineStr">
        <is>
          <t>PITEÅ</t>
        </is>
      </c>
      <c r="G510" t="n">
        <v>1.2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11464-2023</t>
        </is>
      </c>
      <c r="B511" s="1" t="n">
        <v>44991</v>
      </c>
      <c r="C511" s="1" t="n">
        <v>45179</v>
      </c>
      <c r="D511" t="inlineStr">
        <is>
          <t>NORRBOTTENS LÄN</t>
        </is>
      </c>
      <c r="E511" t="inlineStr">
        <is>
          <t>PITEÅ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11482-2023</t>
        </is>
      </c>
      <c r="B512" s="1" t="n">
        <v>44991</v>
      </c>
      <c r="C512" s="1" t="n">
        <v>45179</v>
      </c>
      <c r="D512" t="inlineStr">
        <is>
          <t>NORRBOTTENS LÄN</t>
        </is>
      </c>
      <c r="E512" t="inlineStr">
        <is>
          <t>PITEÅ</t>
        </is>
      </c>
      <c r="G512" t="n">
        <v>7.1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14862-2023</t>
        </is>
      </c>
      <c r="B513" s="1" t="n">
        <v>45015</v>
      </c>
      <c r="C513" s="1" t="n">
        <v>45179</v>
      </c>
      <c r="D513" t="inlineStr">
        <is>
          <t>NORRBOTTENS LÄN</t>
        </is>
      </c>
      <c r="E513" t="inlineStr">
        <is>
          <t>PITEÅ</t>
        </is>
      </c>
      <c r="F513" t="inlineStr">
        <is>
          <t>SCA</t>
        </is>
      </c>
      <c r="G513" t="n">
        <v>10.9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15803-2023</t>
        </is>
      </c>
      <c r="B514" s="1" t="n">
        <v>45021</v>
      </c>
      <c r="C514" s="1" t="n">
        <v>45179</v>
      </c>
      <c r="D514" t="inlineStr">
        <is>
          <t>NORRBOTTENS LÄN</t>
        </is>
      </c>
      <c r="E514" t="inlineStr">
        <is>
          <t>PITEÅ</t>
        </is>
      </c>
      <c r="G514" t="n">
        <v>10.2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15810-2023</t>
        </is>
      </c>
      <c r="B515" s="1" t="n">
        <v>45021</v>
      </c>
      <c r="C515" s="1" t="n">
        <v>45179</v>
      </c>
      <c r="D515" t="inlineStr">
        <is>
          <t>NORRBOTTENS LÄN</t>
        </is>
      </c>
      <c r="E515" t="inlineStr">
        <is>
          <t>PITEÅ</t>
        </is>
      </c>
      <c r="G515" t="n">
        <v>16.6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16233-2023</t>
        </is>
      </c>
      <c r="B516" s="1" t="n">
        <v>45028</v>
      </c>
      <c r="C516" s="1" t="n">
        <v>45179</v>
      </c>
      <c r="D516" t="inlineStr">
        <is>
          <t>NORRBOTTENS LÄN</t>
        </is>
      </c>
      <c r="E516" t="inlineStr">
        <is>
          <t>PITEÅ</t>
        </is>
      </c>
      <c r="G516" t="n">
        <v>5.6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16560-2023</t>
        </is>
      </c>
      <c r="B517" s="1" t="n">
        <v>45029</v>
      </c>
      <c r="C517" s="1" t="n">
        <v>45179</v>
      </c>
      <c r="D517" t="inlineStr">
        <is>
          <t>NORRBOTTENS LÄN</t>
        </is>
      </c>
      <c r="E517" t="inlineStr">
        <is>
          <t>PITEÅ</t>
        </is>
      </c>
      <c r="G517" t="n">
        <v>2.6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17447-2023</t>
        </is>
      </c>
      <c r="B518" s="1" t="n">
        <v>45035</v>
      </c>
      <c r="C518" s="1" t="n">
        <v>45179</v>
      </c>
      <c r="D518" t="inlineStr">
        <is>
          <t>NORRBOTTENS LÄN</t>
        </is>
      </c>
      <c r="E518" t="inlineStr">
        <is>
          <t>PITEÅ</t>
        </is>
      </c>
      <c r="F518" t="inlineStr">
        <is>
          <t>SCA</t>
        </is>
      </c>
      <c r="G518" t="n">
        <v>3.7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17424-2023</t>
        </is>
      </c>
      <c r="B519" s="1" t="n">
        <v>45035</v>
      </c>
      <c r="C519" s="1" t="n">
        <v>45179</v>
      </c>
      <c r="D519" t="inlineStr">
        <is>
          <t>NORRBOTTENS LÄN</t>
        </is>
      </c>
      <c r="E519" t="inlineStr">
        <is>
          <t>PITEÅ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18740-2023</t>
        </is>
      </c>
      <c r="B520" s="1" t="n">
        <v>45043</v>
      </c>
      <c r="C520" s="1" t="n">
        <v>45179</v>
      </c>
      <c r="D520" t="inlineStr">
        <is>
          <t>NORRBOTTENS LÄN</t>
        </is>
      </c>
      <c r="E520" t="inlineStr">
        <is>
          <t>PITEÅ</t>
        </is>
      </c>
      <c r="G520" t="n">
        <v>6.4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19368-2023</t>
        </is>
      </c>
      <c r="B521" s="1" t="n">
        <v>45048</v>
      </c>
      <c r="C521" s="1" t="n">
        <v>45179</v>
      </c>
      <c r="D521" t="inlineStr">
        <is>
          <t>NORRBOTTENS LÄN</t>
        </is>
      </c>
      <c r="E521" t="inlineStr">
        <is>
          <t>PITEÅ</t>
        </is>
      </c>
      <c r="G521" t="n">
        <v>16.3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19595-2023</t>
        </is>
      </c>
      <c r="B522" s="1" t="n">
        <v>45050</v>
      </c>
      <c r="C522" s="1" t="n">
        <v>45179</v>
      </c>
      <c r="D522" t="inlineStr">
        <is>
          <t>NORRBOTTENS LÄN</t>
        </is>
      </c>
      <c r="E522" t="inlineStr">
        <is>
          <t>PITEÅ</t>
        </is>
      </c>
      <c r="G522" t="n">
        <v>11.3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20389-2023</t>
        </is>
      </c>
      <c r="B523" s="1" t="n">
        <v>45054</v>
      </c>
      <c r="C523" s="1" t="n">
        <v>45179</v>
      </c>
      <c r="D523" t="inlineStr">
        <is>
          <t>NORRBOTTENS LÄN</t>
        </is>
      </c>
      <c r="E523" t="inlineStr">
        <is>
          <t>PITEÅ</t>
        </is>
      </c>
      <c r="G523" t="n">
        <v>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20731-2023</t>
        </is>
      </c>
      <c r="B524" s="1" t="n">
        <v>45055</v>
      </c>
      <c r="C524" s="1" t="n">
        <v>45179</v>
      </c>
      <c r="D524" t="inlineStr">
        <is>
          <t>NORRBOTTENS LÄN</t>
        </is>
      </c>
      <c r="E524" t="inlineStr">
        <is>
          <t>PITEÅ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20449-2023</t>
        </is>
      </c>
      <c r="B525" s="1" t="n">
        <v>45056</v>
      </c>
      <c r="C525" s="1" t="n">
        <v>45179</v>
      </c>
      <c r="D525" t="inlineStr">
        <is>
          <t>NORRBOTTENS LÄN</t>
        </is>
      </c>
      <c r="E525" t="inlineStr">
        <is>
          <t>PITEÅ</t>
        </is>
      </c>
      <c r="G525" t="n">
        <v>8.6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21821-2023</t>
        </is>
      </c>
      <c r="B526" s="1" t="n">
        <v>45068</v>
      </c>
      <c r="C526" s="1" t="n">
        <v>45179</v>
      </c>
      <c r="D526" t="inlineStr">
        <is>
          <t>NORRBOTTENS LÄN</t>
        </is>
      </c>
      <c r="E526" t="inlineStr">
        <is>
          <t>PITEÅ</t>
        </is>
      </c>
      <c r="F526" t="inlineStr">
        <is>
          <t>Sveaskog</t>
        </is>
      </c>
      <c r="G526" t="n">
        <v>14.9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22894-2023</t>
        </is>
      </c>
      <c r="B527" s="1" t="n">
        <v>45072</v>
      </c>
      <c r="C527" s="1" t="n">
        <v>45179</v>
      </c>
      <c r="D527" t="inlineStr">
        <is>
          <t>NORRBOTTENS LÄN</t>
        </is>
      </c>
      <c r="E527" t="inlineStr">
        <is>
          <t>PITEÅ</t>
        </is>
      </c>
      <c r="F527" t="inlineStr">
        <is>
          <t>Övriga Aktiebolag</t>
        </is>
      </c>
      <c r="G527" t="n">
        <v>4.5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22908-2023</t>
        </is>
      </c>
      <c r="B528" s="1" t="n">
        <v>45072</v>
      </c>
      <c r="C528" s="1" t="n">
        <v>45179</v>
      </c>
      <c r="D528" t="inlineStr">
        <is>
          <t>NORRBOTTENS LÄN</t>
        </is>
      </c>
      <c r="E528" t="inlineStr">
        <is>
          <t>PITEÅ</t>
        </is>
      </c>
      <c r="F528" t="inlineStr">
        <is>
          <t>Sveaskog</t>
        </is>
      </c>
      <c r="G528" t="n">
        <v>10.5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23359-2023</t>
        </is>
      </c>
      <c r="B529" s="1" t="n">
        <v>45076</v>
      </c>
      <c r="C529" s="1" t="n">
        <v>45179</v>
      </c>
      <c r="D529" t="inlineStr">
        <is>
          <t>NORRBOTTENS LÄN</t>
        </is>
      </c>
      <c r="E529" t="inlineStr">
        <is>
          <t>PITEÅ</t>
        </is>
      </c>
      <c r="G529" t="n">
        <v>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23362-2023</t>
        </is>
      </c>
      <c r="B530" s="1" t="n">
        <v>45076</v>
      </c>
      <c r="C530" s="1" t="n">
        <v>45179</v>
      </c>
      <c r="D530" t="inlineStr">
        <is>
          <t>NORRBOTTENS LÄN</t>
        </is>
      </c>
      <c r="E530" t="inlineStr">
        <is>
          <t>PITEÅ</t>
        </is>
      </c>
      <c r="G530" t="n">
        <v>2.6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23749-2023</t>
        </is>
      </c>
      <c r="B531" s="1" t="n">
        <v>45077</v>
      </c>
      <c r="C531" s="1" t="n">
        <v>45179</v>
      </c>
      <c r="D531" t="inlineStr">
        <is>
          <t>NORRBOTTENS LÄN</t>
        </is>
      </c>
      <c r="E531" t="inlineStr">
        <is>
          <t>PITEÅ</t>
        </is>
      </c>
      <c r="G531" t="n">
        <v>7.7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24247-2023</t>
        </is>
      </c>
      <c r="B532" s="1" t="n">
        <v>45079</v>
      </c>
      <c r="C532" s="1" t="n">
        <v>45179</v>
      </c>
      <c r="D532" t="inlineStr">
        <is>
          <t>NORRBOTTENS LÄN</t>
        </is>
      </c>
      <c r="E532" t="inlineStr">
        <is>
          <t>PITEÅ</t>
        </is>
      </c>
      <c r="F532" t="inlineStr">
        <is>
          <t>Övriga Aktiebolag</t>
        </is>
      </c>
      <c r="G532" t="n">
        <v>3.7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24252-2023</t>
        </is>
      </c>
      <c r="B533" s="1" t="n">
        <v>45079</v>
      </c>
      <c r="C533" s="1" t="n">
        <v>45179</v>
      </c>
      <c r="D533" t="inlineStr">
        <is>
          <t>NORRBOTTENS LÄN</t>
        </is>
      </c>
      <c r="E533" t="inlineStr">
        <is>
          <t>PITEÅ</t>
        </is>
      </c>
      <c r="F533" t="inlineStr">
        <is>
          <t>Övriga Aktiebolag</t>
        </is>
      </c>
      <c r="G533" t="n">
        <v>2.3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25053-2023</t>
        </is>
      </c>
      <c r="B534" s="1" t="n">
        <v>45085</v>
      </c>
      <c r="C534" s="1" t="n">
        <v>45179</v>
      </c>
      <c r="D534" t="inlineStr">
        <is>
          <t>NORRBOTTENS LÄN</t>
        </is>
      </c>
      <c r="E534" t="inlineStr">
        <is>
          <t>PITEÅ</t>
        </is>
      </c>
      <c r="F534" t="inlineStr">
        <is>
          <t>SCA</t>
        </is>
      </c>
      <c r="G534" t="n">
        <v>3.5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25902-2023</t>
        </is>
      </c>
      <c r="B535" s="1" t="n">
        <v>45085</v>
      </c>
      <c r="C535" s="1" t="n">
        <v>45179</v>
      </c>
      <c r="D535" t="inlineStr">
        <is>
          <t>NORRBOTTENS LÄN</t>
        </is>
      </c>
      <c r="E535" t="inlineStr">
        <is>
          <t>PITEÅ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25154-2023</t>
        </is>
      </c>
      <c r="B536" s="1" t="n">
        <v>45086</v>
      </c>
      <c r="C536" s="1" t="n">
        <v>45179</v>
      </c>
      <c r="D536" t="inlineStr">
        <is>
          <t>NORRBOTTENS LÄN</t>
        </is>
      </c>
      <c r="E536" t="inlineStr">
        <is>
          <t>PITEÅ</t>
        </is>
      </c>
      <c r="G536" t="n">
        <v>3.5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25161-2023</t>
        </is>
      </c>
      <c r="B537" s="1" t="n">
        <v>45086</v>
      </c>
      <c r="C537" s="1" t="n">
        <v>45179</v>
      </c>
      <c r="D537" t="inlineStr">
        <is>
          <t>NORRBOTTENS LÄN</t>
        </is>
      </c>
      <c r="E537" t="inlineStr">
        <is>
          <t>PITEÅ</t>
        </is>
      </c>
      <c r="G537" t="n">
        <v>1.8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25170-2023</t>
        </is>
      </c>
      <c r="B538" s="1" t="n">
        <v>45086</v>
      </c>
      <c r="C538" s="1" t="n">
        <v>45179</v>
      </c>
      <c r="D538" t="inlineStr">
        <is>
          <t>NORRBOTTENS LÄN</t>
        </is>
      </c>
      <c r="E538" t="inlineStr">
        <is>
          <t>PITEÅ</t>
        </is>
      </c>
      <c r="G538" t="n">
        <v>1.8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25983-2023</t>
        </is>
      </c>
      <c r="B539" s="1" t="n">
        <v>45090</v>
      </c>
      <c r="C539" s="1" t="n">
        <v>45179</v>
      </c>
      <c r="D539" t="inlineStr">
        <is>
          <t>NORRBOTTENS LÄN</t>
        </is>
      </c>
      <c r="E539" t="inlineStr">
        <is>
          <t>PITEÅ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25896-2023</t>
        </is>
      </c>
      <c r="B540" s="1" t="n">
        <v>45090</v>
      </c>
      <c r="C540" s="1" t="n">
        <v>45179</v>
      </c>
      <c r="D540" t="inlineStr">
        <is>
          <t>NORRBOTTENS LÄN</t>
        </is>
      </c>
      <c r="E540" t="inlineStr">
        <is>
          <t>PITEÅ</t>
        </is>
      </c>
      <c r="G540" t="n">
        <v>12.7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26171-2023</t>
        </is>
      </c>
      <c r="B541" s="1" t="n">
        <v>45091</v>
      </c>
      <c r="C541" s="1" t="n">
        <v>45179</v>
      </c>
      <c r="D541" t="inlineStr">
        <is>
          <t>NORRBOTTENS LÄN</t>
        </is>
      </c>
      <c r="E541" t="inlineStr">
        <is>
          <t>PITEÅ</t>
        </is>
      </c>
      <c r="G541" t="n">
        <v>4.7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26724-2023</t>
        </is>
      </c>
      <c r="B542" s="1" t="n">
        <v>45093</v>
      </c>
      <c r="C542" s="1" t="n">
        <v>45179</v>
      </c>
      <c r="D542" t="inlineStr">
        <is>
          <t>NORRBOTTENS LÄN</t>
        </is>
      </c>
      <c r="E542" t="inlineStr">
        <is>
          <t>PITEÅ</t>
        </is>
      </c>
      <c r="F542" t="inlineStr">
        <is>
          <t>Sveaskog</t>
        </is>
      </c>
      <c r="G542" t="n">
        <v>18.6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27175-2023</t>
        </is>
      </c>
      <c r="B543" s="1" t="n">
        <v>45096</v>
      </c>
      <c r="C543" s="1" t="n">
        <v>45179</v>
      </c>
      <c r="D543" t="inlineStr">
        <is>
          <t>NORRBOTTENS LÄN</t>
        </is>
      </c>
      <c r="E543" t="inlineStr">
        <is>
          <t>PITEÅ</t>
        </is>
      </c>
      <c r="F543" t="inlineStr">
        <is>
          <t>Övriga Aktiebolag</t>
        </is>
      </c>
      <c r="G543" t="n">
        <v>9.4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27860-2023</t>
        </is>
      </c>
      <c r="B544" s="1" t="n">
        <v>45098</v>
      </c>
      <c r="C544" s="1" t="n">
        <v>45179</v>
      </c>
      <c r="D544" t="inlineStr">
        <is>
          <t>NORRBOTTENS LÄN</t>
        </is>
      </c>
      <c r="E544" t="inlineStr">
        <is>
          <t>PITEÅ</t>
        </is>
      </c>
      <c r="F544" t="inlineStr">
        <is>
          <t>Övriga Aktiebolag</t>
        </is>
      </c>
      <c r="G544" t="n">
        <v>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27911-2023</t>
        </is>
      </c>
      <c r="B545" s="1" t="n">
        <v>45098</v>
      </c>
      <c r="C545" s="1" t="n">
        <v>45179</v>
      </c>
      <c r="D545" t="inlineStr">
        <is>
          <t>NORRBOTTENS LÄN</t>
        </is>
      </c>
      <c r="E545" t="inlineStr">
        <is>
          <t>PITEÅ</t>
        </is>
      </c>
      <c r="G545" t="n">
        <v>5.4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29407-2023</t>
        </is>
      </c>
      <c r="B546" s="1" t="n">
        <v>45098</v>
      </c>
      <c r="C546" s="1" t="n">
        <v>45179</v>
      </c>
      <c r="D546" t="inlineStr">
        <is>
          <t>NORRBOTTENS LÄN</t>
        </is>
      </c>
      <c r="E546" t="inlineStr">
        <is>
          <t>PITEÅ</t>
        </is>
      </c>
      <c r="G546" t="n">
        <v>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29402-2023</t>
        </is>
      </c>
      <c r="B547" s="1" t="n">
        <v>45098</v>
      </c>
      <c r="C547" s="1" t="n">
        <v>45179</v>
      </c>
      <c r="D547" t="inlineStr">
        <is>
          <t>NORRBOTTENS LÄN</t>
        </is>
      </c>
      <c r="E547" t="inlineStr">
        <is>
          <t>PITEÅ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27896-2023</t>
        </is>
      </c>
      <c r="B548" s="1" t="n">
        <v>45098</v>
      </c>
      <c r="C548" s="1" t="n">
        <v>45179</v>
      </c>
      <c r="D548" t="inlineStr">
        <is>
          <t>NORRBOTTENS LÄN</t>
        </is>
      </c>
      <c r="E548" t="inlineStr">
        <is>
          <t>PITEÅ</t>
        </is>
      </c>
      <c r="F548" t="inlineStr">
        <is>
          <t>Övriga Aktiebolag</t>
        </is>
      </c>
      <c r="G548" t="n">
        <v>3.6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29398-2023</t>
        </is>
      </c>
      <c r="B549" s="1" t="n">
        <v>45098</v>
      </c>
      <c r="C549" s="1" t="n">
        <v>45179</v>
      </c>
      <c r="D549" t="inlineStr">
        <is>
          <t>NORRBOTTENS LÄN</t>
        </is>
      </c>
      <c r="E549" t="inlineStr">
        <is>
          <t>PITEÅ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27923-2023</t>
        </is>
      </c>
      <c r="B550" s="1" t="n">
        <v>45098</v>
      </c>
      <c r="C550" s="1" t="n">
        <v>45179</v>
      </c>
      <c r="D550" t="inlineStr">
        <is>
          <t>NORRBOTTENS LÄN</t>
        </is>
      </c>
      <c r="E550" t="inlineStr">
        <is>
          <t>PITEÅ</t>
        </is>
      </c>
      <c r="F550" t="inlineStr">
        <is>
          <t>Övriga Aktiebolag</t>
        </is>
      </c>
      <c r="G550" t="n">
        <v>1.2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29427-2023</t>
        </is>
      </c>
      <c r="B551" s="1" t="n">
        <v>45098</v>
      </c>
      <c r="C551" s="1" t="n">
        <v>45179</v>
      </c>
      <c r="D551" t="inlineStr">
        <is>
          <t>NORRBOTTENS LÄN</t>
        </is>
      </c>
      <c r="E551" t="inlineStr">
        <is>
          <t>PITEÅ</t>
        </is>
      </c>
      <c r="G551" t="n">
        <v>1.2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28396-2023</t>
        </is>
      </c>
      <c r="B552" s="1" t="n">
        <v>45100</v>
      </c>
      <c r="C552" s="1" t="n">
        <v>45179</v>
      </c>
      <c r="D552" t="inlineStr">
        <is>
          <t>NORRBOTTENS LÄN</t>
        </is>
      </c>
      <c r="E552" t="inlineStr">
        <is>
          <t>PITEÅ</t>
        </is>
      </c>
      <c r="G552" t="n">
        <v>13.3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28614-2023</t>
        </is>
      </c>
      <c r="B553" s="1" t="n">
        <v>45103</v>
      </c>
      <c r="C553" s="1" t="n">
        <v>45179</v>
      </c>
      <c r="D553" t="inlineStr">
        <is>
          <t>NORRBOTTENS LÄN</t>
        </is>
      </c>
      <c r="E553" t="inlineStr">
        <is>
          <t>PITEÅ</t>
        </is>
      </c>
      <c r="F553" t="inlineStr">
        <is>
          <t>Sveaskog</t>
        </is>
      </c>
      <c r="G553" t="n">
        <v>4.1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28993-2023</t>
        </is>
      </c>
      <c r="B554" s="1" t="n">
        <v>45104</v>
      </c>
      <c r="C554" s="1" t="n">
        <v>45179</v>
      </c>
      <c r="D554" t="inlineStr">
        <is>
          <t>NORRBOTTENS LÄN</t>
        </is>
      </c>
      <c r="E554" t="inlineStr">
        <is>
          <t>PITEÅ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31436-2023</t>
        </is>
      </c>
      <c r="B555" s="1" t="n">
        <v>45104</v>
      </c>
      <c r="C555" s="1" t="n">
        <v>45179</v>
      </c>
      <c r="D555" t="inlineStr">
        <is>
          <t>NORRBOTTENS LÄN</t>
        </is>
      </c>
      <c r="E555" t="inlineStr">
        <is>
          <t>PITEÅ</t>
        </is>
      </c>
      <c r="G555" t="n">
        <v>4.8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29377-2023</t>
        </is>
      </c>
      <c r="B556" s="1" t="n">
        <v>45106</v>
      </c>
      <c r="C556" s="1" t="n">
        <v>45179</v>
      </c>
      <c r="D556" t="inlineStr">
        <is>
          <t>NORRBOTTENS LÄN</t>
        </is>
      </c>
      <c r="E556" t="inlineStr">
        <is>
          <t>PITEÅ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29555-2023</t>
        </is>
      </c>
      <c r="B557" s="1" t="n">
        <v>45106</v>
      </c>
      <c r="C557" s="1" t="n">
        <v>45179</v>
      </c>
      <c r="D557" t="inlineStr">
        <is>
          <t>NORRBOTTENS LÄN</t>
        </is>
      </c>
      <c r="E557" t="inlineStr">
        <is>
          <t>PITEÅ</t>
        </is>
      </c>
      <c r="G557" t="n">
        <v>0.9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31777-2023</t>
        </is>
      </c>
      <c r="B558" s="1" t="n">
        <v>45106</v>
      </c>
      <c r="C558" s="1" t="n">
        <v>45179</v>
      </c>
      <c r="D558" t="inlineStr">
        <is>
          <t>NORRBOTTENS LÄN</t>
        </is>
      </c>
      <c r="E558" t="inlineStr">
        <is>
          <t>PITEÅ</t>
        </is>
      </c>
      <c r="G558" t="n">
        <v>11.4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31814-2023</t>
        </is>
      </c>
      <c r="B559" s="1" t="n">
        <v>45106</v>
      </c>
      <c r="C559" s="1" t="n">
        <v>45179</v>
      </c>
      <c r="D559" t="inlineStr">
        <is>
          <t>NORRBOTTENS LÄN</t>
        </is>
      </c>
      <c r="E559" t="inlineStr">
        <is>
          <t>PITEÅ</t>
        </is>
      </c>
      <c r="G559" t="n">
        <v>6.3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32144-2023</t>
        </is>
      </c>
      <c r="B560" s="1" t="n">
        <v>45107</v>
      </c>
      <c r="C560" s="1" t="n">
        <v>45179</v>
      </c>
      <c r="D560" t="inlineStr">
        <is>
          <t>NORRBOTTENS LÄN</t>
        </is>
      </c>
      <c r="E560" t="inlineStr">
        <is>
          <t>PITEÅ</t>
        </is>
      </c>
      <c r="G560" t="n">
        <v>18.7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32363-2023</t>
        </is>
      </c>
      <c r="B561" s="1" t="n">
        <v>45110</v>
      </c>
      <c r="C561" s="1" t="n">
        <v>45179</v>
      </c>
      <c r="D561" t="inlineStr">
        <is>
          <t>NORRBOTTENS LÄN</t>
        </is>
      </c>
      <c r="E561" t="inlineStr">
        <is>
          <t>PITEÅ</t>
        </is>
      </c>
      <c r="G561" t="n">
        <v>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32377-2023</t>
        </is>
      </c>
      <c r="B562" s="1" t="n">
        <v>45110</v>
      </c>
      <c r="C562" s="1" t="n">
        <v>45179</v>
      </c>
      <c r="D562" t="inlineStr">
        <is>
          <t>NORRBOTTENS LÄN</t>
        </is>
      </c>
      <c r="E562" t="inlineStr">
        <is>
          <t>PITEÅ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32371-2023</t>
        </is>
      </c>
      <c r="B563" s="1" t="n">
        <v>45110</v>
      </c>
      <c r="C563" s="1" t="n">
        <v>45179</v>
      </c>
      <c r="D563" t="inlineStr">
        <is>
          <t>NORRBOTTENS LÄN</t>
        </is>
      </c>
      <c r="E563" t="inlineStr">
        <is>
          <t>PITEÅ</t>
        </is>
      </c>
      <c r="G563" t="n">
        <v>1.7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33684-2023</t>
        </is>
      </c>
      <c r="B564" s="1" t="n">
        <v>45119</v>
      </c>
      <c r="C564" s="1" t="n">
        <v>45179</v>
      </c>
      <c r="D564" t="inlineStr">
        <is>
          <t>NORRBOTTENS LÄN</t>
        </is>
      </c>
      <c r="E564" t="inlineStr">
        <is>
          <t>PITEÅ</t>
        </is>
      </c>
      <c r="G564" t="n">
        <v>11.9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34478-2023</t>
        </is>
      </c>
      <c r="B565" s="1" t="n">
        <v>45139</v>
      </c>
      <c r="C565" s="1" t="n">
        <v>45179</v>
      </c>
      <c r="D565" t="inlineStr">
        <is>
          <t>NORRBOTTENS LÄN</t>
        </is>
      </c>
      <c r="E565" t="inlineStr">
        <is>
          <t>PITEÅ</t>
        </is>
      </c>
      <c r="G565" t="n">
        <v>8.1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34477-2023</t>
        </is>
      </c>
      <c r="B566" s="1" t="n">
        <v>45139</v>
      </c>
      <c r="C566" s="1" t="n">
        <v>45179</v>
      </c>
      <c r="D566" t="inlineStr">
        <is>
          <t>NORRBOTTENS LÄN</t>
        </is>
      </c>
      <c r="E566" t="inlineStr">
        <is>
          <t>PITEÅ</t>
        </is>
      </c>
      <c r="G566" t="n">
        <v>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34629-2023</t>
        </is>
      </c>
      <c r="B567" s="1" t="n">
        <v>45140</v>
      </c>
      <c r="C567" s="1" t="n">
        <v>45179</v>
      </c>
      <c r="D567" t="inlineStr">
        <is>
          <t>NORRBOTTENS LÄN</t>
        </is>
      </c>
      <c r="E567" t="inlineStr">
        <is>
          <t>PITEÅ</t>
        </is>
      </c>
      <c r="F567" t="inlineStr">
        <is>
          <t>Sveaskog</t>
        </is>
      </c>
      <c r="G567" t="n">
        <v>4.9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34628-2023</t>
        </is>
      </c>
      <c r="B568" s="1" t="n">
        <v>45140</v>
      </c>
      <c r="C568" s="1" t="n">
        <v>45179</v>
      </c>
      <c r="D568" t="inlineStr">
        <is>
          <t>NORRBOTTENS LÄN</t>
        </is>
      </c>
      <c r="E568" t="inlineStr">
        <is>
          <t>PITEÅ</t>
        </is>
      </c>
      <c r="F568" t="inlineStr">
        <is>
          <t>Sveaskog</t>
        </is>
      </c>
      <c r="G568" t="n">
        <v>4.9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34878-2023</t>
        </is>
      </c>
      <c r="B569" s="1" t="n">
        <v>45141</v>
      </c>
      <c r="C569" s="1" t="n">
        <v>45179</v>
      </c>
      <c r="D569" t="inlineStr">
        <is>
          <t>NORRBOTTENS LÄN</t>
        </is>
      </c>
      <c r="E569" t="inlineStr">
        <is>
          <t>PITEÅ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35197-2023</t>
        </is>
      </c>
      <c r="B570" s="1" t="n">
        <v>45145</v>
      </c>
      <c r="C570" s="1" t="n">
        <v>45179</v>
      </c>
      <c r="D570" t="inlineStr">
        <is>
          <t>NORRBOTTENS LÄN</t>
        </is>
      </c>
      <c r="E570" t="inlineStr">
        <is>
          <t>PITEÅ</t>
        </is>
      </c>
      <c r="G570" t="n">
        <v>4.8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35898-2023</t>
        </is>
      </c>
      <c r="B571" s="1" t="n">
        <v>45148</v>
      </c>
      <c r="C571" s="1" t="n">
        <v>45179</v>
      </c>
      <c r="D571" t="inlineStr">
        <is>
          <t>NORRBOTTENS LÄN</t>
        </is>
      </c>
      <c r="E571" t="inlineStr">
        <is>
          <t>PITEÅ</t>
        </is>
      </c>
      <c r="G571" t="n">
        <v>12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39264-2023</t>
        </is>
      </c>
      <c r="B572" s="1" t="n">
        <v>45162</v>
      </c>
      <c r="C572" s="1" t="n">
        <v>45179</v>
      </c>
      <c r="D572" t="inlineStr">
        <is>
          <t>NORRBOTTENS LÄN</t>
        </is>
      </c>
      <c r="E572" t="inlineStr">
        <is>
          <t>PITEÅ</t>
        </is>
      </c>
      <c r="G572" t="n">
        <v>8.199999999999999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39305-2023</t>
        </is>
      </c>
      <c r="B573" s="1" t="n">
        <v>45162</v>
      </c>
      <c r="C573" s="1" t="n">
        <v>45179</v>
      </c>
      <c r="D573" t="inlineStr">
        <is>
          <t>NORRBOTTENS LÄN</t>
        </is>
      </c>
      <c r="E573" t="inlineStr">
        <is>
          <t>PITEÅ</t>
        </is>
      </c>
      <c r="G573" t="n">
        <v>5.5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>
      <c r="A574" t="inlineStr">
        <is>
          <t>A 40026-2023</t>
        </is>
      </c>
      <c r="B574" s="1" t="n">
        <v>45167</v>
      </c>
      <c r="C574" s="1" t="n">
        <v>45179</v>
      </c>
      <c r="D574" t="inlineStr">
        <is>
          <t>NORRBOTTENS LÄN</t>
        </is>
      </c>
      <c r="E574" t="inlineStr">
        <is>
          <t>PITEÅ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2023-09-10T04:33:24Z</dcterms:created>
  <dcterms:modified xmlns:dcterms="http://purl.org/dc/terms/" xmlns:xsi="http://www.w3.org/2001/XMLSchema-instance" xsi:type="dcterms:W3CDTF">2023-09-10T04:33:24Z</dcterms:modified>
</cp:coreProperties>
</file>