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45214</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45214</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45214</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45214</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45214</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45214</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45214</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45214</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45214</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45214</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45214</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45214</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45214</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45214</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45214</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45214</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45214</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45214</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45214</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45214</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45214</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45214</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45214</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45214</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45214</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45214</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45214</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45214</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45214</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45214</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45214</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45214</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45214</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45214</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45214</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45214</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45214</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45214</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45214</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45214</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45214</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45214</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45214</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45214</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45214</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45214</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45214</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45214</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45214</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45214</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45214</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45214</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45214</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45214</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45214</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45214</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45214</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45214</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45214</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45214</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45214</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45214</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45214</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45214</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45214</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45214</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45214</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45214</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45214</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45214</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6547-2020</t>
        </is>
      </c>
      <c r="B72" s="1" t="n">
        <v>43866</v>
      </c>
      <c r="C72" s="1" t="n">
        <v>45214</v>
      </c>
      <c r="D72" t="inlineStr">
        <is>
          <t>SKÅNE LÄN</t>
        </is>
      </c>
      <c r="E72" t="inlineStr">
        <is>
          <t>HÖRBY</t>
        </is>
      </c>
      <c r="G72" t="n">
        <v>3.5</v>
      </c>
      <c r="H72" t="n">
        <v>0</v>
      </c>
      <c r="I72" t="n">
        <v>0</v>
      </c>
      <c r="J72" t="n">
        <v>1</v>
      </c>
      <c r="K72" t="n">
        <v>0</v>
      </c>
      <c r="L72" t="n">
        <v>1</v>
      </c>
      <c r="M72" t="n">
        <v>0</v>
      </c>
      <c r="N72" t="n">
        <v>0</v>
      </c>
      <c r="O72" t="n">
        <v>2</v>
      </c>
      <c r="P72" t="n">
        <v>1</v>
      </c>
      <c r="Q72" t="n">
        <v>2</v>
      </c>
      <c r="R72" s="2" t="inlineStr">
        <is>
          <t>Ask
Stor sotdyna</t>
        </is>
      </c>
      <c r="S72">
        <f>HYPERLINK("https://klasma.github.io/Logging_1266/artfynd/A 6547-2020 artfynd.xlsx", "A 6547-2020")</f>
        <v/>
      </c>
      <c r="T72">
        <f>HYPERLINK("https://klasma.github.io/Logging_1266/kartor/A 6547-2020 karta.png", "A 6547-2020")</f>
        <v/>
      </c>
      <c r="V72">
        <f>HYPERLINK("https://klasma.github.io/Logging_1266/klagomål/A 6547-2020 FSC-klagomål.docx", "A 6547-2020")</f>
        <v/>
      </c>
      <c r="W72">
        <f>HYPERLINK("https://klasma.github.io/Logging_1266/klagomålsmail/A 6547-2020 FSC-klagomål mail.docx", "A 6547-2020")</f>
        <v/>
      </c>
      <c r="X72">
        <f>HYPERLINK("https://klasma.github.io/Logging_1266/tillsyn/A 6547-2020 tillsynsbegäran.docx", "A 6547-2020")</f>
        <v/>
      </c>
      <c r="Y72">
        <f>HYPERLINK("https://klasma.github.io/Logging_1266/tillsynsmail/A 6547-2020 tillsynsbegäran mail.docx", "A 6547-2020")</f>
        <v/>
      </c>
    </row>
    <row r="73" ht="15" customHeight="1">
      <c r="A73" t="inlineStr">
        <is>
          <t>A 8861-2020</t>
        </is>
      </c>
      <c r="B73" s="1" t="n">
        <v>43878</v>
      </c>
      <c r="C73" s="1" t="n">
        <v>45214</v>
      </c>
      <c r="D73" t="inlineStr">
        <is>
          <t>SKÅNE LÄN</t>
        </is>
      </c>
      <c r="E73" t="inlineStr">
        <is>
          <t>HÄSSLEHOLM</t>
        </is>
      </c>
      <c r="G73" t="n">
        <v>10.5</v>
      </c>
      <c r="H73" t="n">
        <v>0</v>
      </c>
      <c r="I73" t="n">
        <v>2</v>
      </c>
      <c r="J73" t="n">
        <v>0</v>
      </c>
      <c r="K73" t="n">
        <v>0</v>
      </c>
      <c r="L73" t="n">
        <v>0</v>
      </c>
      <c r="M73" t="n">
        <v>0</v>
      </c>
      <c r="N73" t="n">
        <v>0</v>
      </c>
      <c r="O73" t="n">
        <v>0</v>
      </c>
      <c r="P73" t="n">
        <v>0</v>
      </c>
      <c r="Q73" t="n">
        <v>2</v>
      </c>
      <c r="R73" s="2" t="inlineStr">
        <is>
          <t>Bågpraktmossa
Västlig hakmossa</t>
        </is>
      </c>
      <c r="S73">
        <f>HYPERLINK("https://klasma.github.io/Logging_1293/artfynd/A 8861-2020 artfynd.xlsx", "A 8861-2020")</f>
        <v/>
      </c>
      <c r="T73">
        <f>HYPERLINK("https://klasma.github.io/Logging_1293/kartor/A 8861-2020 karta.png", "A 8861-2020")</f>
        <v/>
      </c>
      <c r="V73">
        <f>HYPERLINK("https://klasma.github.io/Logging_1293/klagomål/A 8861-2020 FSC-klagomål.docx", "A 8861-2020")</f>
        <v/>
      </c>
      <c r="W73">
        <f>HYPERLINK("https://klasma.github.io/Logging_1293/klagomålsmail/A 8861-2020 FSC-klagomål mail.docx", "A 8861-2020")</f>
        <v/>
      </c>
      <c r="X73">
        <f>HYPERLINK("https://klasma.github.io/Logging_1293/tillsyn/A 8861-2020 tillsynsbegäran.docx", "A 8861-2020")</f>
        <v/>
      </c>
      <c r="Y73">
        <f>HYPERLINK("https://klasma.github.io/Logging_1293/tillsynsmail/A 8861-2020 tillsynsbegäran mail.docx", "A 8861-2020")</f>
        <v/>
      </c>
    </row>
    <row r="74" ht="15" customHeight="1">
      <c r="A74" t="inlineStr">
        <is>
          <t>A 18228-2020</t>
        </is>
      </c>
      <c r="B74" s="1" t="n">
        <v>43928</v>
      </c>
      <c r="C74" s="1" t="n">
        <v>45214</v>
      </c>
      <c r="D74" t="inlineStr">
        <is>
          <t>SKÅNE LÄN</t>
        </is>
      </c>
      <c r="E74" t="inlineStr">
        <is>
          <t>SVEDALA</t>
        </is>
      </c>
      <c r="G74" t="n">
        <v>1.1</v>
      </c>
      <c r="H74" t="n">
        <v>0</v>
      </c>
      <c r="I74" t="n">
        <v>0</v>
      </c>
      <c r="J74" t="n">
        <v>1</v>
      </c>
      <c r="K74" t="n">
        <v>0</v>
      </c>
      <c r="L74" t="n">
        <v>1</v>
      </c>
      <c r="M74" t="n">
        <v>0</v>
      </c>
      <c r="N74" t="n">
        <v>0</v>
      </c>
      <c r="O74" t="n">
        <v>2</v>
      </c>
      <c r="P74" t="n">
        <v>1</v>
      </c>
      <c r="Q74" t="n">
        <v>2</v>
      </c>
      <c r="R74" s="2" t="inlineStr">
        <is>
          <t>Ädellav
Bokkantlav</t>
        </is>
      </c>
      <c r="S74">
        <f>HYPERLINK("https://klasma.github.io/Logging_1263/artfynd/A 18228-2020 artfynd.xlsx", "A 18228-2020")</f>
        <v/>
      </c>
      <c r="T74">
        <f>HYPERLINK("https://klasma.github.io/Logging_1263/kartor/A 18228-2020 karta.png", "A 18228-2020")</f>
        <v/>
      </c>
      <c r="V74">
        <f>HYPERLINK("https://klasma.github.io/Logging_1263/klagomål/A 18228-2020 FSC-klagomål.docx", "A 18228-2020")</f>
        <v/>
      </c>
      <c r="W74">
        <f>HYPERLINK("https://klasma.github.io/Logging_1263/klagomålsmail/A 18228-2020 FSC-klagomål mail.docx", "A 18228-2020")</f>
        <v/>
      </c>
      <c r="X74">
        <f>HYPERLINK("https://klasma.github.io/Logging_1263/tillsyn/A 18228-2020 tillsynsbegäran.docx", "A 18228-2020")</f>
        <v/>
      </c>
      <c r="Y74">
        <f>HYPERLINK("https://klasma.github.io/Logging_1263/tillsynsmail/A 18228-2020 tillsynsbegäran mail.docx", "A 18228-2020")</f>
        <v/>
      </c>
    </row>
    <row r="75" ht="15" customHeight="1">
      <c r="A75" t="inlineStr">
        <is>
          <t>A 58790-2020</t>
        </is>
      </c>
      <c r="B75" s="1" t="n">
        <v>44146</v>
      </c>
      <c r="C75" s="1" t="n">
        <v>45214</v>
      </c>
      <c r="D75" t="inlineStr">
        <is>
          <t>SKÅNE LÄN</t>
        </is>
      </c>
      <c r="E75" t="inlineStr">
        <is>
          <t>ÄNGELHOLM</t>
        </is>
      </c>
      <c r="G75" t="n">
        <v>2.9</v>
      </c>
      <c r="H75" t="n">
        <v>1</v>
      </c>
      <c r="I75" t="n">
        <v>1</v>
      </c>
      <c r="J75" t="n">
        <v>1</v>
      </c>
      <c r="K75" t="n">
        <v>0</v>
      </c>
      <c r="L75" t="n">
        <v>0</v>
      </c>
      <c r="M75" t="n">
        <v>0</v>
      </c>
      <c r="N75" t="n">
        <v>0</v>
      </c>
      <c r="O75" t="n">
        <v>1</v>
      </c>
      <c r="P75" t="n">
        <v>0</v>
      </c>
      <c r="Q75" t="n">
        <v>2</v>
      </c>
      <c r="R75" s="2" t="inlineStr">
        <is>
          <t>Entita
Skogsbräsma</t>
        </is>
      </c>
      <c r="S75">
        <f>HYPERLINK("https://klasma.github.io/Logging_1292/artfynd/A 58790-2020 artfynd.xlsx", "A 58790-2020")</f>
        <v/>
      </c>
      <c r="T75">
        <f>HYPERLINK("https://klasma.github.io/Logging_1292/kartor/A 58790-2020 karta.png", "A 58790-2020")</f>
        <v/>
      </c>
      <c r="V75">
        <f>HYPERLINK("https://klasma.github.io/Logging_1292/klagomål/A 58790-2020 FSC-klagomål.docx", "A 58790-2020")</f>
        <v/>
      </c>
      <c r="W75">
        <f>HYPERLINK("https://klasma.github.io/Logging_1292/klagomålsmail/A 58790-2020 FSC-klagomål mail.docx", "A 58790-2020")</f>
        <v/>
      </c>
      <c r="X75">
        <f>HYPERLINK("https://klasma.github.io/Logging_1292/tillsyn/A 58790-2020 tillsynsbegäran.docx", "A 58790-2020")</f>
        <v/>
      </c>
      <c r="Y75">
        <f>HYPERLINK("https://klasma.github.io/Logging_1292/tillsynsmail/A 58790-2020 tillsynsbegäran mail.docx", "A 58790-2020")</f>
        <v/>
      </c>
    </row>
    <row r="76" ht="15" customHeight="1">
      <c r="A76" t="inlineStr">
        <is>
          <t>A 60100-2020</t>
        </is>
      </c>
      <c r="B76" s="1" t="n">
        <v>44151</v>
      </c>
      <c r="C76" s="1" t="n">
        <v>45214</v>
      </c>
      <c r="D76" t="inlineStr">
        <is>
          <t>SKÅNE LÄN</t>
        </is>
      </c>
      <c r="E76" t="inlineStr">
        <is>
          <t>SJÖBO</t>
        </is>
      </c>
      <c r="G76" t="n">
        <v>5.7</v>
      </c>
      <c r="H76" t="n">
        <v>1</v>
      </c>
      <c r="I76" t="n">
        <v>2</v>
      </c>
      <c r="J76" t="n">
        <v>0</v>
      </c>
      <c r="K76" t="n">
        <v>0</v>
      </c>
      <c r="L76" t="n">
        <v>0</v>
      </c>
      <c r="M76" t="n">
        <v>0</v>
      </c>
      <c r="N76" t="n">
        <v>0</v>
      </c>
      <c r="O76" t="n">
        <v>0</v>
      </c>
      <c r="P76" t="n">
        <v>0</v>
      </c>
      <c r="Q76" t="n">
        <v>2</v>
      </c>
      <c r="R76" s="2" t="inlineStr">
        <is>
          <t>Skogsknipprot
Svart trolldruva</t>
        </is>
      </c>
      <c r="S76">
        <f>HYPERLINK("https://klasma.github.io/Logging_1265/artfynd/A 60100-2020 artfynd.xlsx", "A 60100-2020")</f>
        <v/>
      </c>
      <c r="T76">
        <f>HYPERLINK("https://klasma.github.io/Logging_1265/kartor/A 60100-2020 karta.png", "A 60100-2020")</f>
        <v/>
      </c>
      <c r="V76">
        <f>HYPERLINK("https://klasma.github.io/Logging_1265/klagomål/A 60100-2020 FSC-klagomål.docx", "A 60100-2020")</f>
        <v/>
      </c>
      <c r="W76">
        <f>HYPERLINK("https://klasma.github.io/Logging_1265/klagomålsmail/A 60100-2020 FSC-klagomål mail.docx", "A 60100-2020")</f>
        <v/>
      </c>
      <c r="X76">
        <f>HYPERLINK("https://klasma.github.io/Logging_1265/tillsyn/A 60100-2020 tillsynsbegäran.docx", "A 60100-2020")</f>
        <v/>
      </c>
      <c r="Y76">
        <f>HYPERLINK("https://klasma.github.io/Logging_1265/tillsynsmail/A 60100-2020 tillsynsbegäran mail.docx", "A 60100-2020")</f>
        <v/>
      </c>
    </row>
    <row r="77" ht="15" customHeight="1">
      <c r="A77" t="inlineStr">
        <is>
          <t>A 3853-2021</t>
        </is>
      </c>
      <c r="B77" s="1" t="n">
        <v>44222</v>
      </c>
      <c r="C77" s="1" t="n">
        <v>45214</v>
      </c>
      <c r="D77" t="inlineStr">
        <is>
          <t>SKÅNE LÄN</t>
        </is>
      </c>
      <c r="E77" t="inlineStr">
        <is>
          <t>ÖSTRA GÖINGE</t>
        </is>
      </c>
      <c r="G77" t="n">
        <v>1.4</v>
      </c>
      <c r="H77" t="n">
        <v>0</v>
      </c>
      <c r="I77" t="n">
        <v>2</v>
      </c>
      <c r="J77" t="n">
        <v>0</v>
      </c>
      <c r="K77" t="n">
        <v>0</v>
      </c>
      <c r="L77" t="n">
        <v>0</v>
      </c>
      <c r="M77" t="n">
        <v>0</v>
      </c>
      <c r="N77" t="n">
        <v>0</v>
      </c>
      <c r="O77" t="n">
        <v>0</v>
      </c>
      <c r="P77" t="n">
        <v>0</v>
      </c>
      <c r="Q77" t="n">
        <v>2</v>
      </c>
      <c r="R77" s="2" t="inlineStr">
        <is>
          <t>Guldlockmossa
Platt fjädermossa</t>
        </is>
      </c>
      <c r="S77">
        <f>HYPERLINK("https://klasma.github.io/Logging_1256/artfynd/A 3853-2021 artfynd.xlsx", "A 3853-2021")</f>
        <v/>
      </c>
      <c r="T77">
        <f>HYPERLINK("https://klasma.github.io/Logging_1256/kartor/A 3853-2021 karta.png", "A 3853-2021")</f>
        <v/>
      </c>
      <c r="V77">
        <f>HYPERLINK("https://klasma.github.io/Logging_1256/klagomål/A 3853-2021 FSC-klagomål.docx", "A 3853-2021")</f>
        <v/>
      </c>
      <c r="W77">
        <f>HYPERLINK("https://klasma.github.io/Logging_1256/klagomålsmail/A 3853-2021 FSC-klagomål mail.docx", "A 3853-2021")</f>
        <v/>
      </c>
      <c r="X77">
        <f>HYPERLINK("https://klasma.github.io/Logging_1256/tillsyn/A 3853-2021 tillsynsbegäran.docx", "A 3853-2021")</f>
        <v/>
      </c>
      <c r="Y77">
        <f>HYPERLINK("https://klasma.github.io/Logging_1256/tillsynsmail/A 3853-2021 tillsynsbegäran mail.docx", "A 3853-2021")</f>
        <v/>
      </c>
    </row>
    <row r="78" ht="15" customHeight="1">
      <c r="A78" t="inlineStr">
        <is>
          <t>A 5244-2021</t>
        </is>
      </c>
      <c r="B78" s="1" t="n">
        <v>44229</v>
      </c>
      <c r="C78" s="1" t="n">
        <v>45214</v>
      </c>
      <c r="D78" t="inlineStr">
        <is>
          <t>SKÅNE LÄN</t>
        </is>
      </c>
      <c r="E78" t="inlineStr">
        <is>
          <t>SVEDALA</t>
        </is>
      </c>
      <c r="G78" t="n">
        <v>5.3</v>
      </c>
      <c r="H78" t="n">
        <v>0</v>
      </c>
      <c r="I78" t="n">
        <v>1</v>
      </c>
      <c r="J78" t="n">
        <v>1</v>
      </c>
      <c r="K78" t="n">
        <v>0</v>
      </c>
      <c r="L78" t="n">
        <v>0</v>
      </c>
      <c r="M78" t="n">
        <v>0</v>
      </c>
      <c r="N78" t="n">
        <v>0</v>
      </c>
      <c r="O78" t="n">
        <v>1</v>
      </c>
      <c r="P78" t="n">
        <v>0</v>
      </c>
      <c r="Q78" t="n">
        <v>2</v>
      </c>
      <c r="R78" s="2" t="inlineStr">
        <is>
          <t>Koralltaggsvamp
Safsa</t>
        </is>
      </c>
      <c r="S78">
        <f>HYPERLINK("https://klasma.github.io/Logging_1263/artfynd/A 5244-2021 artfynd.xlsx", "A 5244-2021")</f>
        <v/>
      </c>
      <c r="T78">
        <f>HYPERLINK("https://klasma.github.io/Logging_1263/kartor/A 5244-2021 karta.png", "A 5244-2021")</f>
        <v/>
      </c>
      <c r="V78">
        <f>HYPERLINK("https://klasma.github.io/Logging_1263/klagomål/A 5244-2021 FSC-klagomål.docx", "A 5244-2021")</f>
        <v/>
      </c>
      <c r="W78">
        <f>HYPERLINK("https://klasma.github.io/Logging_1263/klagomålsmail/A 5244-2021 FSC-klagomål mail.docx", "A 5244-2021")</f>
        <v/>
      </c>
      <c r="X78">
        <f>HYPERLINK("https://klasma.github.io/Logging_1263/tillsyn/A 5244-2021 tillsynsbegäran.docx", "A 5244-2021")</f>
        <v/>
      </c>
      <c r="Y78">
        <f>HYPERLINK("https://klasma.github.io/Logging_1263/tillsynsmail/A 5244-2021 tillsynsbegäran mail.docx", "A 5244-2021")</f>
        <v/>
      </c>
    </row>
    <row r="79" ht="15" customHeight="1">
      <c r="A79" t="inlineStr">
        <is>
          <t>A 21117-2021</t>
        </is>
      </c>
      <c r="B79" s="1" t="n">
        <v>44319</v>
      </c>
      <c r="C79" s="1" t="n">
        <v>45214</v>
      </c>
      <c r="D79" t="inlineStr">
        <is>
          <t>SKÅNE LÄN</t>
        </is>
      </c>
      <c r="E79" t="inlineStr">
        <is>
          <t>KRISTIANSTAD</t>
        </is>
      </c>
      <c r="G79" t="n">
        <v>22</v>
      </c>
      <c r="H79" t="n">
        <v>1</v>
      </c>
      <c r="I79" t="n">
        <v>0</v>
      </c>
      <c r="J79" t="n">
        <v>0</v>
      </c>
      <c r="K79" t="n">
        <v>0</v>
      </c>
      <c r="L79" t="n">
        <v>1</v>
      </c>
      <c r="M79" t="n">
        <v>0</v>
      </c>
      <c r="N79" t="n">
        <v>0</v>
      </c>
      <c r="O79" t="n">
        <v>1</v>
      </c>
      <c r="P79" t="n">
        <v>1</v>
      </c>
      <c r="Q79" t="n">
        <v>2</v>
      </c>
      <c r="R79" s="2" t="inlineStr">
        <is>
          <t>Ryl
Revlummer</t>
        </is>
      </c>
      <c r="S79">
        <f>HYPERLINK("https://klasma.github.io/Logging_1290/artfynd/A 21117-2021 artfynd.xlsx", "A 21117-2021")</f>
        <v/>
      </c>
      <c r="T79">
        <f>HYPERLINK("https://klasma.github.io/Logging_1290/kartor/A 21117-2021 karta.png", "A 21117-2021")</f>
        <v/>
      </c>
      <c r="V79">
        <f>HYPERLINK("https://klasma.github.io/Logging_1290/klagomål/A 21117-2021 FSC-klagomål.docx", "A 21117-2021")</f>
        <v/>
      </c>
      <c r="W79">
        <f>HYPERLINK("https://klasma.github.io/Logging_1290/klagomålsmail/A 21117-2021 FSC-klagomål mail.docx", "A 21117-2021")</f>
        <v/>
      </c>
      <c r="X79">
        <f>HYPERLINK("https://klasma.github.io/Logging_1290/tillsyn/A 21117-2021 tillsynsbegäran.docx", "A 21117-2021")</f>
        <v/>
      </c>
      <c r="Y79">
        <f>HYPERLINK("https://klasma.github.io/Logging_1290/tillsynsmail/A 21117-2021 tillsynsbegäran mail.docx", "A 21117-2021")</f>
        <v/>
      </c>
    </row>
    <row r="80" ht="15" customHeight="1">
      <c r="A80" t="inlineStr">
        <is>
          <t>A 22968-2021</t>
        </is>
      </c>
      <c r="B80" s="1" t="n">
        <v>44328</v>
      </c>
      <c r="C80" s="1" t="n">
        <v>45214</v>
      </c>
      <c r="D80" t="inlineStr">
        <is>
          <t>SKÅNE LÄN</t>
        </is>
      </c>
      <c r="E80" t="inlineStr">
        <is>
          <t>KRISTIANSTAD</t>
        </is>
      </c>
      <c r="G80" t="n">
        <v>1.1</v>
      </c>
      <c r="H80" t="n">
        <v>0</v>
      </c>
      <c r="I80" t="n">
        <v>0</v>
      </c>
      <c r="J80" t="n">
        <v>1</v>
      </c>
      <c r="K80" t="n">
        <v>0</v>
      </c>
      <c r="L80" t="n">
        <v>1</v>
      </c>
      <c r="M80" t="n">
        <v>0</v>
      </c>
      <c r="N80" t="n">
        <v>0</v>
      </c>
      <c r="O80" t="n">
        <v>2</v>
      </c>
      <c r="P80" t="n">
        <v>1</v>
      </c>
      <c r="Q80" t="n">
        <v>2</v>
      </c>
      <c r="R80" s="2" t="inlineStr">
        <is>
          <t>Prakttagging
Tallticka</t>
        </is>
      </c>
      <c r="S80">
        <f>HYPERLINK("https://klasma.github.io/Logging_1290/artfynd/A 22968-2021 artfynd.xlsx", "A 22968-2021")</f>
        <v/>
      </c>
      <c r="T80">
        <f>HYPERLINK("https://klasma.github.io/Logging_1290/kartor/A 22968-2021 karta.png", "A 22968-2021")</f>
        <v/>
      </c>
      <c r="V80">
        <f>HYPERLINK("https://klasma.github.io/Logging_1290/klagomål/A 22968-2021 FSC-klagomål.docx", "A 22968-2021")</f>
        <v/>
      </c>
      <c r="W80">
        <f>HYPERLINK("https://klasma.github.io/Logging_1290/klagomålsmail/A 22968-2021 FSC-klagomål mail.docx", "A 22968-2021")</f>
        <v/>
      </c>
      <c r="X80">
        <f>HYPERLINK("https://klasma.github.io/Logging_1290/tillsyn/A 22968-2021 tillsynsbegäran.docx", "A 22968-2021")</f>
        <v/>
      </c>
      <c r="Y80">
        <f>HYPERLINK("https://klasma.github.io/Logging_1290/tillsynsmail/A 22968-2021 tillsynsbegäran mail.docx", "A 22968-2021")</f>
        <v/>
      </c>
    </row>
    <row r="81" ht="15" customHeight="1">
      <c r="A81" t="inlineStr">
        <is>
          <t>A 28124-2021</t>
        </is>
      </c>
      <c r="B81" s="1" t="n">
        <v>44355</v>
      </c>
      <c r="C81" s="1" t="n">
        <v>45214</v>
      </c>
      <c r="D81" t="inlineStr">
        <is>
          <t>SKÅNE LÄN</t>
        </is>
      </c>
      <c r="E81" t="inlineStr">
        <is>
          <t>TOMELILLA</t>
        </is>
      </c>
      <c r="F81" t="inlineStr">
        <is>
          <t>Övriga Aktiebolag</t>
        </is>
      </c>
      <c r="G81" t="n">
        <v>7.4</v>
      </c>
      <c r="H81" t="n">
        <v>0</v>
      </c>
      <c r="I81" t="n">
        <v>1</v>
      </c>
      <c r="J81" t="n">
        <v>1</v>
      </c>
      <c r="K81" t="n">
        <v>0</v>
      </c>
      <c r="L81" t="n">
        <v>0</v>
      </c>
      <c r="M81" t="n">
        <v>0</v>
      </c>
      <c r="N81" t="n">
        <v>0</v>
      </c>
      <c r="O81" t="n">
        <v>1</v>
      </c>
      <c r="P81" t="n">
        <v>0</v>
      </c>
      <c r="Q81" t="n">
        <v>2</v>
      </c>
      <c r="R81" s="2" t="inlineStr">
        <is>
          <t>Bokvårtlav
Guldlockmossa</t>
        </is>
      </c>
      <c r="S81">
        <f>HYPERLINK("https://klasma.github.io/Logging_1270/artfynd/A 28124-2021 artfynd.xlsx", "A 28124-2021")</f>
        <v/>
      </c>
      <c r="T81">
        <f>HYPERLINK("https://klasma.github.io/Logging_1270/kartor/A 28124-2021 karta.png", "A 28124-2021")</f>
        <v/>
      </c>
      <c r="V81">
        <f>HYPERLINK("https://klasma.github.io/Logging_1270/klagomål/A 28124-2021 FSC-klagomål.docx", "A 28124-2021")</f>
        <v/>
      </c>
      <c r="W81">
        <f>HYPERLINK("https://klasma.github.io/Logging_1270/klagomålsmail/A 28124-2021 FSC-klagomål mail.docx", "A 28124-2021")</f>
        <v/>
      </c>
      <c r="X81">
        <f>HYPERLINK("https://klasma.github.io/Logging_1270/tillsyn/A 28124-2021 tillsynsbegäran.docx", "A 28124-2021")</f>
        <v/>
      </c>
      <c r="Y81">
        <f>HYPERLINK("https://klasma.github.io/Logging_1270/tillsynsmail/A 28124-2021 tillsynsbegäran mail.docx", "A 28124-2021")</f>
        <v/>
      </c>
    </row>
    <row r="82" ht="15" customHeight="1">
      <c r="A82" t="inlineStr">
        <is>
          <t>A 39121-2021</t>
        </is>
      </c>
      <c r="B82" s="1" t="n">
        <v>44412</v>
      </c>
      <c r="C82" s="1" t="n">
        <v>45214</v>
      </c>
      <c r="D82" t="inlineStr">
        <is>
          <t>SKÅNE LÄN</t>
        </is>
      </c>
      <c r="E82" t="inlineStr">
        <is>
          <t>SIMRISHAMN</t>
        </is>
      </c>
      <c r="G82" t="n">
        <v>1</v>
      </c>
      <c r="H82" t="n">
        <v>2</v>
      </c>
      <c r="I82" t="n">
        <v>0</v>
      </c>
      <c r="J82" t="n">
        <v>0</v>
      </c>
      <c r="K82" t="n">
        <v>0</v>
      </c>
      <c r="L82" t="n">
        <v>0</v>
      </c>
      <c r="M82" t="n">
        <v>0</v>
      </c>
      <c r="N82" t="n">
        <v>0</v>
      </c>
      <c r="O82" t="n">
        <v>0</v>
      </c>
      <c r="P82" t="n">
        <v>0</v>
      </c>
      <c r="Q82" t="n">
        <v>2</v>
      </c>
      <c r="R82" s="2" t="inlineStr">
        <is>
          <t>Lövgroda
Större vattensalamander</t>
        </is>
      </c>
      <c r="S82">
        <f>HYPERLINK("https://klasma.github.io/Logging_1291/artfynd/A 39121-2021 artfynd.xlsx", "A 39121-2021")</f>
        <v/>
      </c>
      <c r="T82">
        <f>HYPERLINK("https://klasma.github.io/Logging_1291/kartor/A 39121-2021 karta.png", "A 39121-2021")</f>
        <v/>
      </c>
      <c r="V82">
        <f>HYPERLINK("https://klasma.github.io/Logging_1291/klagomål/A 39121-2021 FSC-klagomål.docx", "A 39121-2021")</f>
        <v/>
      </c>
      <c r="W82">
        <f>HYPERLINK("https://klasma.github.io/Logging_1291/klagomålsmail/A 39121-2021 FSC-klagomål mail.docx", "A 39121-2021")</f>
        <v/>
      </c>
      <c r="X82">
        <f>HYPERLINK("https://klasma.github.io/Logging_1291/tillsyn/A 39121-2021 tillsynsbegäran.docx", "A 39121-2021")</f>
        <v/>
      </c>
      <c r="Y82">
        <f>HYPERLINK("https://klasma.github.io/Logging_1291/tillsynsmail/A 39121-2021 tillsynsbegäran mail.docx", "A 39121-2021")</f>
        <v/>
      </c>
    </row>
    <row r="83" ht="15" customHeight="1">
      <c r="A83" t="inlineStr">
        <is>
          <t>A 40999-2021</t>
        </is>
      </c>
      <c r="B83" s="1" t="n">
        <v>44421</v>
      </c>
      <c r="C83" s="1" t="n">
        <v>45214</v>
      </c>
      <c r="D83" t="inlineStr">
        <is>
          <t>SKÅNE LÄN</t>
        </is>
      </c>
      <c r="E83" t="inlineStr">
        <is>
          <t>LUND</t>
        </is>
      </c>
      <c r="G83" t="n">
        <v>4.4</v>
      </c>
      <c r="H83" t="n">
        <v>2</v>
      </c>
      <c r="I83" t="n">
        <v>0</v>
      </c>
      <c r="J83" t="n">
        <v>2</v>
      </c>
      <c r="K83" t="n">
        <v>0</v>
      </c>
      <c r="L83" t="n">
        <v>0</v>
      </c>
      <c r="M83" t="n">
        <v>0</v>
      </c>
      <c r="N83" t="n">
        <v>0</v>
      </c>
      <c r="O83" t="n">
        <v>2</v>
      </c>
      <c r="P83" t="n">
        <v>0</v>
      </c>
      <c r="Q83" t="n">
        <v>2</v>
      </c>
      <c r="R83" s="2" t="inlineStr">
        <is>
          <t>Spillkråka
Talltita</t>
        </is>
      </c>
      <c r="S83">
        <f>HYPERLINK("https://klasma.github.io/Logging_1281/artfynd/A 40999-2021 artfynd.xlsx", "A 40999-2021")</f>
        <v/>
      </c>
      <c r="T83">
        <f>HYPERLINK("https://klasma.github.io/Logging_1281/kartor/A 40999-2021 karta.png", "A 40999-2021")</f>
        <v/>
      </c>
      <c r="V83">
        <f>HYPERLINK("https://klasma.github.io/Logging_1281/klagomål/A 40999-2021 FSC-klagomål.docx", "A 40999-2021")</f>
        <v/>
      </c>
      <c r="W83">
        <f>HYPERLINK("https://klasma.github.io/Logging_1281/klagomålsmail/A 40999-2021 FSC-klagomål mail.docx", "A 40999-2021")</f>
        <v/>
      </c>
      <c r="X83">
        <f>HYPERLINK("https://klasma.github.io/Logging_1281/tillsyn/A 40999-2021 tillsynsbegäran.docx", "A 40999-2021")</f>
        <v/>
      </c>
      <c r="Y83">
        <f>HYPERLINK("https://klasma.github.io/Logging_1281/tillsynsmail/A 40999-2021 tillsynsbegäran mail.docx", "A 40999-2021")</f>
        <v/>
      </c>
    </row>
    <row r="84" ht="15" customHeight="1">
      <c r="A84" t="inlineStr">
        <is>
          <t>A 44167-2021</t>
        </is>
      </c>
      <c r="B84" s="1" t="n">
        <v>44434</v>
      </c>
      <c r="C84" s="1" t="n">
        <v>45214</v>
      </c>
      <c r="D84" t="inlineStr">
        <is>
          <t>SKÅNE LÄN</t>
        </is>
      </c>
      <c r="E84" t="inlineStr">
        <is>
          <t>HÄSSLEHOLM</t>
        </is>
      </c>
      <c r="G84" t="n">
        <v>0.7</v>
      </c>
      <c r="H84" t="n">
        <v>0</v>
      </c>
      <c r="I84" t="n">
        <v>1</v>
      </c>
      <c r="J84" t="n">
        <v>0</v>
      </c>
      <c r="K84" t="n">
        <v>0</v>
      </c>
      <c r="L84" t="n">
        <v>0</v>
      </c>
      <c r="M84" t="n">
        <v>1</v>
      </c>
      <c r="N84" t="n">
        <v>0</v>
      </c>
      <c r="O84" t="n">
        <v>1</v>
      </c>
      <c r="P84" t="n">
        <v>1</v>
      </c>
      <c r="Q84" t="n">
        <v>2</v>
      </c>
      <c r="R84" s="2" t="inlineStr">
        <is>
          <t>Naverlönn
Platt fjädermossa</t>
        </is>
      </c>
      <c r="S84">
        <f>HYPERLINK("https://klasma.github.io/Logging_1293/artfynd/A 44167-2021 artfynd.xlsx", "A 44167-2021")</f>
        <v/>
      </c>
      <c r="T84">
        <f>HYPERLINK("https://klasma.github.io/Logging_1293/kartor/A 44167-2021 karta.png", "A 44167-2021")</f>
        <v/>
      </c>
      <c r="V84">
        <f>HYPERLINK("https://klasma.github.io/Logging_1293/klagomål/A 44167-2021 FSC-klagomål.docx", "A 44167-2021")</f>
        <v/>
      </c>
      <c r="W84">
        <f>HYPERLINK("https://klasma.github.io/Logging_1293/klagomålsmail/A 44167-2021 FSC-klagomål mail.docx", "A 44167-2021")</f>
        <v/>
      </c>
      <c r="X84">
        <f>HYPERLINK("https://klasma.github.io/Logging_1293/tillsyn/A 44167-2021 tillsynsbegäran.docx", "A 44167-2021")</f>
        <v/>
      </c>
      <c r="Y84">
        <f>HYPERLINK("https://klasma.github.io/Logging_1293/tillsynsmail/A 44167-2021 tillsynsbegäran mail.docx", "A 44167-2021")</f>
        <v/>
      </c>
    </row>
    <row r="85" ht="15" customHeight="1">
      <c r="A85" t="inlineStr">
        <is>
          <t>A 54306-2021</t>
        </is>
      </c>
      <c r="B85" s="1" t="n">
        <v>44472</v>
      </c>
      <c r="C85" s="1" t="n">
        <v>45214</v>
      </c>
      <c r="D85" t="inlineStr">
        <is>
          <t>SKÅNE LÄN</t>
        </is>
      </c>
      <c r="E85" t="inlineStr">
        <is>
          <t>OSBY</t>
        </is>
      </c>
      <c r="G85" t="n">
        <v>2.3</v>
      </c>
      <c r="H85" t="n">
        <v>0</v>
      </c>
      <c r="I85" t="n">
        <v>2</v>
      </c>
      <c r="J85" t="n">
        <v>0</v>
      </c>
      <c r="K85" t="n">
        <v>0</v>
      </c>
      <c r="L85" t="n">
        <v>0</v>
      </c>
      <c r="M85" t="n">
        <v>0</v>
      </c>
      <c r="N85" t="n">
        <v>0</v>
      </c>
      <c r="O85" t="n">
        <v>0</v>
      </c>
      <c r="P85" t="n">
        <v>0</v>
      </c>
      <c r="Q85" t="n">
        <v>2</v>
      </c>
      <c r="R85" s="2" t="inlineStr">
        <is>
          <t>Bårdlav
Fällmossa</t>
        </is>
      </c>
      <c r="S85">
        <f>HYPERLINK("https://klasma.github.io/Logging_1273/artfynd/A 54306-2021 artfynd.xlsx", "A 54306-2021")</f>
        <v/>
      </c>
      <c r="T85">
        <f>HYPERLINK("https://klasma.github.io/Logging_1273/kartor/A 54306-2021 karta.png", "A 54306-2021")</f>
        <v/>
      </c>
      <c r="V85">
        <f>HYPERLINK("https://klasma.github.io/Logging_1273/klagomål/A 54306-2021 FSC-klagomål.docx", "A 54306-2021")</f>
        <v/>
      </c>
      <c r="W85">
        <f>HYPERLINK("https://klasma.github.io/Logging_1273/klagomålsmail/A 54306-2021 FSC-klagomål mail.docx", "A 54306-2021")</f>
        <v/>
      </c>
      <c r="X85">
        <f>HYPERLINK("https://klasma.github.io/Logging_1273/tillsyn/A 54306-2021 tillsynsbegäran.docx", "A 54306-2021")</f>
        <v/>
      </c>
      <c r="Y85">
        <f>HYPERLINK("https://klasma.github.io/Logging_1273/tillsynsmail/A 54306-2021 tillsynsbegäran mail.docx", "A 54306-2021")</f>
        <v/>
      </c>
    </row>
    <row r="86" ht="15" customHeight="1">
      <c r="A86" t="inlineStr">
        <is>
          <t>A 59690-2021</t>
        </is>
      </c>
      <c r="B86" s="1" t="n">
        <v>44494</v>
      </c>
      <c r="C86" s="1" t="n">
        <v>45214</v>
      </c>
      <c r="D86" t="inlineStr">
        <is>
          <t>SKÅNE LÄN</t>
        </is>
      </c>
      <c r="E86" t="inlineStr">
        <is>
          <t>KRISTIANSTAD</t>
        </is>
      </c>
      <c r="G86" t="n">
        <v>5.2</v>
      </c>
      <c r="H86" t="n">
        <v>1</v>
      </c>
      <c r="I86" t="n">
        <v>1</v>
      </c>
      <c r="J86" t="n">
        <v>0</v>
      </c>
      <c r="K86" t="n">
        <v>0</v>
      </c>
      <c r="L86" t="n">
        <v>0</v>
      </c>
      <c r="M86" t="n">
        <v>0</v>
      </c>
      <c r="N86" t="n">
        <v>0</v>
      </c>
      <c r="O86" t="n">
        <v>0</v>
      </c>
      <c r="P86" t="n">
        <v>0</v>
      </c>
      <c r="Q86" t="n">
        <v>2</v>
      </c>
      <c r="R86" s="2" t="inlineStr">
        <is>
          <t>Lundvårlök
Grönvit nattviol</t>
        </is>
      </c>
      <c r="S86">
        <f>HYPERLINK("https://klasma.github.io/Logging_1290/artfynd/A 59690-2021 artfynd.xlsx", "A 59690-2021")</f>
        <v/>
      </c>
      <c r="T86">
        <f>HYPERLINK("https://klasma.github.io/Logging_1290/kartor/A 59690-2021 karta.png", "A 59690-2021")</f>
        <v/>
      </c>
      <c r="V86">
        <f>HYPERLINK("https://klasma.github.io/Logging_1290/klagomål/A 59690-2021 FSC-klagomål.docx", "A 59690-2021")</f>
        <v/>
      </c>
      <c r="W86">
        <f>HYPERLINK("https://klasma.github.io/Logging_1290/klagomålsmail/A 59690-2021 FSC-klagomål mail.docx", "A 59690-2021")</f>
        <v/>
      </c>
      <c r="X86">
        <f>HYPERLINK("https://klasma.github.io/Logging_1290/tillsyn/A 59690-2021 tillsynsbegäran.docx", "A 59690-2021")</f>
        <v/>
      </c>
      <c r="Y86">
        <f>HYPERLINK("https://klasma.github.io/Logging_1290/tillsynsmail/A 59690-2021 tillsynsbegäran mail.docx", "A 59690-2021")</f>
        <v/>
      </c>
    </row>
    <row r="87" ht="15" customHeight="1">
      <c r="A87" t="inlineStr">
        <is>
          <t>A 26855-2022</t>
        </is>
      </c>
      <c r="B87" s="1" t="n">
        <v>44740</v>
      </c>
      <c r="C87" s="1" t="n">
        <v>45214</v>
      </c>
      <c r="D87" t="inlineStr">
        <is>
          <t>SKÅNE LÄN</t>
        </is>
      </c>
      <c r="E87" t="inlineStr">
        <is>
          <t>SVALÖV</t>
        </is>
      </c>
      <c r="G87" t="n">
        <v>5.2</v>
      </c>
      <c r="H87" t="n">
        <v>1</v>
      </c>
      <c r="I87" t="n">
        <v>1</v>
      </c>
      <c r="J87" t="n">
        <v>0</v>
      </c>
      <c r="K87" t="n">
        <v>0</v>
      </c>
      <c r="L87" t="n">
        <v>0</v>
      </c>
      <c r="M87" t="n">
        <v>0</v>
      </c>
      <c r="N87" t="n">
        <v>0</v>
      </c>
      <c r="O87" t="n">
        <v>0</v>
      </c>
      <c r="P87" t="n">
        <v>0</v>
      </c>
      <c r="Q87" t="n">
        <v>2</v>
      </c>
      <c r="R87" s="2" t="inlineStr">
        <is>
          <t>Skogsbräsma
Mattlummer</t>
        </is>
      </c>
      <c r="S87">
        <f>HYPERLINK("https://klasma.github.io/Logging_1214/artfynd/A 26855-2022 artfynd.xlsx", "A 26855-2022")</f>
        <v/>
      </c>
      <c r="T87">
        <f>HYPERLINK("https://klasma.github.io/Logging_1214/kartor/A 26855-2022 karta.png", "A 26855-2022")</f>
        <v/>
      </c>
      <c r="V87">
        <f>HYPERLINK("https://klasma.github.io/Logging_1214/klagomål/A 26855-2022 FSC-klagomål.docx", "A 26855-2022")</f>
        <v/>
      </c>
      <c r="W87">
        <f>HYPERLINK("https://klasma.github.io/Logging_1214/klagomålsmail/A 26855-2022 FSC-klagomål mail.docx", "A 26855-2022")</f>
        <v/>
      </c>
      <c r="X87">
        <f>HYPERLINK("https://klasma.github.io/Logging_1214/tillsyn/A 26855-2022 tillsynsbegäran.docx", "A 26855-2022")</f>
        <v/>
      </c>
      <c r="Y87">
        <f>HYPERLINK("https://klasma.github.io/Logging_1214/tillsynsmail/A 26855-2022 tillsynsbegäran mail.docx", "A 26855-2022")</f>
        <v/>
      </c>
    </row>
    <row r="88" ht="15" customHeight="1">
      <c r="A88" t="inlineStr">
        <is>
          <t>A 28929-2022</t>
        </is>
      </c>
      <c r="B88" s="1" t="n">
        <v>44749</v>
      </c>
      <c r="C88" s="1" t="n">
        <v>45214</v>
      </c>
      <c r="D88" t="inlineStr">
        <is>
          <t>SKÅNE LÄN</t>
        </is>
      </c>
      <c r="E88" t="inlineStr">
        <is>
          <t>SJÖBO</t>
        </is>
      </c>
      <c r="G88" t="n">
        <v>1</v>
      </c>
      <c r="H88" t="n">
        <v>2</v>
      </c>
      <c r="I88" t="n">
        <v>0</v>
      </c>
      <c r="J88" t="n">
        <v>0</v>
      </c>
      <c r="K88" t="n">
        <v>0</v>
      </c>
      <c r="L88" t="n">
        <v>0</v>
      </c>
      <c r="M88" t="n">
        <v>0</v>
      </c>
      <c r="N88" t="n">
        <v>0</v>
      </c>
      <c r="O88" t="n">
        <v>0</v>
      </c>
      <c r="P88" t="n">
        <v>0</v>
      </c>
      <c r="Q88" t="n">
        <v>2</v>
      </c>
      <c r="R88" s="2" t="inlineStr">
        <is>
          <t>Lövgroda
Större vattensalamander</t>
        </is>
      </c>
      <c r="S88">
        <f>HYPERLINK("https://klasma.github.io/Logging_1265/artfynd/A 28929-2022 artfynd.xlsx", "A 28929-2022")</f>
        <v/>
      </c>
      <c r="T88">
        <f>HYPERLINK("https://klasma.github.io/Logging_1265/kartor/A 28929-2022 karta.png", "A 28929-2022")</f>
        <v/>
      </c>
      <c r="V88">
        <f>HYPERLINK("https://klasma.github.io/Logging_1265/klagomål/A 28929-2022 FSC-klagomål.docx", "A 28929-2022")</f>
        <v/>
      </c>
      <c r="W88">
        <f>HYPERLINK("https://klasma.github.io/Logging_1265/klagomålsmail/A 28929-2022 FSC-klagomål mail.docx", "A 28929-2022")</f>
        <v/>
      </c>
      <c r="X88">
        <f>HYPERLINK("https://klasma.github.io/Logging_1265/tillsyn/A 28929-2022 tillsynsbegäran.docx", "A 28929-2022")</f>
        <v/>
      </c>
      <c r="Y88">
        <f>HYPERLINK("https://klasma.github.io/Logging_1265/tillsynsmail/A 28929-2022 tillsynsbegäran mail.docx", "A 28929-2022")</f>
        <v/>
      </c>
    </row>
    <row r="89" ht="15" customHeight="1">
      <c r="A89" t="inlineStr">
        <is>
          <t>A 30842-2022</t>
        </is>
      </c>
      <c r="B89" s="1" t="n">
        <v>44767</v>
      </c>
      <c r="C89" s="1" t="n">
        <v>45214</v>
      </c>
      <c r="D89" t="inlineStr">
        <is>
          <t>SKÅNE LÄN</t>
        </is>
      </c>
      <c r="E89" t="inlineStr">
        <is>
          <t>KRISTIANSTAD</t>
        </is>
      </c>
      <c r="G89" t="n">
        <v>2.6</v>
      </c>
      <c r="H89" t="n">
        <v>1</v>
      </c>
      <c r="I89" t="n">
        <v>0</v>
      </c>
      <c r="J89" t="n">
        <v>0</v>
      </c>
      <c r="K89" t="n">
        <v>1</v>
      </c>
      <c r="L89" t="n">
        <v>0</v>
      </c>
      <c r="M89" t="n">
        <v>0</v>
      </c>
      <c r="N89" t="n">
        <v>0</v>
      </c>
      <c r="O89" t="n">
        <v>1</v>
      </c>
      <c r="P89" t="n">
        <v>1</v>
      </c>
      <c r="Q89" t="n">
        <v>2</v>
      </c>
      <c r="R89" s="2" t="inlineStr">
        <is>
          <t>Småvänderot
Större vattensalamander</t>
        </is>
      </c>
      <c r="S89">
        <f>HYPERLINK("https://klasma.github.io/Logging_1290/artfynd/A 30842-2022 artfynd.xlsx", "A 30842-2022")</f>
        <v/>
      </c>
      <c r="T89">
        <f>HYPERLINK("https://klasma.github.io/Logging_1290/kartor/A 30842-2022 karta.png", "A 30842-2022")</f>
        <v/>
      </c>
      <c r="V89">
        <f>HYPERLINK("https://klasma.github.io/Logging_1290/klagomål/A 30842-2022 FSC-klagomål.docx", "A 30842-2022")</f>
        <v/>
      </c>
      <c r="W89">
        <f>HYPERLINK("https://klasma.github.io/Logging_1290/klagomålsmail/A 30842-2022 FSC-klagomål mail.docx", "A 30842-2022")</f>
        <v/>
      </c>
      <c r="X89">
        <f>HYPERLINK("https://klasma.github.io/Logging_1290/tillsyn/A 30842-2022 tillsynsbegäran.docx", "A 30842-2022")</f>
        <v/>
      </c>
      <c r="Y89">
        <f>HYPERLINK("https://klasma.github.io/Logging_1290/tillsynsmail/A 30842-2022 tillsynsbegäran mail.docx", "A 30842-2022")</f>
        <v/>
      </c>
    </row>
    <row r="90" ht="15" customHeight="1">
      <c r="A90" t="inlineStr">
        <is>
          <t>A 44585-2022</t>
        </is>
      </c>
      <c r="B90" s="1" t="n">
        <v>44840</v>
      </c>
      <c r="C90" s="1" t="n">
        <v>45214</v>
      </c>
      <c r="D90" t="inlineStr">
        <is>
          <t>SKÅNE LÄN</t>
        </is>
      </c>
      <c r="E90" t="inlineStr">
        <is>
          <t>KRISTIANSTAD</t>
        </is>
      </c>
      <c r="G90" t="n">
        <v>1.5</v>
      </c>
      <c r="H90" t="n">
        <v>0</v>
      </c>
      <c r="I90" t="n">
        <v>1</v>
      </c>
      <c r="J90" t="n">
        <v>1</v>
      </c>
      <c r="K90" t="n">
        <v>0</v>
      </c>
      <c r="L90" t="n">
        <v>0</v>
      </c>
      <c r="M90" t="n">
        <v>0</v>
      </c>
      <c r="N90" t="n">
        <v>0</v>
      </c>
      <c r="O90" t="n">
        <v>1</v>
      </c>
      <c r="P90" t="n">
        <v>0</v>
      </c>
      <c r="Q90" t="n">
        <v>2</v>
      </c>
      <c r="R90" s="2" t="inlineStr">
        <is>
          <t>Orangepudrad klotterlav
Jättesvampmal</t>
        </is>
      </c>
      <c r="S90">
        <f>HYPERLINK("https://klasma.github.io/Logging_1290/artfynd/A 44585-2022 artfynd.xlsx", "A 44585-2022")</f>
        <v/>
      </c>
      <c r="T90">
        <f>HYPERLINK("https://klasma.github.io/Logging_1290/kartor/A 44585-2022 karta.png", "A 44585-2022")</f>
        <v/>
      </c>
      <c r="V90">
        <f>HYPERLINK("https://klasma.github.io/Logging_1290/klagomål/A 44585-2022 FSC-klagomål.docx", "A 44585-2022")</f>
        <v/>
      </c>
      <c r="W90">
        <f>HYPERLINK("https://klasma.github.io/Logging_1290/klagomålsmail/A 44585-2022 FSC-klagomål mail.docx", "A 44585-2022")</f>
        <v/>
      </c>
      <c r="X90">
        <f>HYPERLINK("https://klasma.github.io/Logging_1290/tillsyn/A 44585-2022 tillsynsbegäran.docx", "A 44585-2022")</f>
        <v/>
      </c>
      <c r="Y90">
        <f>HYPERLINK("https://klasma.github.io/Logging_1290/tillsynsmail/A 44585-2022 tillsynsbegäran mail.docx", "A 44585-2022")</f>
        <v/>
      </c>
    </row>
    <row r="91" ht="15" customHeight="1">
      <c r="A91" t="inlineStr">
        <is>
          <t>A 53878-2022</t>
        </is>
      </c>
      <c r="B91" s="1" t="n">
        <v>44880</v>
      </c>
      <c r="C91" s="1" t="n">
        <v>45214</v>
      </c>
      <c r="D91" t="inlineStr">
        <is>
          <t>SKÅNE LÄN</t>
        </is>
      </c>
      <c r="E91" t="inlineStr">
        <is>
          <t>KLIPPAN</t>
        </is>
      </c>
      <c r="G91" t="n">
        <v>8.300000000000001</v>
      </c>
      <c r="H91" t="n">
        <v>2</v>
      </c>
      <c r="I91" t="n">
        <v>0</v>
      </c>
      <c r="J91" t="n">
        <v>2</v>
      </c>
      <c r="K91" t="n">
        <v>0</v>
      </c>
      <c r="L91" t="n">
        <v>0</v>
      </c>
      <c r="M91" t="n">
        <v>0</v>
      </c>
      <c r="N91" t="n">
        <v>0</v>
      </c>
      <c r="O91" t="n">
        <v>2</v>
      </c>
      <c r="P91" t="n">
        <v>0</v>
      </c>
      <c r="Q91" t="n">
        <v>2</v>
      </c>
      <c r="R91" s="2" t="inlineStr">
        <is>
          <t>Entita
Gulsparv</t>
        </is>
      </c>
      <c r="S91">
        <f>HYPERLINK("https://klasma.github.io/Logging_1276/artfynd/A 53878-2022 artfynd.xlsx", "A 53878-2022")</f>
        <v/>
      </c>
      <c r="T91">
        <f>HYPERLINK("https://klasma.github.io/Logging_1276/kartor/A 53878-2022 karta.png", "A 53878-2022")</f>
        <v/>
      </c>
      <c r="V91">
        <f>HYPERLINK("https://klasma.github.io/Logging_1276/klagomål/A 53878-2022 FSC-klagomål.docx", "A 53878-2022")</f>
        <v/>
      </c>
      <c r="W91">
        <f>HYPERLINK("https://klasma.github.io/Logging_1276/klagomålsmail/A 53878-2022 FSC-klagomål mail.docx", "A 53878-2022")</f>
        <v/>
      </c>
      <c r="X91">
        <f>HYPERLINK("https://klasma.github.io/Logging_1276/tillsyn/A 53878-2022 tillsynsbegäran.docx", "A 53878-2022")</f>
        <v/>
      </c>
      <c r="Y91">
        <f>HYPERLINK("https://klasma.github.io/Logging_1276/tillsynsmail/A 53878-2022 tillsynsbegäran mail.docx", "A 53878-2022")</f>
        <v/>
      </c>
    </row>
    <row r="92" ht="15" customHeight="1">
      <c r="A92" t="inlineStr">
        <is>
          <t>A 55072-2022</t>
        </is>
      </c>
      <c r="B92" s="1" t="n">
        <v>44886</v>
      </c>
      <c r="C92" s="1" t="n">
        <v>45214</v>
      </c>
      <c r="D92" t="inlineStr">
        <is>
          <t>SKÅNE LÄN</t>
        </is>
      </c>
      <c r="E92" t="inlineStr">
        <is>
          <t>SIMRISHAMN</t>
        </is>
      </c>
      <c r="F92" t="inlineStr">
        <is>
          <t>Sveaskog</t>
        </is>
      </c>
      <c r="G92" t="n">
        <v>7.3</v>
      </c>
      <c r="H92" t="n">
        <v>1</v>
      </c>
      <c r="I92" t="n">
        <v>1</v>
      </c>
      <c r="J92" t="n">
        <v>0</v>
      </c>
      <c r="K92" t="n">
        <v>0</v>
      </c>
      <c r="L92" t="n">
        <v>0</v>
      </c>
      <c r="M92" t="n">
        <v>0</v>
      </c>
      <c r="N92" t="n">
        <v>0</v>
      </c>
      <c r="O92" t="n">
        <v>0</v>
      </c>
      <c r="P92" t="n">
        <v>0</v>
      </c>
      <c r="Q92" t="n">
        <v>2</v>
      </c>
      <c r="R92" s="2" t="inlineStr">
        <is>
          <t>Murgröna
Gullviva</t>
        </is>
      </c>
      <c r="S92">
        <f>HYPERLINK("https://klasma.github.io/Logging_1291/artfynd/A 55072-2022 artfynd.xlsx", "A 55072-2022")</f>
        <v/>
      </c>
      <c r="T92">
        <f>HYPERLINK("https://klasma.github.io/Logging_1291/kartor/A 55072-2022 karta.png", "A 55072-2022")</f>
        <v/>
      </c>
      <c r="V92">
        <f>HYPERLINK("https://klasma.github.io/Logging_1291/klagomål/A 55072-2022 FSC-klagomål.docx", "A 55072-2022")</f>
        <v/>
      </c>
      <c r="W92">
        <f>HYPERLINK("https://klasma.github.io/Logging_1291/klagomålsmail/A 55072-2022 FSC-klagomål mail.docx", "A 55072-2022")</f>
        <v/>
      </c>
      <c r="X92">
        <f>HYPERLINK("https://klasma.github.io/Logging_1291/tillsyn/A 55072-2022 tillsynsbegäran.docx", "A 55072-2022")</f>
        <v/>
      </c>
      <c r="Y92">
        <f>HYPERLINK("https://klasma.github.io/Logging_1291/tillsynsmail/A 55072-2022 tillsynsbegäran mail.docx", "A 55072-2022")</f>
        <v/>
      </c>
    </row>
    <row r="93" ht="15" customHeight="1">
      <c r="A93" t="inlineStr">
        <is>
          <t>A 15229-2023</t>
        </is>
      </c>
      <c r="B93" s="1" t="n">
        <v>45016</v>
      </c>
      <c r="C93" s="1" t="n">
        <v>45214</v>
      </c>
      <c r="D93" t="inlineStr">
        <is>
          <t>SKÅNE LÄN</t>
        </is>
      </c>
      <c r="E93" t="inlineStr">
        <is>
          <t>KRISTIANSTAD</t>
        </is>
      </c>
      <c r="G93" t="n">
        <v>1.2</v>
      </c>
      <c r="H93" t="n">
        <v>2</v>
      </c>
      <c r="I93" t="n">
        <v>0</v>
      </c>
      <c r="J93" t="n">
        <v>2</v>
      </c>
      <c r="K93" t="n">
        <v>0</v>
      </c>
      <c r="L93" t="n">
        <v>0</v>
      </c>
      <c r="M93" t="n">
        <v>0</v>
      </c>
      <c r="N93" t="n">
        <v>0</v>
      </c>
      <c r="O93" t="n">
        <v>2</v>
      </c>
      <c r="P93" t="n">
        <v>0</v>
      </c>
      <c r="Q93" t="n">
        <v>2</v>
      </c>
      <c r="R93" s="2" t="inlineStr">
        <is>
          <t>Buskskvätta
Drillsnäppa</t>
        </is>
      </c>
      <c r="S93">
        <f>HYPERLINK("https://klasma.github.io/Logging_1290/artfynd/A 15229-2023 artfynd.xlsx", "A 15229-2023")</f>
        <v/>
      </c>
      <c r="T93">
        <f>HYPERLINK("https://klasma.github.io/Logging_1290/kartor/A 15229-2023 karta.png", "A 15229-2023")</f>
        <v/>
      </c>
      <c r="V93">
        <f>HYPERLINK("https://klasma.github.io/Logging_1290/klagomål/A 15229-2023 FSC-klagomål.docx", "A 15229-2023")</f>
        <v/>
      </c>
      <c r="W93">
        <f>HYPERLINK("https://klasma.github.io/Logging_1290/klagomålsmail/A 15229-2023 FSC-klagomål mail.docx", "A 15229-2023")</f>
        <v/>
      </c>
      <c r="X93">
        <f>HYPERLINK("https://klasma.github.io/Logging_1290/tillsyn/A 15229-2023 tillsynsbegäran.docx", "A 15229-2023")</f>
        <v/>
      </c>
      <c r="Y93">
        <f>HYPERLINK("https://klasma.github.io/Logging_1290/tillsynsmail/A 15229-2023 tillsynsbegäran mail.docx", "A 15229-2023")</f>
        <v/>
      </c>
    </row>
    <row r="94" ht="15" customHeight="1">
      <c r="A94" t="inlineStr">
        <is>
          <t>A 20702-2023</t>
        </is>
      </c>
      <c r="B94" s="1" t="n">
        <v>45058</v>
      </c>
      <c r="C94" s="1" t="n">
        <v>45214</v>
      </c>
      <c r="D94" t="inlineStr">
        <is>
          <t>SKÅNE LÄN</t>
        </is>
      </c>
      <c r="E94" t="inlineStr">
        <is>
          <t>KLIPPAN</t>
        </is>
      </c>
      <c r="G94" t="n">
        <v>5.9</v>
      </c>
      <c r="H94" t="n">
        <v>1</v>
      </c>
      <c r="I94" t="n">
        <v>0</v>
      </c>
      <c r="J94" t="n">
        <v>1</v>
      </c>
      <c r="K94" t="n">
        <v>0</v>
      </c>
      <c r="L94" t="n">
        <v>0</v>
      </c>
      <c r="M94" t="n">
        <v>0</v>
      </c>
      <c r="N94" t="n">
        <v>0</v>
      </c>
      <c r="O94" t="n">
        <v>1</v>
      </c>
      <c r="P94" t="n">
        <v>0</v>
      </c>
      <c r="Q94" t="n">
        <v>2</v>
      </c>
      <c r="R94" s="2" t="inlineStr">
        <is>
          <t>Svinrot
Grönvit nattviol</t>
        </is>
      </c>
      <c r="S94">
        <f>HYPERLINK("https://klasma.github.io/Logging_1276/artfynd/A 20702-2023 artfynd.xlsx", "A 20702-2023")</f>
        <v/>
      </c>
      <c r="T94">
        <f>HYPERLINK("https://klasma.github.io/Logging_1276/kartor/A 20702-2023 karta.png", "A 20702-2023")</f>
        <v/>
      </c>
      <c r="V94">
        <f>HYPERLINK("https://klasma.github.io/Logging_1276/klagomål/A 20702-2023 FSC-klagomål.docx", "A 20702-2023")</f>
        <v/>
      </c>
      <c r="W94">
        <f>HYPERLINK("https://klasma.github.io/Logging_1276/klagomålsmail/A 20702-2023 FSC-klagomål mail.docx", "A 20702-2023")</f>
        <v/>
      </c>
      <c r="X94">
        <f>HYPERLINK("https://klasma.github.io/Logging_1276/tillsyn/A 20702-2023 tillsynsbegäran.docx", "A 20702-2023")</f>
        <v/>
      </c>
      <c r="Y94">
        <f>HYPERLINK("https://klasma.github.io/Logging_1276/tillsynsmail/A 20702-2023 tillsynsbegäran mail.docx", "A 20702-2023")</f>
        <v/>
      </c>
    </row>
    <row r="95" ht="15" customHeight="1">
      <c r="A95" t="inlineStr">
        <is>
          <t>A 26736-2023</t>
        </is>
      </c>
      <c r="B95" s="1" t="n">
        <v>45090</v>
      </c>
      <c r="C95" s="1" t="n">
        <v>45214</v>
      </c>
      <c r="D95" t="inlineStr">
        <is>
          <t>SKÅNE LÄN</t>
        </is>
      </c>
      <c r="E95" t="inlineStr">
        <is>
          <t>SJÖBO</t>
        </is>
      </c>
      <c r="G95" t="n">
        <v>9.4</v>
      </c>
      <c r="H95" t="n">
        <v>0</v>
      </c>
      <c r="I95" t="n">
        <v>0</v>
      </c>
      <c r="J95" t="n">
        <v>1</v>
      </c>
      <c r="K95" t="n">
        <v>1</v>
      </c>
      <c r="L95" t="n">
        <v>0</v>
      </c>
      <c r="M95" t="n">
        <v>0</v>
      </c>
      <c r="N95" t="n">
        <v>0</v>
      </c>
      <c r="O95" t="n">
        <v>2</v>
      </c>
      <c r="P95" t="n">
        <v>1</v>
      </c>
      <c r="Q95" t="n">
        <v>2</v>
      </c>
      <c r="R95" s="2" t="inlineStr">
        <is>
          <t>Fläcklungört
Månviol</t>
        </is>
      </c>
      <c r="S95">
        <f>HYPERLINK("https://klasma.github.io/Logging_1265/artfynd/A 26736-2023 artfynd.xlsx", "A 26736-2023")</f>
        <v/>
      </c>
      <c r="T95">
        <f>HYPERLINK("https://klasma.github.io/Logging_1265/kartor/A 26736-2023 karta.png", "A 26736-2023")</f>
        <v/>
      </c>
      <c r="V95">
        <f>HYPERLINK("https://klasma.github.io/Logging_1265/klagomål/A 26736-2023 FSC-klagomål.docx", "A 26736-2023")</f>
        <v/>
      </c>
      <c r="W95">
        <f>HYPERLINK("https://klasma.github.io/Logging_1265/klagomålsmail/A 26736-2023 FSC-klagomål mail.docx", "A 26736-2023")</f>
        <v/>
      </c>
      <c r="X95">
        <f>HYPERLINK("https://klasma.github.io/Logging_1265/tillsyn/A 26736-2023 tillsynsbegäran.docx", "A 26736-2023")</f>
        <v/>
      </c>
      <c r="Y95">
        <f>HYPERLINK("https://klasma.github.io/Logging_1265/tillsynsmail/A 26736-2023 tillsynsbegäran mail.docx", "A 26736-2023")</f>
        <v/>
      </c>
    </row>
    <row r="96" ht="15" customHeight="1">
      <c r="A96" t="inlineStr">
        <is>
          <t>A 27284-2023</t>
        </is>
      </c>
      <c r="B96" s="1" t="n">
        <v>45096</v>
      </c>
      <c r="C96" s="1" t="n">
        <v>45214</v>
      </c>
      <c r="D96" t="inlineStr">
        <is>
          <t>SKÅNE LÄN</t>
        </is>
      </c>
      <c r="E96" t="inlineStr">
        <is>
          <t>ÖSTRA GÖINGE</t>
        </is>
      </c>
      <c r="F96" t="inlineStr">
        <is>
          <t>Sveaskog</t>
        </is>
      </c>
      <c r="G96" t="n">
        <v>6.6</v>
      </c>
      <c r="H96" t="n">
        <v>2</v>
      </c>
      <c r="I96" t="n">
        <v>0</v>
      </c>
      <c r="J96" t="n">
        <v>0</v>
      </c>
      <c r="K96" t="n">
        <v>0</v>
      </c>
      <c r="L96" t="n">
        <v>0</v>
      </c>
      <c r="M96" t="n">
        <v>0</v>
      </c>
      <c r="N96" t="n">
        <v>0</v>
      </c>
      <c r="O96" t="n">
        <v>0</v>
      </c>
      <c r="P96" t="n">
        <v>0</v>
      </c>
      <c r="Q96" t="n">
        <v>2</v>
      </c>
      <c r="R96" s="2" t="inlineStr">
        <is>
          <t>Bred paljettdykare
Bredkantad dykare</t>
        </is>
      </c>
      <c r="S96">
        <f>HYPERLINK("https://klasma.github.io/Logging_1256/artfynd/A 27284-2023 artfynd.xlsx", "A 27284-2023")</f>
        <v/>
      </c>
      <c r="T96">
        <f>HYPERLINK("https://klasma.github.io/Logging_1256/kartor/A 27284-2023 karta.png", "A 27284-2023")</f>
        <v/>
      </c>
      <c r="V96">
        <f>HYPERLINK("https://klasma.github.io/Logging_1256/klagomål/A 27284-2023 FSC-klagomål.docx", "A 27284-2023")</f>
        <v/>
      </c>
      <c r="W96">
        <f>HYPERLINK("https://klasma.github.io/Logging_1256/klagomålsmail/A 27284-2023 FSC-klagomål mail.docx", "A 27284-2023")</f>
        <v/>
      </c>
      <c r="X96">
        <f>HYPERLINK("https://klasma.github.io/Logging_1256/tillsyn/A 27284-2023 tillsynsbegäran.docx", "A 27284-2023")</f>
        <v/>
      </c>
      <c r="Y96">
        <f>HYPERLINK("https://klasma.github.io/Logging_1256/tillsynsmail/A 27284-2023 tillsynsbegäran mail.docx", "A 27284-2023")</f>
        <v/>
      </c>
    </row>
    <row r="97" ht="15" customHeight="1">
      <c r="A97" t="inlineStr">
        <is>
          <t>A 29029-2023</t>
        </is>
      </c>
      <c r="B97" s="1" t="n">
        <v>45104</v>
      </c>
      <c r="C97" s="1" t="n">
        <v>45214</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45214</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45214</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45214</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45214</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45214</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45214</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45214</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45214</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45214</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45214</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45214</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45214</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45214</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45214</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45214</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45214</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45214</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45214</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45214</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45214</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45214</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45214</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45214</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45214</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45214</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45214</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45214</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45214</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45214</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45214</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45214</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45214</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45214</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45214</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45214</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45214</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45214</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45214</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45214</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45214</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45214</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45214</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45214</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45214</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45214</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45214</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45214</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45214</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45214</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45214</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45214</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45214</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45214</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45214</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45214</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45214</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45214</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45214</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45214</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45214</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45214</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45214</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45214</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45214</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45214</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45214</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45214</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45214</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45214</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45214</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45214</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45214</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45214</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45214</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45214</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45214</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45214</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45214</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45214</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45214</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45214</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45214</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45214</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45214</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45214</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45214</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45214</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45214</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45214</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45214</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45214</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45214</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45214</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45214</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45214</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45214</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45214</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45214</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45214</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45214</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45214</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45214</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45214</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45214</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45214</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45214</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45214</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45214</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45214</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45214</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45214</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45214</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45214</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45214</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45214</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45214</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45214</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45214</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45214</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45214</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45214</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45214</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45214</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45214</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45214</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45214</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45214</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45214</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45214</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45214</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45214</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45214</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45214</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45214</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45214</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45214</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45214</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45214</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45214</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45214</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45214</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45214</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45214</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45214</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45214</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45214</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45214</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45214</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45214</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45214</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45214</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45214</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45214</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45214</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45214</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45214</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45214</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45214</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45214</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45214</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45214</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45214</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45214</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45214</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45214</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45214</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45214</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45214</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45214</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45214</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45214</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45214</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45214</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45214</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45214</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45214</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45214</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45214</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45214</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45214</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45214</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45214</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45214</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45214</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45214</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45214</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45214</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45214</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45214</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45214</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45214</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45214</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45214</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45214</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45214</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45214</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45214</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45214</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45214</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45214</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45214</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45214</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45214</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45214</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45214</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45214</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45214</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45214</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45214</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45214</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45214</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45214</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45214</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45214</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45214</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45214</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45214</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45214</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45214</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45214</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45214</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45214</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45214</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45214</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45214</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45214</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45214</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45214</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45214</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45214</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45214</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45214</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45214</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45214</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45214</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45214</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45214</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45214</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45214</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45214</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45214</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45214</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45214</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45214</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45214</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45214</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45214</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45214</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45214</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45214</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45214</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45214</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45214</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45214</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45214</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45214</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45214</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45214</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45214</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45214</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45214</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45214</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45214</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45214</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45214</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45214</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45214</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45214</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45214</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45214</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45214</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45214</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45214</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45214</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45214</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45214</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45214</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45214</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45214</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45214</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45214</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45214</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45214</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45214</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45214</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45214</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45214</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45214</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45214</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45214</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45214</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45214</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45214</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45214</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45214</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45214</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45214</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45214</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45214</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45214</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45214</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45214</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45214</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45214</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45214</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45214</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45214</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45214</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45214</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45214</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45214</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45214</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45214</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45214</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45214</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45214</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45214</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45214</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45214</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45214</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45214</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45214</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45214</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45214</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45214</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45214</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45214</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45214</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45214</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45214</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45214</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45214</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45214</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45214</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45214</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45214</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45214</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45214</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45214</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45214</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45214</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45214</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45214</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45214</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45214</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45214</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45214</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45214</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45214</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45214</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45214</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45214</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45214</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45214</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45214</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45214</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45214</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45214</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45214</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45214</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45214</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45214</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45214</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45214</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45214</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45214</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45214</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45214</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45214</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45214</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45214</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45214</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45214</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45214</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45214</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45214</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45214</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45214</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45214</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45214</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45214</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45214</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45214</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45214</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45214</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45214</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45214</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45214</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45214</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45214</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45214</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45214</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45214</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45214</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45214</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45214</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45214</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45214</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45214</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45214</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45214</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45214</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45214</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45214</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45214</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45214</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45214</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45214</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45214</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45214</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45214</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45214</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45214</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45214</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45214</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45214</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45214</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45214</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45214</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45214</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45214</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45214</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45214</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45214</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45214</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45214</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45214</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45214</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45214</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45214</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45214</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45214</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45214</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45214</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45214</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45214</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45214</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45214</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45214</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45214</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45214</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45214</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45214</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45214</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45214</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45214</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45214</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45214</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45214</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45214</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45214</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45214</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45214</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45214</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45214</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45214</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45214</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45214</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45214</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45214</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45214</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45214</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45214</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45214</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45214</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45214</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45214</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45214</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45214</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45214</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45214</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45214</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45214</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45214</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45214</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45214</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45214</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45214</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45214</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45214</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45214</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45214</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45214</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45214</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45214</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45214</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45214</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45214</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45214</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45214</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45214</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45214</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45214</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45214</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45214</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45214</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45214</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45214</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45214</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45214</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45214</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45214</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45214</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45214</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45214</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45214</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45214</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45214</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45214</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45214</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45214</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45214</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45214</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45214</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45214</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45214</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45214</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45214</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45214</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45214</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45214</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45214</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45214</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45214</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45214</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45214</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45214</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45214</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45214</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45214</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45214</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45214</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45214</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45214</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45214</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45214</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45214</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45214</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45214</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45214</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45214</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45214</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45214</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45214</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45214</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45214</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45214</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45214</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45214</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45214</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45214</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45214</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45214</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45214</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45214</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45214</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45214</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45214</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45214</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45214</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45214</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45214</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45214</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45214</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45214</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45214</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45214</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45214</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45214</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45214</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45214</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45214</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45214</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45214</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45214</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45214</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45214</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45214</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45214</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45214</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45214</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45214</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45214</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45214</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45214</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45214</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45214</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45214</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45214</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45214</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45214</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45214</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45214</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45214</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45214</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45214</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45214</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45214</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45214</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45214</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45214</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45214</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45214</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45214</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45214</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45214</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45214</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45214</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45214</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45214</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45214</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45214</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45214</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45214</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45214</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45214</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45214</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45214</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45214</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45214</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45214</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45214</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45214</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45214</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45214</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45214</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45214</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45214</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45214</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45214</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45214</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45214</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45214</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45214</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45214</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45214</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45214</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45214</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45214</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45214</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45214</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45214</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45214</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45214</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45214</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45214</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45214</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45214</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45214</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45214</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45214</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45214</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45214</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45214</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45214</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45214</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45214</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45214</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45214</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45214</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45214</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45214</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45214</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45214</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45214</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45214</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45214</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45214</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45214</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45214</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45214</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45214</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45214</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45214</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45214</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45214</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45214</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45214</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45214</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45214</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45214</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45214</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45214</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45214</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45214</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45214</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45214</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45214</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45214</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45214</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45214</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45214</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45214</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45214</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45214</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45214</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45214</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45214</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45214</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45214</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45214</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45214</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45214</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45214</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45214</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45214</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45214</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45214</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45214</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45214</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45214</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45214</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45214</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45214</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45214</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45214</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45214</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45214</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45214</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45214</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45214</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45214</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45214</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45214</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45214</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45214</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45214</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45214</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45214</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45214</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45214</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45214</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45214</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45214</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45214</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45214</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45214</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45214</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45214</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45214</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45214</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45214</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45214</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45214</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45214</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45214</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45214</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45214</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45214</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45214</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45214</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45214</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45214</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45214</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45214</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45214</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45214</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45214</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45214</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45214</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45214</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45214</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45214</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45214</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45214</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45214</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45214</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45214</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45214</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45214</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45214</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45214</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45214</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45214</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45214</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45214</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45214</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45214</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45214</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45214</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45214</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45214</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45214</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45214</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45214</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45214</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45214</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45214</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45214</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45214</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45214</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45214</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45214</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45214</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45214</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45214</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45214</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45214</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45214</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45214</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45214</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45214</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45214</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45214</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45214</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45214</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45214</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45214</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45214</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45214</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45214</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45214</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45214</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45214</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45214</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45214</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45214</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45214</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45214</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45214</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45214</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45214</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45214</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45214</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45214</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45214</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45214</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45214</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45214</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45214</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45214</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45214</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45214</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45214</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45214</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45214</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45214</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45214</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45214</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45214</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45214</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45214</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45214</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45214</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45214</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45214</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45214</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45214</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45214</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45214</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45214</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45214</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45214</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45214</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45214</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45214</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45214</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45214</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45214</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45214</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45214</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45214</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45214</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45214</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45214</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45214</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45214</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45214</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45214</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45214</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45214</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45214</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45214</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45214</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45214</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45214</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45214</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45214</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45214</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45214</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45214</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45214</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45214</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45214</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45214</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45214</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45214</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45214</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45214</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45214</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45214</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45214</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45214</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45214</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45214</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45214</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45214</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45214</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45214</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45214</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45214</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45214</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45214</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45214</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45214</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45214</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45214</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45214</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45214</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45214</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45214</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45214</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45214</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45214</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45214</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45214</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45214</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45214</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45214</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45214</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45214</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45214</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45214</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45214</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45214</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45214</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45214</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45214</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45214</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45214</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45214</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45214</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45214</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45214</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45214</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45214</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45214</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45214</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45214</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45214</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45214</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45214</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45214</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45214</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45214</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45214</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45214</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45214</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45214</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45214</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45214</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45214</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45214</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45214</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45214</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45214</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45214</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45214</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45214</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45214</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45214</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45214</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45214</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45214</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45214</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45214</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45214</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45214</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45214</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45214</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45214</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45214</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45214</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45214</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45214</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45214</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45214</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45214</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45214</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45214</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45214</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45214</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45214</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45214</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45214</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45214</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45214</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45214</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45214</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45214</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45214</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45214</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45214</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45214</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45214</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45214</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45214</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45214</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45214</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45214</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45214</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45214</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45214</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45214</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45214</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45214</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45214</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45214</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45214</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45214</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45214</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45214</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45214</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45214</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45214</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45214</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45214</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45214</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45214</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45214</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45214</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45214</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45214</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45214</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45214</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45214</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45214</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45214</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45214</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45214</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45214</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45214</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45214</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45214</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45214</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45214</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45214</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45214</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45214</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45214</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45214</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45214</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45214</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45214</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45214</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45214</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45214</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45214</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45214</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45214</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45214</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45214</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45214</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45214</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45214</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45214</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45214</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45214</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45214</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45214</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45214</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45214</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45214</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45214</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45214</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45214</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45214</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45214</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45214</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45214</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45214</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45214</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45214</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45214</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45214</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45214</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45214</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45214</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45214</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45214</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45214</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45214</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45214</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45214</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45214</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45214</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45214</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45214</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45214</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45214</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45214</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45214</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45214</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45214</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45214</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45214</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45214</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45214</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45214</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45214</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45214</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45214</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45214</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45214</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45214</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45214</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45214</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45214</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45214</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45214</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45214</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45214</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45214</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45214</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45214</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45214</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45214</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45214</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45214</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45214</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45214</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45214</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45214</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45214</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45214</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45214</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45214</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45214</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45214</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45214</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45214</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45214</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45214</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45214</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45214</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45214</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45214</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45214</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45214</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45214</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45214</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45214</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45214</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45214</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45214</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45214</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45214</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45214</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45214</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45214</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45214</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45214</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45214</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45214</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45214</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45214</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45214</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45214</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45214</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45214</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45214</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45214</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45214</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45214</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45214</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45214</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45214</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45214</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45214</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45214</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45214</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45214</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45214</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45214</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45214</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45214</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45214</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45214</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45214</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45214</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45214</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45214</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45214</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45214</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45214</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45214</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45214</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45214</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45214</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45214</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45214</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45214</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45214</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45214</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45214</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45214</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45214</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45214</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45214</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45214</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45214</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45214</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45214</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45214</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45214</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45214</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45214</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45214</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45214</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45214</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45214</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45214</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45214</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45214</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45214</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45214</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45214</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45214</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45214</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45214</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45214</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45214</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45214</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45214</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45214</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45214</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45214</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45214</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45214</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45214</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45214</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45214</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45214</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45214</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45214</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45214</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45214</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45214</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45214</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45214</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45214</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45214</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45214</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45214</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45214</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45214</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45214</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45214</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45214</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45214</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45214</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45214</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45214</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45214</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45214</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45214</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45214</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45214</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45214</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45214</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45214</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45214</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45214</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45214</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45214</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45214</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45214</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45214</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45214</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45214</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45214</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45214</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45214</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45214</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45214</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45214</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45214</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45214</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45214</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45214</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45214</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45214</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45214</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45214</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45214</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45214</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45214</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45214</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45214</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45214</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45214</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45214</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45214</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45214</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45214</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45214</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45214</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45214</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45214</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45214</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45214</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45214</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45214</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45214</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45214</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45214</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45214</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45214</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45214</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45214</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45214</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45214</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45214</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45214</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45214</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45214</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45214</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45214</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45214</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45214</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45214</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45214</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45214</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45214</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45214</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45214</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45214</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45214</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45214</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45214</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45214</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45214</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45214</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45214</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45214</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45214</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45214</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45214</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45214</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45214</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45214</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45214</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45214</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45214</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45214</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45214</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45214</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45214</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45214</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45214</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45214</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45214</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45214</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45214</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45214</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45214</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45214</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45214</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45214</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45214</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45214</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45214</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45214</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45214</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45214</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45214</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45214</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45214</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45214</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45214</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45214</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45214</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45214</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45214</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45214</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45214</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45214</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45214</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45214</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45214</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45214</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45214</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45214</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45214</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45214</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45214</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45214</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45214</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45214</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45214</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45214</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45214</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45214</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45214</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45214</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45214</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45214</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45214</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45214</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45214</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45214</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45214</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45214</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45214</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45214</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45214</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45214</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45214</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45214</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45214</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45214</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45214</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45214</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45214</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45214</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45214</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45214</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45214</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45214</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45214</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45214</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45214</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45214</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45214</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45214</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45214</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45214</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45214</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45214</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45214</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45214</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45214</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45214</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45214</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45214</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45214</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45214</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45214</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45214</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45214</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45214</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45214</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45214</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45214</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45214</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45214</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45214</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45214</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45214</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45214</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45214</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45214</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45214</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45214</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45214</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45214</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45214</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45214</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45214</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45214</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45214</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45214</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45214</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45214</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45214</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45214</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45214</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45214</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45214</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45214</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45214</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45214</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45214</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45214</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45214</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45214</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45214</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45214</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45214</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45214</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45214</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45214</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45214</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45214</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45214</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45214</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45214</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45214</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45214</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45214</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45214</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45214</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45214</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45214</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45214</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45214</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45214</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45214</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45214</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45214</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45214</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45214</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45214</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45214</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45214</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45214</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45214</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45214</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45214</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45214</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45214</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45214</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45214</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45214</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45214</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45214</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45214</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45214</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45214</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45214</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45214</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45214</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45214</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45214</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45214</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45214</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45214</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45214</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45214</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45214</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45214</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45214</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45214</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45214</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45214</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45214</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45214</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45214</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45214</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45214</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45214</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45214</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45214</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45214</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45214</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45214</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45214</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45214</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45214</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45214</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45214</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45214</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45214</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45214</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45214</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45214</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45214</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45214</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45214</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45214</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45214</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45214</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45214</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45214</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45214</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45214</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45214</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45214</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45214</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45214</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45214</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45214</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45214</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45214</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45214</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45214</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45214</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45214</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45214</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45214</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45214</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45214</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45214</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45214</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45214</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45214</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45214</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45214</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45214</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45214</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45214</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45214</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45214</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45214</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45214</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45214</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45214</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45214</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45214</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45214</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45214</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45214</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45214</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45214</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45214</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45214</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45214</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45214</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45214</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45214</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45214</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45214</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45214</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45214</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45214</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45214</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45214</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45214</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45214</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45214</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45214</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45214</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45214</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45214</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45214</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45214</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45214</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45214</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45214</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45214</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45214</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45214</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45214</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45214</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45214</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45214</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45214</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45214</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45214</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45214</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45214</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45214</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45214</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45214</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45214</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45214</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45214</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45214</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45214</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45214</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45214</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45214</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45214</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45214</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45214</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45214</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45214</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45214</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45214</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45214</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45214</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45214</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45214</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45214</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45214</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45214</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45214</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45214</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45214</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45214</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45214</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45214</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45214</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45214</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45214</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45214</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45214</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45214</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45214</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45214</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45214</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45214</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45214</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45214</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45214</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45214</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45214</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45214</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45214</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45214</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45214</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45214</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45214</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45214</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45214</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45214</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45214</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45214</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45214</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45214</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45214</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45214</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45214</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45214</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45214</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45214</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45214</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45214</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45214</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45214</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45214</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45214</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45214</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45214</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45214</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45214</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45214</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45214</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45214</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45214</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45214</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45214</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45214</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45214</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45214</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45214</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45214</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45214</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45214</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45214</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45214</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45214</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45214</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45214</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45214</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45214</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45214</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45214</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45214</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45214</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45214</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45214</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45214</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45214</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45214</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45214</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45214</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45214</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45214</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45214</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45214</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45214</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45214</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45214</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45214</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45214</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45214</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45214</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45214</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45214</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45214</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45214</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45214</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45214</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45214</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45214</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45214</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45214</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45214</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45214</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45214</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45214</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45214</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45214</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45214</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45214</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45214</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45214</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45214</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45214</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45214</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45214</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45214</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45214</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45214</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45214</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45214</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45214</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45214</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45214</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45214</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45214</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45214</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45214</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45214</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45214</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45214</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45214</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45214</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45214</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45214</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45214</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45214</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45214</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45214</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45214</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45214</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45214</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45214</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45214</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45214</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45214</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45214</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45214</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45214</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45214</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45214</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45214</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45214</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45214</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45214</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45214</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45214</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45214</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45214</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45214</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45214</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45214</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45214</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45214</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45214</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45214</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45214</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45214</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45214</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45214</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45214</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45214</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45214</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45214</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45214</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45214</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45214</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45214</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45214</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45214</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45214</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45214</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45214</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45214</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45214</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45214</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45214</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45214</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45214</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45214</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45214</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45214</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45214</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45214</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45214</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45214</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45214</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45214</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45214</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45214</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45214</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45214</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45214</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45214</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45214</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45214</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45214</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45214</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45214</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45214</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45214</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45214</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45214</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45214</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45214</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45214</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45214</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45214</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45214</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45214</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45214</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45214</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45214</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45214</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45214</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45214</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45214</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45214</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45214</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45214</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45214</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45214</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45214</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45214</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45214</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45214</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45214</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45214</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45214</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45214</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45214</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45214</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45214</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45214</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45214</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45214</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45214</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45214</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45214</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45214</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45214</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45214</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45214</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45214</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45214</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45214</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45214</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45214</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45214</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45214</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45214</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45214</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45214</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45214</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45214</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45214</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45214</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45214</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45214</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45214</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45214</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45214</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45214</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45214</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45214</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45214</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45214</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45214</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45214</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45214</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45214</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45214</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45214</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45214</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45214</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45214</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45214</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45214</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45214</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45214</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45214</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45214</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45214</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45214</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45214</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45214</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45214</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45214</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45214</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45214</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45214</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45214</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45214</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45214</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45214</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45214</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45214</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45214</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45214</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45214</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45214</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45214</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45214</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45214</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45214</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45214</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45214</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45214</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45214</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45214</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45214</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45214</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45214</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45214</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45214</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45214</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45214</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45214</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45214</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45214</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45214</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45214</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45214</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45214</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45214</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45214</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45214</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45214</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45214</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45214</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45214</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45214</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45214</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45214</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45214</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45214</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45214</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45214</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45214</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45214</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45214</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45214</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45214</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45214</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45214</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45214</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45214</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45214</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45214</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45214</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45214</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45214</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45214</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45214</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45214</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45214</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45214</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45214</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45214</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45214</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45214</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45214</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45214</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45214</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45214</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45214</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45214</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45214</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45214</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45214</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45214</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45214</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45214</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45214</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45214</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45214</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45214</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45214</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45214</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45214</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45214</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45214</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45214</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45214</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45214</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45214</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45214</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45214</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45214</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45214</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45214</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45214</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45214</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45214</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45214</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45214</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45214</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45214</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45214</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45214</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45214</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45214</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45214</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45214</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45214</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45214</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45214</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45214</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45214</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45214</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45214</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45214</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45214</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45214</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45214</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45214</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45214</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45214</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45214</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45214</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45214</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45214</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45214</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45214</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45214</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45214</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45214</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45214</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45214</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45214</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45214</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45214</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45214</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45214</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45214</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45214</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45214</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45214</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45214</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45214</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45214</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45214</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45214</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45214</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45214</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45214</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45214</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45214</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45214</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45214</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45214</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45214</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45214</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45214</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45214</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45214</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45214</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45214</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45214</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45214</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45214</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45214</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45214</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45214</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45214</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45214</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45214</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45214</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45214</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45214</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45214</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45214</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45214</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45214</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45214</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45214</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45214</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45214</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45214</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45214</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45214</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45214</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45214</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45214</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45214</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45214</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45214</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45214</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45214</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45214</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45214</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45214</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45214</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45214</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45214</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45214</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45214</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45214</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45214</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45214</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45214</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45214</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45214</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45214</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45214</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45214</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45214</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45214</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45214</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45214</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45214</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45214</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45214</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45214</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45214</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45214</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45214</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45214</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45214</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45214</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45214</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45214</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45214</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45214</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45214</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45214</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45214</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45214</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45214</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45214</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45214</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45214</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45214</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45214</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45214</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45214</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45214</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45214</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45214</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45214</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45214</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45214</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45214</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45214</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45214</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45214</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45214</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45214</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45214</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45214</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45214</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45214</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45214</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45214</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45214</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45214</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45214</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45214</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45214</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45214</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45214</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45214</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45214</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45214</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45214</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45214</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45214</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45214</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45214</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45214</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45214</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45214</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45214</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45214</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45214</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45214</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45214</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45214</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45214</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45214</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45214</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45214</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45214</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45214</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45214</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45214</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45214</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45214</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45214</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45214</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45214</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45214</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45214</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45214</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45214</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45214</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45214</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45214</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45214</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45214</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45214</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45214</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45214</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45214</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45214</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45214</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45214</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45214</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45214</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45214</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45214</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45214</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45214</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45214</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45214</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45214</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45214</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45214</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45214</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45214</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45214</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45214</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45214</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45214</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45214</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45214</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45214</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45214</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45214</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45214</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45214</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45214</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45214</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45214</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45214</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45214</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45214</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45214</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45214</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45214</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45214</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45214</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45214</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45214</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45214</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45214</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45214</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45214</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45214</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45214</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45214</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45214</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45214</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45214</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45214</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45214</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45214</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45214</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45214</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45214</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45214</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45214</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45214</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45214</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45214</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45214</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45214</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45214</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45214</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45214</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45214</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45214</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45214</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45214</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45214</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45214</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45214</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45214</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45214</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45214</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45214</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45214</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45214</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45214</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45214</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45214</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45214</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45214</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45214</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45214</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45214</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45214</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45214</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45214</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45214</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45214</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45214</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45214</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45214</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45214</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45214</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45214</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45214</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45214</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45214</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45214</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45214</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45214</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45214</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45214</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45214</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45214</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45214</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45214</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45214</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45214</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45214</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45214</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45214</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45214</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45214</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45214</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45214</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45214</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45214</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45214</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45214</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45214</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45214</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45214</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45214</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45214</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45214</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45214</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45214</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45214</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45214</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45214</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45214</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45214</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45214</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45214</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45214</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45214</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45214</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45214</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45214</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45214</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45214</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45214</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45214</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45214</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45214</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45214</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45214</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45214</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45214</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45214</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45214</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45214</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45214</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45214</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45214</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45214</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45214</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45214</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45214</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45214</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45214</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45214</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45214</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45214</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45214</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45214</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45214</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45214</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45214</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45214</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45214</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45214</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45214</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45214</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45214</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45214</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45214</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45214</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45214</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45214</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45214</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45214</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45214</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45214</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45214</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45214</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45214</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45214</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45214</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45214</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45214</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45214</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45214</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45214</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45214</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45214</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45214</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45214</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45214</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45214</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45214</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45214</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45214</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45214</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45214</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45214</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45214</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45214</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45214</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45214</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45214</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45214</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45214</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45214</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45214</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45214</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45214</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45214</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45214</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45214</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45214</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45214</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45214</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45214</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45214</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45214</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45214</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45214</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45214</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45214</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45214</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45214</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45214</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45214</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45214</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45214</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45214</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45214</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45214</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45214</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45214</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45214</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45214</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45214</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45214</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45214</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45214</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45214</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45214</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45214</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45214</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45214</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45214</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45214</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45214</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45214</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45214</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45214</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45214</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45214</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45214</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45214</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45214</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45214</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45214</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45214</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45214</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45214</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45214</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45214</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45214</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45214</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45214</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45214</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45214</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45214</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45214</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45214</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45214</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45214</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45214</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45214</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45214</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45214</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45214</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45214</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45214</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45214</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45214</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45214</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45214</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45214</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45214</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45214</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45214</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45214</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45214</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45214</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45214</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45214</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45214</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45214</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45214</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45214</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45214</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45214</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45214</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45214</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45214</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45214</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45214</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45214</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45214</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45214</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45214</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45214</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45214</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45214</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45214</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45214</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45214</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45214</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45214</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45214</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45214</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45214</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45214</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45214</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45214</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45214</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45214</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45214</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45214</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45214</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45214</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45214</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45214</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45214</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45214</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45214</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45214</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45214</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45214</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45214</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45214</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45214</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45214</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45214</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45214</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45214</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45214</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45214</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45214</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45214</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45214</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45214</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45214</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45214</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45214</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45214</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45214</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45214</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45214</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45214</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45214</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45214</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45214</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45214</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45214</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45214</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45214</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45214</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45214</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45214</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45214</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45214</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45214</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45214</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45214</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45214</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45214</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45214</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45214</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45214</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45214</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45214</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45214</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45214</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45214</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45214</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45214</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45214</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45214</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45214</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45214</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45214</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45214</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45214</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45214</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45214</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45214</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45214</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45214</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45214</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45214</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45214</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45214</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45214</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45214</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45214</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45214</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45214</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45214</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45214</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45214</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45214</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45214</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45214</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45214</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45214</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45214</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45214</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45214</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45214</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45214</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45214</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45214</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45214</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45214</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45214</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45214</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45214</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45214</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45214</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45214</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45214</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45214</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45214</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45214</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45214</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45214</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45214</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45214</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45214</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45214</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45214</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45214</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45214</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45214</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45214</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45214</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45214</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45214</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45214</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45214</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45214</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45214</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45214</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45214</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45214</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45214</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45214</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45214</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45214</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45214</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45214</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45214</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45214</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45214</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45214</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45214</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45214</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45214</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45214</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45214</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45214</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45214</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45214</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45214</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45214</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45214</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45214</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45214</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45214</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45214</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45214</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45214</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45214</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45214</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45214</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45214</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45214</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45214</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45214</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45214</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45214</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45214</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45214</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45214</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45214</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45214</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45214</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45214</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45214</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45214</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45214</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45214</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45214</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45214</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45214</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45214</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45214</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45214</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45214</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45214</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45214</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45214</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45214</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45214</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45214</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45214</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45214</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45214</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45214</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45214</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45214</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45214</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45214</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45214</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45214</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45214</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45214</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45214</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45214</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45214</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45214</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45214</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45214</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45214</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45214</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45214</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45214</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45214</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45214</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45214</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45214</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45214</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45214</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45214</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45214</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45214</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45214</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45214</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45214</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45214</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45214</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45214</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45214</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45214</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45214</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45214</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45214</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45214</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45214</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45214</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45214</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45214</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45214</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45214</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45214</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45214</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45214</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45214</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45214</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45214</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45214</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45214</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45214</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45214</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45214</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45214</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45214</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45214</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45214</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45214</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45214</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45214</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45214</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45214</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45214</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45214</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45214</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45214</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45214</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45214</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45214</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45214</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45214</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45214</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45214</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45214</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45214</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45214</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45214</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45214</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45214</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45214</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45214</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45214</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45214</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45214</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45214</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45214</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45214</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45214</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45214</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45214</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45214</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45214</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45214</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45214</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45214</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45214</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45214</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45214</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45214</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45214</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45214</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45214</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45214</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45214</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45214</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45214</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45214</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45214</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45214</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45214</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45214</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45214</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45214</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45214</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45214</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45214</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45214</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45214</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45214</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45214</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45214</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45214</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45214</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45214</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45214</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45214</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45214</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45214</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45214</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45214</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45214</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45214</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45214</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45214</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45214</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45214</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45214</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45214</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45214</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45214</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45214</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45214</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45214</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45214</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45214</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45214</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45214</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45214</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45214</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45214</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45214</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45214</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45214</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45214</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45214</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45214</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45214</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45214</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45214</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45214</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45214</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45214</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45214</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45214</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45214</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45214</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45214</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45214</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45214</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45214</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45214</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45214</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45214</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45214</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45214</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45214</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45214</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45214</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45214</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45214</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45214</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45214</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45214</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45214</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45214</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45214</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45214</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45214</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45214</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45214</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45214</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45214</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45214</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45214</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45214</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45214</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45214</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45214</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45214</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45214</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45214</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45214</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45214</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45214</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45214</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45214</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45214</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45214</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45214</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45214</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45214</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45214</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45214</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45214</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45214</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45214</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45214</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45214</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45214</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45214</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45214</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45214</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45214</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45214</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45214</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45214</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45214</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45214</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45214</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45214</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45214</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45214</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45214</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45214</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45214</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45214</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45214</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45214</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45214</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45214</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45214</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45214</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45214</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45214</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45214</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45214</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45214</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45214</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45214</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45214</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45214</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45214</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45214</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45214</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45214</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45214</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45214</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45214</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45214</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45214</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45214</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45214</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45214</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45214</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45214</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45214</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45214</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45214</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45214</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45214</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45214</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45214</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45214</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45214</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45214</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45214</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45214</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45214</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45214</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45214</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45214</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45214</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45214</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45214</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45214</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45214</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45214</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45214</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45214</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45214</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45214</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45214</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45214</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45214</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45214</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45214</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45214</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45214</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45214</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45214</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45214</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45214</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45214</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45214</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45214</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45214</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45214</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45214</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45214</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45214</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45214</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45214</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45214</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45214</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45214</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45214</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45214</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45214</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45214</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45214</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45214</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45214</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45214</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45214</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45214</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45214</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45214</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45214</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45214</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45214</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45214</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45214</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45214</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45214</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45214</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45214</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45214</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45214</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45214</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45214</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45214</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45214</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45214</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45214</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45214</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45214</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45214</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45214</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45214</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45214</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45214</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45214</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45214</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45214</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45214</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45214</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45214</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45214</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45214</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45214</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45214</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45214</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45214</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45214</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45214</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45214</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45214</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45214</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45214</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45214</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45214</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45214</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45214</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45214</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45214</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45214</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45214</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45214</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45214</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45214</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45214</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45214</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45214</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45214</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45214</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45214</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45214</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45214</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45214</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45214</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45214</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45214</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45214</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45214</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45214</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45214</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45214</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45214</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45214</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45214</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45214</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45214</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45214</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45214</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45214</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45214</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45214</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45214</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45214</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45214</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45214</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45214</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45214</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45214</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45214</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45214</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45214</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45214</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45214</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45214</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45214</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45214</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45214</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45214</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45214</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45214</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45214</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45214</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45214</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45214</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45214</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45214</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45214</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45214</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45214</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45214</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45214</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45214</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45214</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45214</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45214</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45214</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45214</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45214</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45214</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45214</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45214</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45214</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45214</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45214</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45214</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45214</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45214</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45214</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45214</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45214</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45214</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45214</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45214</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45214</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45214</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45214</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45214</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45214</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45214</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45214</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45214</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45214</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45214</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45214</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45214</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45214</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45214</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45214</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45214</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45214</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45214</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45214</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45214</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45214</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45214</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45214</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45214</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45214</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45214</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45214</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45214</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45214</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45214</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45214</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45214</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45214</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45214</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45214</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45214</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45214</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45214</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45214</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45214</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45214</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45214</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45214</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45214</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45214</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45214</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45214</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45214</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45214</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45214</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45214</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45214</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45214</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45214</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45214</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45214</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45214</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45214</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45214</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45214</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45214</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45214</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45214</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45214</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45214</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45214</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45214</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45214</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45214</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45214</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45214</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45214</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45214</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45214</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45214</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45214</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45214</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45214</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45214</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45214</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45214</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45214</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45214</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45214</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45214</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45214</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45214</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45214</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45214</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45214</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45214</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45214</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45214</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45214</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45214</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45214</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45214</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45214</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45214</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45214</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45214</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45214</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45214</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45214</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45214</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45214</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45214</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45214</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45214</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45214</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45214</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45214</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45214</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45214</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45214</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45214</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45214</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45214</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45214</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45214</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45214</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45214</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45214</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45214</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45214</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45214</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45214</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45214</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45214</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45214</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45214</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45214</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45214</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45214</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45214</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45214</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45214</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45214</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45214</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45214</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45214</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45214</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45214</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45214</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45214</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45214</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45214</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45214</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45214</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45214</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45214</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45214</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45214</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45214</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45214</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45214</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45214</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45214</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45214</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45214</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45214</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45214</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45214</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45214</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45214</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45214</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45214</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45214</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45214</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45214</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45214</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45214</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45214</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45214</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45214</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45214</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45214</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45214</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45214</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45214</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45214</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45214</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45214</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45214</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45214</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45214</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45214</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45214</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45214</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45214</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45214</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45214</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45214</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45214</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45214</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45214</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45214</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45214</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45214</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45214</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45214</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45214</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45214</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45214</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45214</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45214</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45214</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45214</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45214</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45214</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45214</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45214</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45214</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45214</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45214</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45214</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45214</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45214</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45214</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45214</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45214</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45214</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45214</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45214</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45214</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45214</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45214</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45214</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45214</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45214</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45214</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45214</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45214</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45214</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45214</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45214</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45214</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45214</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45214</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45214</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45214</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45214</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45214</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45214</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45214</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45214</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45214</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45214</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45214</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45214</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45214</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45214</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45214</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45214</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45214</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45214</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45214</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45214</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45214</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45214</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45214</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45214</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45214</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45214</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45214</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45214</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45214</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45214</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45214</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45214</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45214</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45214</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45214</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45214</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45214</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45214</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45214</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45214</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45214</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45214</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45214</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45214</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45214</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45214</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45214</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45214</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45214</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45214</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45214</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45214</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45214</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45214</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45214</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45214</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45214</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45214</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45214</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45214</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45214</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45214</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45214</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45214</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45214</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45214</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45214</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45214</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45214</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45214</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45214</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45214</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45214</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45214</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45214</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45214</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45214</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45214</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45214</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45214</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45214</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45214</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45214</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45214</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45214</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45214</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45214</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45214</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45214</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45214</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45214</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45214</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45214</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45214</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45214</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45214</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45214</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45214</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45214</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45214</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45214</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45214</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45214</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45214</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45214</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45214</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45214</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45214</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45214</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45214</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45214</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45214</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45214</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45214</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45214</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45214</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45214</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45214</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45214</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45214</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45214</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45214</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45214</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45214</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45214</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45214</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45214</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45214</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45214</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45214</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45214</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45214</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45214</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45214</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45214</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45214</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45214</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45214</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45214</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45214</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45214</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45214</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45214</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45214</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45214</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45214</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45214</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45214</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45214</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45214</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45214</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45214</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45214</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45214</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45214</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45214</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45214</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45214</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45214</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45214</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45214</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45214</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45214</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45214</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45214</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45214</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45214</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45214</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45214</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45214</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45214</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45214</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45214</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45214</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45214</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45214</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45214</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45214</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45214</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45214</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45214</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45214</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45214</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45214</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45214</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45214</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45214</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45214</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45214</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45214</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45214</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45214</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45214</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45214</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45214</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45214</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45214</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45214</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45214</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45214</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45214</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45214</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45214</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45214</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45214</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45214</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45214</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45214</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45214</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45214</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45214</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45214</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45214</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45214</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45214</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45214</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45214</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45214</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45214</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45214</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45214</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45214</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45214</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45214</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45214</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45214</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45214</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45214</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45214</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45214</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45214</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45214</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45214</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45214</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45214</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45214</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45214</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45214</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45214</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45214</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45214</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45214</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45214</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45214</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45214</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45214</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45214</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45214</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45214</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45214</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45214</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45214</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45214</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45214</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45214</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45214</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45214</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45214</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45214</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45214</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45214</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45214</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45214</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45214</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45214</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45214</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45214</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45214</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45214</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45214</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45214</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45214</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45214</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45214</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45214</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45214</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45214</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45214</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45214</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45214</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45214</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45214</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45214</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45214</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45214</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45214</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45214</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45214</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45214</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45214</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45214</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45214</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45214</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45214</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45214</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45214</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45214</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45214</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45214</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45214</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45214</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45214</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45214</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45214</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45214</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45214</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45214</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45214</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45214</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45214</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45214</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45214</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45214</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45214</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45214</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45214</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45214</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45214</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45214</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45214</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45214</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45214</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45214</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45214</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45214</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45214</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45214</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45214</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45214</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45214</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45214</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45214</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45214</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45214</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45214</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45214</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45214</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45214</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45214</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45214</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45214</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45214</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45214</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45214</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45214</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45214</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45214</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45214</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45214</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45214</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45214</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45214</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45214</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45214</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45214</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45214</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45214</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45214</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45214</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45214</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45214</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45214</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45214</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45214</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45214</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45214</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45214</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45214</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45214</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45214</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45214</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45214</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45214</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45214</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45214</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45214</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45214</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45214</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45214</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45214</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45214</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45214</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45214</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45214</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45214</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45214</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45214</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45214</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45214</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45214</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45214</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45214</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c r="A3998" t="inlineStr">
        <is>
          <t>A 49370-2023</t>
        </is>
      </c>
      <c r="B3998" s="1" t="n">
        <v>45211</v>
      </c>
      <c r="C3998" s="1" t="n">
        <v>45214</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2023-10-15T05:12:53Z</dcterms:created>
  <dcterms:modified xmlns:dcterms="http://purl.org/dc/terms/" xmlns:xsi="http://www.w3.org/2001/XMLSchema-instance" xsi:type="dcterms:W3CDTF">2023-10-15T05:12:54Z</dcterms:modified>
</cp:coreProperties>
</file>