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45210</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53008-2019.xlsx", "A 53008-2019")</f>
        <v/>
      </c>
      <c r="T2">
        <f>HYPERLINK("https://klasma.github.io/Logging_1283/kartor/A 53008-2019.png", "A 53008-2019")</f>
        <v/>
      </c>
      <c r="V2">
        <f>HYPERLINK("https://klasma.github.io/Logging_1283/klagomål/A 53008-2019.docx", "A 53008-2019")</f>
        <v/>
      </c>
      <c r="W2">
        <f>HYPERLINK("https://klasma.github.io/Logging_1283/klagomålsmail/A 53008-2019.docx", "A 53008-2019")</f>
        <v/>
      </c>
      <c r="X2">
        <f>HYPERLINK("https://klasma.github.io/Logging_1283/tillsyn/A 53008-2019.docx", "A 53008-2019")</f>
        <v/>
      </c>
      <c r="Y2">
        <f>HYPERLINK("https://klasma.github.io/Logging_1283/tillsynsmail/A 53008-2019.docx", "A 53008-2019")</f>
        <v/>
      </c>
    </row>
    <row r="3" ht="15" customHeight="1">
      <c r="A3" t="inlineStr">
        <is>
          <t>A 63942-2020</t>
        </is>
      </c>
      <c r="B3" s="1" t="n">
        <v>44167</v>
      </c>
      <c r="C3" s="1" t="n">
        <v>45210</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63942-2020.xlsx", "A 63942-2020")</f>
        <v/>
      </c>
      <c r="T3">
        <f>HYPERLINK("https://klasma.github.io/Logging_1283/kartor/A 63942-2020.png", "A 63942-2020")</f>
        <v/>
      </c>
      <c r="V3">
        <f>HYPERLINK("https://klasma.github.io/Logging_1283/klagomål/A 63942-2020.docx", "A 63942-2020")</f>
        <v/>
      </c>
      <c r="W3">
        <f>HYPERLINK("https://klasma.github.io/Logging_1283/klagomålsmail/A 63942-2020.docx", "A 63942-2020")</f>
        <v/>
      </c>
      <c r="X3">
        <f>HYPERLINK("https://klasma.github.io/Logging_1283/tillsyn/A 63942-2020.docx", "A 63942-2020")</f>
        <v/>
      </c>
      <c r="Y3">
        <f>HYPERLINK("https://klasma.github.io/Logging_1283/tillsynsmail/A 63942-2020.docx", "A 63942-2020")</f>
        <v/>
      </c>
    </row>
    <row r="4" ht="15" customHeight="1">
      <c r="A4" t="inlineStr">
        <is>
          <t>A 29860-2022</t>
        </is>
      </c>
      <c r="B4" s="1" t="n">
        <v>44756</v>
      </c>
      <c r="C4" s="1" t="n">
        <v>45210</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29860-2022.xlsx", "A 29860-2022")</f>
        <v/>
      </c>
      <c r="T4">
        <f>HYPERLINK("https://klasma.github.io/Logging_1270/kartor/A 29860-2022.png", "A 29860-2022")</f>
        <v/>
      </c>
      <c r="V4">
        <f>HYPERLINK("https://klasma.github.io/Logging_1270/klagomål/A 29860-2022.docx", "A 29860-2022")</f>
        <v/>
      </c>
      <c r="W4">
        <f>HYPERLINK("https://klasma.github.io/Logging_1270/klagomålsmail/A 29860-2022.docx", "A 29860-2022")</f>
        <v/>
      </c>
      <c r="X4">
        <f>HYPERLINK("https://klasma.github.io/Logging_1270/tillsyn/A 29860-2022.docx", "A 29860-2022")</f>
        <v/>
      </c>
      <c r="Y4">
        <f>HYPERLINK("https://klasma.github.io/Logging_1270/tillsynsmail/A 29860-2022.docx", "A 29860-2022")</f>
        <v/>
      </c>
    </row>
    <row r="5" ht="15" customHeight="1">
      <c r="A5" t="inlineStr">
        <is>
          <t>A 43416-2020</t>
        </is>
      </c>
      <c r="B5" s="1" t="n">
        <v>44078</v>
      </c>
      <c r="C5" s="1" t="n">
        <v>45210</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43416-2020.xlsx", "A 43416-2020")</f>
        <v/>
      </c>
      <c r="T5">
        <f>HYPERLINK("https://klasma.github.io/Logging_1290/kartor/A 43416-2020.png", "A 43416-2020")</f>
        <v/>
      </c>
      <c r="V5">
        <f>HYPERLINK("https://klasma.github.io/Logging_1290/klagomål/A 43416-2020.docx", "A 43416-2020")</f>
        <v/>
      </c>
      <c r="W5">
        <f>HYPERLINK("https://klasma.github.io/Logging_1290/klagomålsmail/A 43416-2020.docx", "A 43416-2020")</f>
        <v/>
      </c>
      <c r="X5">
        <f>HYPERLINK("https://klasma.github.io/Logging_1290/tillsyn/A 43416-2020.docx", "A 43416-2020")</f>
        <v/>
      </c>
      <c r="Y5">
        <f>HYPERLINK("https://klasma.github.io/Logging_1290/tillsynsmail/A 43416-2020.docx", "A 43416-2020")</f>
        <v/>
      </c>
    </row>
    <row r="6" ht="15" customHeight="1">
      <c r="A6" t="inlineStr">
        <is>
          <t>A 23417-2019</t>
        </is>
      </c>
      <c r="B6" s="1" t="n">
        <v>43593</v>
      </c>
      <c r="C6" s="1" t="n">
        <v>45210</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23417-2019.xlsx", "A 23417-2019")</f>
        <v/>
      </c>
      <c r="T6">
        <f>HYPERLINK("https://klasma.github.io/Logging_1290/kartor/A 23417-2019.png", "A 23417-2019")</f>
        <v/>
      </c>
      <c r="V6">
        <f>HYPERLINK("https://klasma.github.io/Logging_1290/klagomål/A 23417-2019.docx", "A 23417-2019")</f>
        <v/>
      </c>
      <c r="W6">
        <f>HYPERLINK("https://klasma.github.io/Logging_1290/klagomålsmail/A 23417-2019.docx", "A 23417-2019")</f>
        <v/>
      </c>
      <c r="X6">
        <f>HYPERLINK("https://klasma.github.io/Logging_1290/tillsyn/A 23417-2019.docx", "A 23417-2019")</f>
        <v/>
      </c>
      <c r="Y6">
        <f>HYPERLINK("https://klasma.github.io/Logging_1290/tillsynsmail/A 23417-2019.docx", "A 23417-2019")</f>
        <v/>
      </c>
    </row>
    <row r="7" ht="15" customHeight="1">
      <c r="A7" t="inlineStr">
        <is>
          <t>A 5541-2021</t>
        </is>
      </c>
      <c r="B7" s="1" t="n">
        <v>44230</v>
      </c>
      <c r="C7" s="1" t="n">
        <v>45210</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5541-2021.xlsx", "A 5541-2021")</f>
        <v/>
      </c>
      <c r="T7">
        <f>HYPERLINK("https://klasma.github.io/Logging_1283/kartor/A 5541-2021.png", "A 5541-2021")</f>
        <v/>
      </c>
      <c r="V7">
        <f>HYPERLINK("https://klasma.github.io/Logging_1283/klagomål/A 5541-2021.docx", "A 5541-2021")</f>
        <v/>
      </c>
      <c r="W7">
        <f>HYPERLINK("https://klasma.github.io/Logging_1283/klagomålsmail/A 5541-2021.docx", "A 5541-2021")</f>
        <v/>
      </c>
      <c r="X7">
        <f>HYPERLINK("https://klasma.github.io/Logging_1283/tillsyn/A 5541-2021.docx", "A 5541-2021")</f>
        <v/>
      </c>
      <c r="Y7">
        <f>HYPERLINK("https://klasma.github.io/Logging_1283/tillsynsmail/A 5541-2021.docx", "A 5541-2021")</f>
        <v/>
      </c>
    </row>
    <row r="8" ht="15" customHeight="1">
      <c r="A8" t="inlineStr">
        <is>
          <t>A 55796-2021</t>
        </is>
      </c>
      <c r="B8" s="1" t="n">
        <v>44476</v>
      </c>
      <c r="C8" s="1" t="n">
        <v>45210</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55796-2021.xlsx", "A 55796-2021")</f>
        <v/>
      </c>
      <c r="T8">
        <f>HYPERLINK("https://klasma.github.io/Logging_1293/kartor/A 55796-2021.png", "A 55796-2021")</f>
        <v/>
      </c>
      <c r="V8">
        <f>HYPERLINK("https://klasma.github.io/Logging_1293/klagomål/A 55796-2021.docx", "A 55796-2021")</f>
        <v/>
      </c>
      <c r="W8">
        <f>HYPERLINK("https://klasma.github.io/Logging_1293/klagomålsmail/A 55796-2021.docx", "A 55796-2021")</f>
        <v/>
      </c>
      <c r="X8">
        <f>HYPERLINK("https://klasma.github.io/Logging_1293/tillsyn/A 55796-2021.docx", "A 55796-2021")</f>
        <v/>
      </c>
      <c r="Y8">
        <f>HYPERLINK("https://klasma.github.io/Logging_1293/tillsynsmail/A 55796-2021.docx", "A 55796-2021")</f>
        <v/>
      </c>
    </row>
    <row r="9" ht="15" customHeight="1">
      <c r="A9" t="inlineStr">
        <is>
          <t>A 24647-2022</t>
        </is>
      </c>
      <c r="B9" s="1" t="n">
        <v>44727</v>
      </c>
      <c r="C9" s="1" t="n">
        <v>45210</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24647-2022.xlsx", "A 24647-2022")</f>
        <v/>
      </c>
      <c r="T9">
        <f>HYPERLINK("https://klasma.github.io/Logging_1266/kartor/A 24647-2022.png", "A 24647-2022")</f>
        <v/>
      </c>
      <c r="V9">
        <f>HYPERLINK("https://klasma.github.io/Logging_1266/klagomål/A 24647-2022.docx", "A 24647-2022")</f>
        <v/>
      </c>
      <c r="W9">
        <f>HYPERLINK("https://klasma.github.io/Logging_1266/klagomålsmail/A 24647-2022.docx", "A 24647-2022")</f>
        <v/>
      </c>
      <c r="X9">
        <f>HYPERLINK("https://klasma.github.io/Logging_1266/tillsyn/A 24647-2022.docx", "A 24647-2022")</f>
        <v/>
      </c>
      <c r="Y9">
        <f>HYPERLINK("https://klasma.github.io/Logging_1266/tillsynsmail/A 24647-2022.docx", "A 24647-2022")</f>
        <v/>
      </c>
    </row>
    <row r="10" ht="15" customHeight="1">
      <c r="A10" t="inlineStr">
        <is>
          <t>A 6056-2023</t>
        </is>
      </c>
      <c r="B10" s="1" t="n">
        <v>44964</v>
      </c>
      <c r="C10" s="1" t="n">
        <v>45210</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6056-2023.xlsx", "A 6056-2023")</f>
        <v/>
      </c>
      <c r="T10">
        <f>HYPERLINK("https://klasma.github.io/Logging_1266/kartor/A 6056-2023.png", "A 6056-2023")</f>
        <v/>
      </c>
      <c r="V10">
        <f>HYPERLINK("https://klasma.github.io/Logging_1266/klagomål/A 6056-2023.docx", "A 6056-2023")</f>
        <v/>
      </c>
      <c r="W10">
        <f>HYPERLINK("https://klasma.github.io/Logging_1266/klagomålsmail/A 6056-2023.docx", "A 6056-2023")</f>
        <v/>
      </c>
      <c r="X10">
        <f>HYPERLINK("https://klasma.github.io/Logging_1266/tillsyn/A 6056-2023.docx", "A 6056-2023")</f>
        <v/>
      </c>
      <c r="Y10">
        <f>HYPERLINK("https://klasma.github.io/Logging_1266/tillsynsmail/A 6056-2023.docx", "A 6056-2023")</f>
        <v/>
      </c>
    </row>
    <row r="11" ht="15" customHeight="1">
      <c r="A11" t="inlineStr">
        <is>
          <t>A 9304-2019</t>
        </is>
      </c>
      <c r="B11" s="1" t="n">
        <v>43507</v>
      </c>
      <c r="C11" s="1" t="n">
        <v>45210</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9304-2019.xlsx", "A 9304-2019")</f>
        <v/>
      </c>
      <c r="T11">
        <f>HYPERLINK("https://klasma.github.io/Logging_1293/kartor/A 9304-2019.png", "A 9304-2019")</f>
        <v/>
      </c>
      <c r="V11">
        <f>HYPERLINK("https://klasma.github.io/Logging_1293/klagomål/A 9304-2019.docx", "A 9304-2019")</f>
        <v/>
      </c>
      <c r="W11">
        <f>HYPERLINK("https://klasma.github.io/Logging_1293/klagomålsmail/A 9304-2019.docx", "A 9304-2019")</f>
        <v/>
      </c>
      <c r="X11">
        <f>HYPERLINK("https://klasma.github.io/Logging_1293/tillsyn/A 9304-2019.docx", "A 9304-2019")</f>
        <v/>
      </c>
      <c r="Y11">
        <f>HYPERLINK("https://klasma.github.io/Logging_1293/tillsynsmail/A 9304-2019.docx", "A 9304-2019")</f>
        <v/>
      </c>
    </row>
    <row r="12" ht="15" customHeight="1">
      <c r="A12" t="inlineStr">
        <is>
          <t>A 32268-2022</t>
        </is>
      </c>
      <c r="B12" s="1" t="n">
        <v>44781</v>
      </c>
      <c r="C12" s="1" t="n">
        <v>45210</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32268-2022.xlsx", "A 32268-2022")</f>
        <v/>
      </c>
      <c r="T12">
        <f>HYPERLINK("https://klasma.github.io/Logging_1292/kartor/A 32268-2022.png", "A 32268-2022")</f>
        <v/>
      </c>
      <c r="V12">
        <f>HYPERLINK("https://klasma.github.io/Logging_1292/klagomål/A 32268-2022.docx", "A 32268-2022")</f>
        <v/>
      </c>
      <c r="W12">
        <f>HYPERLINK("https://klasma.github.io/Logging_1292/klagomålsmail/A 32268-2022.docx", "A 32268-2022")</f>
        <v/>
      </c>
      <c r="X12">
        <f>HYPERLINK("https://klasma.github.io/Logging_1292/tillsyn/A 32268-2022.docx", "A 32268-2022")</f>
        <v/>
      </c>
      <c r="Y12">
        <f>HYPERLINK("https://klasma.github.io/Logging_1292/tillsynsmail/A 32268-2022.docx", "A 32268-2022")</f>
        <v/>
      </c>
    </row>
    <row r="13" ht="15" customHeight="1">
      <c r="A13" t="inlineStr">
        <is>
          <t>A 37268-2021</t>
        </is>
      </c>
      <c r="B13" s="1" t="n">
        <v>44397</v>
      </c>
      <c r="C13" s="1" t="n">
        <v>45210</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37268-2021.xlsx", "A 37268-2021")</f>
        <v/>
      </c>
      <c r="T13">
        <f>HYPERLINK("https://klasma.github.io/Logging_1256/kartor/A 37268-2021.png", "A 37268-2021")</f>
        <v/>
      </c>
      <c r="V13">
        <f>HYPERLINK("https://klasma.github.io/Logging_1256/klagomål/A 37268-2021.docx", "A 37268-2021")</f>
        <v/>
      </c>
      <c r="W13">
        <f>HYPERLINK("https://klasma.github.io/Logging_1256/klagomålsmail/A 37268-2021.docx", "A 37268-2021")</f>
        <v/>
      </c>
      <c r="X13">
        <f>HYPERLINK("https://klasma.github.io/Logging_1256/tillsyn/A 37268-2021.docx", "A 37268-2021")</f>
        <v/>
      </c>
      <c r="Y13">
        <f>HYPERLINK("https://klasma.github.io/Logging_1256/tillsynsmail/A 37268-2021.docx", "A 37268-2021")</f>
        <v/>
      </c>
    </row>
    <row r="14" ht="15" customHeight="1">
      <c r="A14" t="inlineStr">
        <is>
          <t>A 36496-2022</t>
        </is>
      </c>
      <c r="B14" s="1" t="n">
        <v>44803</v>
      </c>
      <c r="C14" s="1" t="n">
        <v>45210</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36496-2022.xlsx", "A 36496-2022")</f>
        <v/>
      </c>
      <c r="T14">
        <f>HYPERLINK("https://klasma.github.io/Logging_1285/kartor/A 36496-2022.png", "A 36496-2022")</f>
        <v/>
      </c>
      <c r="V14">
        <f>HYPERLINK("https://klasma.github.io/Logging_1285/klagomål/A 36496-2022.docx", "A 36496-2022")</f>
        <v/>
      </c>
      <c r="W14">
        <f>HYPERLINK("https://klasma.github.io/Logging_1285/klagomålsmail/A 36496-2022.docx", "A 36496-2022")</f>
        <v/>
      </c>
      <c r="X14">
        <f>HYPERLINK("https://klasma.github.io/Logging_1285/tillsyn/A 36496-2022.docx", "A 36496-2022")</f>
        <v/>
      </c>
      <c r="Y14">
        <f>HYPERLINK("https://klasma.github.io/Logging_1285/tillsynsmail/A 36496-2022.docx", "A 36496-2022")</f>
        <v/>
      </c>
    </row>
    <row r="15" ht="15" customHeight="1">
      <c r="A15" t="inlineStr">
        <is>
          <t>A 47608-2022</t>
        </is>
      </c>
      <c r="B15" s="1" t="n">
        <v>44852</v>
      </c>
      <c r="C15" s="1" t="n">
        <v>45210</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47608-2022.xlsx", "A 47608-2022")</f>
        <v/>
      </c>
      <c r="T15">
        <f>HYPERLINK("https://klasma.github.io/Logging_1257/kartor/A 47608-2022.png", "A 47608-2022")</f>
        <v/>
      </c>
      <c r="V15">
        <f>HYPERLINK("https://klasma.github.io/Logging_1257/klagomål/A 47608-2022.docx", "A 47608-2022")</f>
        <v/>
      </c>
      <c r="W15">
        <f>HYPERLINK("https://klasma.github.io/Logging_1257/klagomålsmail/A 47608-2022.docx", "A 47608-2022")</f>
        <v/>
      </c>
      <c r="X15">
        <f>HYPERLINK("https://klasma.github.io/Logging_1257/tillsyn/A 47608-2022.docx", "A 47608-2022")</f>
        <v/>
      </c>
      <c r="Y15">
        <f>HYPERLINK("https://klasma.github.io/Logging_1257/tillsynsmail/A 47608-2022.docx", "A 47608-2022")</f>
        <v/>
      </c>
    </row>
    <row r="16" ht="15" customHeight="1">
      <c r="A16" t="inlineStr">
        <is>
          <t>A 32389-2023</t>
        </is>
      </c>
      <c r="B16" s="1" t="n">
        <v>45120</v>
      </c>
      <c r="C16" s="1" t="n">
        <v>45210</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32389-2023.xlsx", "A 32389-2023")</f>
        <v/>
      </c>
      <c r="T16">
        <f>HYPERLINK("https://klasma.github.io/Logging_1270/kartor/A 32389-2023.png", "A 32389-2023")</f>
        <v/>
      </c>
      <c r="V16">
        <f>HYPERLINK("https://klasma.github.io/Logging_1270/klagomål/A 32389-2023.docx", "A 32389-2023")</f>
        <v/>
      </c>
      <c r="W16">
        <f>HYPERLINK("https://klasma.github.io/Logging_1270/klagomålsmail/A 32389-2023.docx", "A 32389-2023")</f>
        <v/>
      </c>
      <c r="X16">
        <f>HYPERLINK("https://klasma.github.io/Logging_1270/tillsyn/A 32389-2023.docx", "A 32389-2023")</f>
        <v/>
      </c>
      <c r="Y16">
        <f>HYPERLINK("https://klasma.github.io/Logging_1270/tillsynsmail/A 32389-2023.docx", "A 32389-2023")</f>
        <v/>
      </c>
    </row>
    <row r="17" ht="15" customHeight="1">
      <c r="A17" t="inlineStr">
        <is>
          <t>A 14597-2020</t>
        </is>
      </c>
      <c r="B17" s="1" t="n">
        <v>43902</v>
      </c>
      <c r="C17" s="1" t="n">
        <v>45210</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14597-2020.xlsx", "A 14597-2020")</f>
        <v/>
      </c>
      <c r="T17">
        <f>HYPERLINK("https://klasma.github.io/Logging_1285/kartor/A 14597-2020.png", "A 14597-2020")</f>
        <v/>
      </c>
      <c r="V17">
        <f>HYPERLINK("https://klasma.github.io/Logging_1285/klagomål/A 14597-2020.docx", "A 14597-2020")</f>
        <v/>
      </c>
      <c r="W17">
        <f>HYPERLINK("https://klasma.github.io/Logging_1285/klagomålsmail/A 14597-2020.docx", "A 14597-2020")</f>
        <v/>
      </c>
      <c r="X17">
        <f>HYPERLINK("https://klasma.github.io/Logging_1285/tillsyn/A 14597-2020.docx", "A 14597-2020")</f>
        <v/>
      </c>
      <c r="Y17">
        <f>HYPERLINK("https://klasma.github.io/Logging_1285/tillsynsmail/A 14597-2020.docx", "A 14597-2020")</f>
        <v/>
      </c>
    </row>
    <row r="18" ht="15" customHeight="1">
      <c r="A18" t="inlineStr">
        <is>
          <t>A 19823-2020</t>
        </is>
      </c>
      <c r="B18" s="1" t="n">
        <v>43941</v>
      </c>
      <c r="C18" s="1" t="n">
        <v>45210</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19823-2020.xlsx", "A 19823-2020")</f>
        <v/>
      </c>
      <c r="T18">
        <f>HYPERLINK("https://klasma.github.io/Logging_1293/kartor/A 19823-2020.png", "A 19823-2020")</f>
        <v/>
      </c>
      <c r="V18">
        <f>HYPERLINK("https://klasma.github.io/Logging_1293/klagomål/A 19823-2020.docx", "A 19823-2020")</f>
        <v/>
      </c>
      <c r="W18">
        <f>HYPERLINK("https://klasma.github.io/Logging_1293/klagomålsmail/A 19823-2020.docx", "A 19823-2020")</f>
        <v/>
      </c>
      <c r="X18">
        <f>HYPERLINK("https://klasma.github.io/Logging_1293/tillsyn/A 19823-2020.docx", "A 19823-2020")</f>
        <v/>
      </c>
      <c r="Y18">
        <f>HYPERLINK("https://klasma.github.io/Logging_1293/tillsynsmail/A 19823-2020.docx", "A 19823-2020")</f>
        <v/>
      </c>
    </row>
    <row r="19" ht="15" customHeight="1">
      <c r="A19" t="inlineStr">
        <is>
          <t>A 33728-2020</t>
        </is>
      </c>
      <c r="B19" s="1" t="n">
        <v>44022</v>
      </c>
      <c r="C19" s="1" t="n">
        <v>45210</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33728-2020.xlsx", "A 33728-2020")</f>
        <v/>
      </c>
      <c r="T19">
        <f>HYPERLINK("https://klasma.github.io/Logging_1290/kartor/A 33728-2020.png", "A 33728-2020")</f>
        <v/>
      </c>
      <c r="V19">
        <f>HYPERLINK("https://klasma.github.io/Logging_1290/klagomål/A 33728-2020.docx", "A 33728-2020")</f>
        <v/>
      </c>
      <c r="W19">
        <f>HYPERLINK("https://klasma.github.io/Logging_1290/klagomålsmail/A 33728-2020.docx", "A 33728-2020")</f>
        <v/>
      </c>
      <c r="X19">
        <f>HYPERLINK("https://klasma.github.io/Logging_1290/tillsyn/A 33728-2020.docx", "A 33728-2020")</f>
        <v/>
      </c>
      <c r="Y19">
        <f>HYPERLINK("https://klasma.github.io/Logging_1290/tillsynsmail/A 33728-2020.docx", "A 33728-2020")</f>
        <v/>
      </c>
    </row>
    <row r="20" ht="15" customHeight="1">
      <c r="A20" t="inlineStr">
        <is>
          <t>A 45-2022</t>
        </is>
      </c>
      <c r="B20" s="1" t="n">
        <v>44564</v>
      </c>
      <c r="C20" s="1" t="n">
        <v>45210</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45-2022.xlsx", "A 45-2022")</f>
        <v/>
      </c>
      <c r="T20">
        <f>HYPERLINK("https://klasma.github.io/Logging_1291/kartor/A 45-2022.png", "A 45-2022")</f>
        <v/>
      </c>
      <c r="V20">
        <f>HYPERLINK("https://klasma.github.io/Logging_1291/klagomål/A 45-2022.docx", "A 45-2022")</f>
        <v/>
      </c>
      <c r="W20">
        <f>HYPERLINK("https://klasma.github.io/Logging_1291/klagomålsmail/A 45-2022.docx", "A 45-2022")</f>
        <v/>
      </c>
      <c r="X20">
        <f>HYPERLINK("https://klasma.github.io/Logging_1291/tillsyn/A 45-2022.docx", "A 45-2022")</f>
        <v/>
      </c>
      <c r="Y20">
        <f>HYPERLINK("https://klasma.github.io/Logging_1291/tillsynsmail/A 45-2022.docx", "A 45-2022")</f>
        <v/>
      </c>
    </row>
    <row r="21" ht="15" customHeight="1">
      <c r="A21" t="inlineStr">
        <is>
          <t>A 18589-2022</t>
        </is>
      </c>
      <c r="B21" s="1" t="n">
        <v>44687</v>
      </c>
      <c r="C21" s="1" t="n">
        <v>45210</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18589-2022.xlsx", "A 18589-2022")</f>
        <v/>
      </c>
      <c r="T21">
        <f>HYPERLINK("https://klasma.github.io/Logging_1291/kartor/A 18589-2022.png", "A 18589-2022")</f>
        <v/>
      </c>
      <c r="V21">
        <f>HYPERLINK("https://klasma.github.io/Logging_1291/klagomål/A 18589-2022.docx", "A 18589-2022")</f>
        <v/>
      </c>
      <c r="W21">
        <f>HYPERLINK("https://klasma.github.io/Logging_1291/klagomålsmail/A 18589-2022.docx", "A 18589-2022")</f>
        <v/>
      </c>
      <c r="X21">
        <f>HYPERLINK("https://klasma.github.io/Logging_1291/tillsyn/A 18589-2022.docx", "A 18589-2022")</f>
        <v/>
      </c>
      <c r="Y21">
        <f>HYPERLINK("https://klasma.github.io/Logging_1291/tillsynsmail/A 18589-2022.docx", "A 18589-2022")</f>
        <v/>
      </c>
    </row>
    <row r="22" ht="15" customHeight="1">
      <c r="A22" t="inlineStr">
        <is>
          <t>A 39855-2022</t>
        </is>
      </c>
      <c r="B22" s="1" t="n">
        <v>44819</v>
      </c>
      <c r="C22" s="1" t="n">
        <v>45210</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39855-2022.xlsx", "A 39855-2022")</f>
        <v/>
      </c>
      <c r="T22">
        <f>HYPERLINK("https://klasma.github.io/Logging_1266/kartor/A 39855-2022.png", "A 39855-2022")</f>
        <v/>
      </c>
      <c r="V22">
        <f>HYPERLINK("https://klasma.github.io/Logging_1266/klagomål/A 39855-2022.docx", "A 39855-2022")</f>
        <v/>
      </c>
      <c r="W22">
        <f>HYPERLINK("https://klasma.github.io/Logging_1266/klagomålsmail/A 39855-2022.docx", "A 39855-2022")</f>
        <v/>
      </c>
      <c r="X22">
        <f>HYPERLINK("https://klasma.github.io/Logging_1266/tillsyn/A 39855-2022.docx", "A 39855-2022")</f>
        <v/>
      </c>
      <c r="Y22">
        <f>HYPERLINK("https://klasma.github.io/Logging_1266/tillsynsmail/A 39855-2022.docx", "A 39855-2022")</f>
        <v/>
      </c>
    </row>
    <row r="23" ht="15" customHeight="1">
      <c r="A23" t="inlineStr">
        <is>
          <t>A 44586-2022</t>
        </is>
      </c>
      <c r="B23" s="1" t="n">
        <v>44840</v>
      </c>
      <c r="C23" s="1" t="n">
        <v>45210</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44586-2022.xlsx", "A 44586-2022")</f>
        <v/>
      </c>
      <c r="T23">
        <f>HYPERLINK("https://klasma.github.io/Logging_1290/kartor/A 44586-2022.png", "A 44586-2022")</f>
        <v/>
      </c>
      <c r="V23">
        <f>HYPERLINK("https://klasma.github.io/Logging_1290/klagomål/A 44586-2022.docx", "A 44586-2022")</f>
        <v/>
      </c>
      <c r="W23">
        <f>HYPERLINK("https://klasma.github.io/Logging_1290/klagomålsmail/A 44586-2022.docx", "A 44586-2022")</f>
        <v/>
      </c>
      <c r="X23">
        <f>HYPERLINK("https://klasma.github.io/Logging_1290/tillsyn/A 44586-2022.docx", "A 44586-2022")</f>
        <v/>
      </c>
      <c r="Y23">
        <f>HYPERLINK("https://klasma.github.io/Logging_1290/tillsynsmail/A 44586-2022.docx", "A 44586-2022")</f>
        <v/>
      </c>
    </row>
    <row r="24" ht="15" customHeight="1">
      <c r="A24" t="inlineStr">
        <is>
          <t>A 4059-2023</t>
        </is>
      </c>
      <c r="B24" s="1" t="n">
        <v>44952</v>
      </c>
      <c r="C24" s="1" t="n">
        <v>45210</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4059-2023.xlsx", "A 4059-2023")</f>
        <v/>
      </c>
      <c r="T24">
        <f>HYPERLINK("https://klasma.github.io/Logging_1293/kartor/A 4059-2023.png", "A 4059-2023")</f>
        <v/>
      </c>
      <c r="V24">
        <f>HYPERLINK("https://klasma.github.io/Logging_1293/klagomål/A 4059-2023.docx", "A 4059-2023")</f>
        <v/>
      </c>
      <c r="W24">
        <f>HYPERLINK("https://klasma.github.io/Logging_1293/klagomålsmail/A 4059-2023.docx", "A 4059-2023")</f>
        <v/>
      </c>
      <c r="X24">
        <f>HYPERLINK("https://klasma.github.io/Logging_1293/tillsyn/A 4059-2023.docx", "A 4059-2023")</f>
        <v/>
      </c>
      <c r="Y24">
        <f>HYPERLINK("https://klasma.github.io/Logging_1293/tillsynsmail/A 4059-2023.docx", "A 4059-2023")</f>
        <v/>
      </c>
    </row>
    <row r="25" ht="15" customHeight="1">
      <c r="A25" t="inlineStr">
        <is>
          <t>A 13467-2023</t>
        </is>
      </c>
      <c r="B25" s="1" t="n">
        <v>45005</v>
      </c>
      <c r="C25" s="1" t="n">
        <v>45210</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13467-2023.xlsx", "A 13467-2023")</f>
        <v/>
      </c>
      <c r="T25">
        <f>HYPERLINK("https://klasma.github.io/Logging_1283/kartor/A 13467-2023.png", "A 13467-2023")</f>
        <v/>
      </c>
      <c r="V25">
        <f>HYPERLINK("https://klasma.github.io/Logging_1283/klagomål/A 13467-2023.docx", "A 13467-2023")</f>
        <v/>
      </c>
      <c r="W25">
        <f>HYPERLINK("https://klasma.github.io/Logging_1283/klagomålsmail/A 13467-2023.docx", "A 13467-2023")</f>
        <v/>
      </c>
      <c r="X25">
        <f>HYPERLINK("https://klasma.github.io/Logging_1283/tillsyn/A 13467-2023.docx", "A 13467-2023")</f>
        <v/>
      </c>
      <c r="Y25">
        <f>HYPERLINK("https://klasma.github.io/Logging_1283/tillsynsmail/A 13467-2023.docx", "A 13467-2023")</f>
        <v/>
      </c>
    </row>
    <row r="26" ht="15" customHeight="1">
      <c r="A26" t="inlineStr">
        <is>
          <t>A 62543-2018</t>
        </is>
      </c>
      <c r="B26" s="1" t="n">
        <v>43413</v>
      </c>
      <c r="C26" s="1" t="n">
        <v>45210</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62543-2018.xlsx", "A 62543-2018")</f>
        <v/>
      </c>
      <c r="T26">
        <f>HYPERLINK("https://klasma.github.io/Logging_1214/kartor/A 62543-2018.png", "A 62543-2018")</f>
        <v/>
      </c>
      <c r="V26">
        <f>HYPERLINK("https://klasma.github.io/Logging_1214/klagomål/A 62543-2018.docx", "A 62543-2018")</f>
        <v/>
      </c>
      <c r="W26">
        <f>HYPERLINK("https://klasma.github.io/Logging_1214/klagomålsmail/A 62543-2018.docx", "A 62543-2018")</f>
        <v/>
      </c>
      <c r="X26">
        <f>HYPERLINK("https://klasma.github.io/Logging_1214/tillsyn/A 62543-2018.docx", "A 62543-2018")</f>
        <v/>
      </c>
      <c r="Y26">
        <f>HYPERLINK("https://klasma.github.io/Logging_1214/tillsynsmail/A 62543-2018.docx", "A 62543-2018")</f>
        <v/>
      </c>
    </row>
    <row r="27" ht="15" customHeight="1">
      <c r="A27" t="inlineStr">
        <is>
          <t>A 19986-2019</t>
        </is>
      </c>
      <c r="B27" s="1" t="n">
        <v>43567</v>
      </c>
      <c r="C27" s="1" t="n">
        <v>45210</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19986-2019.xlsx", "A 19986-2019")</f>
        <v/>
      </c>
      <c r="T27">
        <f>HYPERLINK("https://klasma.github.io/Logging_1291/kartor/A 19986-2019.png", "A 19986-2019")</f>
        <v/>
      </c>
      <c r="V27">
        <f>HYPERLINK("https://klasma.github.io/Logging_1291/klagomål/A 19986-2019.docx", "A 19986-2019")</f>
        <v/>
      </c>
      <c r="W27">
        <f>HYPERLINK("https://klasma.github.io/Logging_1291/klagomålsmail/A 19986-2019.docx", "A 19986-2019")</f>
        <v/>
      </c>
      <c r="X27">
        <f>HYPERLINK("https://klasma.github.io/Logging_1291/tillsyn/A 19986-2019.docx", "A 19986-2019")</f>
        <v/>
      </c>
      <c r="Y27">
        <f>HYPERLINK("https://klasma.github.io/Logging_1291/tillsynsmail/A 19986-2019.docx", "A 19986-2019")</f>
        <v/>
      </c>
    </row>
    <row r="28" ht="15" customHeight="1">
      <c r="A28" t="inlineStr">
        <is>
          <t>A 55942-2019</t>
        </is>
      </c>
      <c r="B28" s="1" t="n">
        <v>43755</v>
      </c>
      <c r="C28" s="1" t="n">
        <v>45210</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55942-2019.xlsx", "A 55942-2019")</f>
        <v/>
      </c>
      <c r="T28">
        <f>HYPERLINK("https://klasma.github.io/Logging_1261/kartor/A 55942-2019.png", "A 55942-2019")</f>
        <v/>
      </c>
      <c r="V28">
        <f>HYPERLINK("https://klasma.github.io/Logging_1261/klagomål/A 55942-2019.docx", "A 55942-2019")</f>
        <v/>
      </c>
      <c r="W28">
        <f>HYPERLINK("https://klasma.github.io/Logging_1261/klagomålsmail/A 55942-2019.docx", "A 55942-2019")</f>
        <v/>
      </c>
      <c r="X28">
        <f>HYPERLINK("https://klasma.github.io/Logging_1261/tillsyn/A 55942-2019.docx", "A 55942-2019")</f>
        <v/>
      </c>
      <c r="Y28">
        <f>HYPERLINK("https://klasma.github.io/Logging_1261/tillsynsmail/A 55942-2019.docx", "A 55942-2019")</f>
        <v/>
      </c>
    </row>
    <row r="29" ht="15" customHeight="1">
      <c r="A29" t="inlineStr">
        <is>
          <t>A 56519-2019</t>
        </is>
      </c>
      <c r="B29" s="1" t="n">
        <v>43763</v>
      </c>
      <c r="C29" s="1" t="n">
        <v>45210</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56519-2019.xlsx", "A 56519-2019")</f>
        <v/>
      </c>
      <c r="T29">
        <f>HYPERLINK("https://klasma.github.io/Logging_1270/kartor/A 56519-2019.png", "A 56519-2019")</f>
        <v/>
      </c>
      <c r="V29">
        <f>HYPERLINK("https://klasma.github.io/Logging_1270/klagomål/A 56519-2019.docx", "A 56519-2019")</f>
        <v/>
      </c>
      <c r="W29">
        <f>HYPERLINK("https://klasma.github.io/Logging_1270/klagomålsmail/A 56519-2019.docx", "A 56519-2019")</f>
        <v/>
      </c>
      <c r="X29">
        <f>HYPERLINK("https://klasma.github.io/Logging_1270/tillsyn/A 56519-2019.docx", "A 56519-2019")</f>
        <v/>
      </c>
      <c r="Y29">
        <f>HYPERLINK("https://klasma.github.io/Logging_1270/tillsynsmail/A 56519-2019.docx", "A 56519-2019")</f>
        <v/>
      </c>
    </row>
    <row r="30" ht="15" customHeight="1">
      <c r="A30" t="inlineStr">
        <is>
          <t>A 24304-2020</t>
        </is>
      </c>
      <c r="B30" s="1" t="n">
        <v>43976</v>
      </c>
      <c r="C30" s="1" t="n">
        <v>45210</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24304-2020.xlsx", "A 24304-2020")</f>
        <v/>
      </c>
      <c r="T30">
        <f>HYPERLINK("https://klasma.github.io/Logging_1273/kartor/A 24304-2020.png", "A 24304-2020")</f>
        <v/>
      </c>
      <c r="V30">
        <f>HYPERLINK("https://klasma.github.io/Logging_1273/klagomål/A 24304-2020.docx", "A 24304-2020")</f>
        <v/>
      </c>
      <c r="W30">
        <f>HYPERLINK("https://klasma.github.io/Logging_1273/klagomålsmail/A 24304-2020.docx", "A 24304-2020")</f>
        <v/>
      </c>
      <c r="X30">
        <f>HYPERLINK("https://klasma.github.io/Logging_1273/tillsyn/A 24304-2020.docx", "A 24304-2020")</f>
        <v/>
      </c>
      <c r="Y30">
        <f>HYPERLINK("https://klasma.github.io/Logging_1273/tillsynsmail/A 24304-2020.docx", "A 24304-2020")</f>
        <v/>
      </c>
    </row>
    <row r="31" ht="15" customHeight="1">
      <c r="A31" t="inlineStr">
        <is>
          <t>A 59155-2022</t>
        </is>
      </c>
      <c r="B31" s="1" t="n">
        <v>44897</v>
      </c>
      <c r="C31" s="1" t="n">
        <v>45210</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59155-2022.xlsx", "A 59155-2022")</f>
        <v/>
      </c>
      <c r="T31">
        <f>HYPERLINK("https://klasma.github.io/Logging_1256/kartor/A 59155-2022.png", "A 59155-2022")</f>
        <v/>
      </c>
      <c r="V31">
        <f>HYPERLINK("https://klasma.github.io/Logging_1256/klagomål/A 59155-2022.docx", "A 59155-2022")</f>
        <v/>
      </c>
      <c r="W31">
        <f>HYPERLINK("https://klasma.github.io/Logging_1256/klagomålsmail/A 59155-2022.docx", "A 59155-2022")</f>
        <v/>
      </c>
      <c r="X31">
        <f>HYPERLINK("https://klasma.github.io/Logging_1256/tillsyn/A 59155-2022.docx", "A 59155-2022")</f>
        <v/>
      </c>
      <c r="Y31">
        <f>HYPERLINK("https://klasma.github.io/Logging_1256/tillsynsmail/A 59155-2022.docx", "A 59155-2022")</f>
        <v/>
      </c>
    </row>
    <row r="32" ht="15" customHeight="1">
      <c r="A32" t="inlineStr">
        <is>
          <t>A 2837-2023</t>
        </is>
      </c>
      <c r="B32" s="1" t="n">
        <v>44945</v>
      </c>
      <c r="C32" s="1" t="n">
        <v>45210</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2837-2023.xlsx", "A 2837-2023")</f>
        <v/>
      </c>
      <c r="T32">
        <f>HYPERLINK("https://klasma.github.io/Logging_1290/kartor/A 2837-2023.png", "A 2837-2023")</f>
        <v/>
      </c>
      <c r="V32">
        <f>HYPERLINK("https://klasma.github.io/Logging_1290/klagomål/A 2837-2023.docx", "A 2837-2023")</f>
        <v/>
      </c>
      <c r="W32">
        <f>HYPERLINK("https://klasma.github.io/Logging_1290/klagomålsmail/A 2837-2023.docx", "A 2837-2023")</f>
        <v/>
      </c>
      <c r="X32">
        <f>HYPERLINK("https://klasma.github.io/Logging_1290/tillsyn/A 2837-2023.docx", "A 2837-2023")</f>
        <v/>
      </c>
      <c r="Y32">
        <f>HYPERLINK("https://klasma.github.io/Logging_1290/tillsynsmail/A 2837-2023.docx", "A 2837-2023")</f>
        <v/>
      </c>
    </row>
    <row r="33" ht="15" customHeight="1">
      <c r="A33" t="inlineStr">
        <is>
          <t>A 27942-2023</t>
        </is>
      </c>
      <c r="B33" s="1" t="n">
        <v>45098</v>
      </c>
      <c r="C33" s="1" t="n">
        <v>45210</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27942-2023.xlsx", "A 27942-2023")</f>
        <v/>
      </c>
      <c r="T33">
        <f>HYPERLINK("https://klasma.github.io/Logging_1290/kartor/A 27942-2023.png", "A 27942-2023")</f>
        <v/>
      </c>
      <c r="V33">
        <f>HYPERLINK("https://klasma.github.io/Logging_1290/klagomål/A 27942-2023.docx", "A 27942-2023")</f>
        <v/>
      </c>
      <c r="W33">
        <f>HYPERLINK("https://klasma.github.io/Logging_1290/klagomålsmail/A 27942-2023.docx", "A 27942-2023")</f>
        <v/>
      </c>
      <c r="X33">
        <f>HYPERLINK("https://klasma.github.io/Logging_1290/tillsyn/A 27942-2023.docx", "A 27942-2023")</f>
        <v/>
      </c>
      <c r="Y33">
        <f>HYPERLINK("https://klasma.github.io/Logging_1290/tillsynsmail/A 27942-2023.docx", "A 27942-2023")</f>
        <v/>
      </c>
    </row>
    <row r="34" ht="15" customHeight="1">
      <c r="A34" t="inlineStr">
        <is>
          <t>A 28963-2023</t>
        </is>
      </c>
      <c r="B34" s="1" t="n">
        <v>45104</v>
      </c>
      <c r="C34" s="1" t="n">
        <v>45210</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28963-2023.xlsx", "A 28963-2023")</f>
        <v/>
      </c>
      <c r="T34">
        <f>HYPERLINK("https://klasma.github.io/Logging_1266/kartor/A 28963-2023.png", "A 28963-2023")</f>
        <v/>
      </c>
      <c r="V34">
        <f>HYPERLINK("https://klasma.github.io/Logging_1266/klagomål/A 28963-2023.docx", "A 28963-2023")</f>
        <v/>
      </c>
      <c r="W34">
        <f>HYPERLINK("https://klasma.github.io/Logging_1266/klagomålsmail/A 28963-2023.docx", "A 28963-2023")</f>
        <v/>
      </c>
      <c r="X34">
        <f>HYPERLINK("https://klasma.github.io/Logging_1266/tillsyn/A 28963-2023.docx", "A 28963-2023")</f>
        <v/>
      </c>
      <c r="Y34">
        <f>HYPERLINK("https://klasma.github.io/Logging_1266/tillsynsmail/A 28963-2023.docx", "A 28963-2023")</f>
        <v/>
      </c>
    </row>
    <row r="35" ht="15" customHeight="1">
      <c r="A35" t="inlineStr">
        <is>
          <t>A 43832-2018</t>
        </is>
      </c>
      <c r="B35" s="1" t="n">
        <v>43357</v>
      </c>
      <c r="C35" s="1" t="n">
        <v>45210</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43832-2018.xlsx", "A 43832-2018")</f>
        <v/>
      </c>
      <c r="T35">
        <f>HYPERLINK("https://klasma.github.io/Logging_1265/kartor/A 43832-2018.png", "A 43832-2018")</f>
        <v/>
      </c>
      <c r="V35">
        <f>HYPERLINK("https://klasma.github.io/Logging_1265/klagomål/A 43832-2018.docx", "A 43832-2018")</f>
        <v/>
      </c>
      <c r="W35">
        <f>HYPERLINK("https://klasma.github.io/Logging_1265/klagomålsmail/A 43832-2018.docx", "A 43832-2018")</f>
        <v/>
      </c>
      <c r="X35">
        <f>HYPERLINK("https://klasma.github.io/Logging_1265/tillsyn/A 43832-2018.docx", "A 43832-2018")</f>
        <v/>
      </c>
      <c r="Y35">
        <f>HYPERLINK("https://klasma.github.io/Logging_1265/tillsynsmail/A 43832-2018.docx", "A 43832-2018")</f>
        <v/>
      </c>
    </row>
    <row r="36" ht="15" customHeight="1">
      <c r="A36" t="inlineStr">
        <is>
          <t>A 5490-2019</t>
        </is>
      </c>
      <c r="B36" s="1" t="n">
        <v>43489</v>
      </c>
      <c r="C36" s="1" t="n">
        <v>45210</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5490-2019.xlsx", "A 5490-2019")</f>
        <v/>
      </c>
      <c r="T36">
        <f>HYPERLINK("https://klasma.github.io/Logging_1290/kartor/A 5490-2019.png", "A 5490-2019")</f>
        <v/>
      </c>
      <c r="V36">
        <f>HYPERLINK("https://klasma.github.io/Logging_1290/klagomål/A 5490-2019.docx", "A 5490-2019")</f>
        <v/>
      </c>
      <c r="W36">
        <f>HYPERLINK("https://klasma.github.io/Logging_1290/klagomålsmail/A 5490-2019.docx", "A 5490-2019")</f>
        <v/>
      </c>
      <c r="X36">
        <f>HYPERLINK("https://klasma.github.io/Logging_1290/tillsyn/A 5490-2019.docx", "A 5490-2019")</f>
        <v/>
      </c>
      <c r="Y36">
        <f>HYPERLINK("https://klasma.github.io/Logging_1290/tillsynsmail/A 5490-2019.docx", "A 5490-2019")</f>
        <v/>
      </c>
    </row>
    <row r="37" ht="15" customHeight="1">
      <c r="A37" t="inlineStr">
        <is>
          <t>A 9294-2019</t>
        </is>
      </c>
      <c r="B37" s="1" t="n">
        <v>43507</v>
      </c>
      <c r="C37" s="1" t="n">
        <v>45210</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9294-2019.xlsx", "A 9294-2019")</f>
        <v/>
      </c>
      <c r="T37">
        <f>HYPERLINK("https://klasma.github.io/Logging_1293/kartor/A 9294-2019.png", "A 9294-2019")</f>
        <v/>
      </c>
      <c r="V37">
        <f>HYPERLINK("https://klasma.github.io/Logging_1293/klagomål/A 9294-2019.docx", "A 9294-2019")</f>
        <v/>
      </c>
      <c r="W37">
        <f>HYPERLINK("https://klasma.github.io/Logging_1293/klagomålsmail/A 9294-2019.docx", "A 9294-2019")</f>
        <v/>
      </c>
      <c r="X37">
        <f>HYPERLINK("https://klasma.github.io/Logging_1293/tillsyn/A 9294-2019.docx", "A 9294-2019")</f>
        <v/>
      </c>
      <c r="Y37">
        <f>HYPERLINK("https://klasma.github.io/Logging_1293/tillsynsmail/A 9294-2019.docx", "A 9294-2019")</f>
        <v/>
      </c>
    </row>
    <row r="38" ht="15" customHeight="1">
      <c r="A38" t="inlineStr">
        <is>
          <t>A 23366-2019</t>
        </is>
      </c>
      <c r="B38" s="1" t="n">
        <v>43593</v>
      </c>
      <c r="C38" s="1" t="n">
        <v>45210</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23366-2019.xlsx", "A 23366-2019")</f>
        <v/>
      </c>
      <c r="T38">
        <f>HYPERLINK("https://klasma.github.io/Logging_1290/kartor/A 23366-2019.png", "A 23366-2019")</f>
        <v/>
      </c>
      <c r="V38">
        <f>HYPERLINK("https://klasma.github.io/Logging_1290/klagomål/A 23366-2019.docx", "A 23366-2019")</f>
        <v/>
      </c>
      <c r="W38">
        <f>HYPERLINK("https://klasma.github.io/Logging_1290/klagomålsmail/A 23366-2019.docx", "A 23366-2019")</f>
        <v/>
      </c>
      <c r="X38">
        <f>HYPERLINK("https://klasma.github.io/Logging_1290/tillsyn/A 23366-2019.docx", "A 23366-2019")</f>
        <v/>
      </c>
      <c r="Y38">
        <f>HYPERLINK("https://klasma.github.io/Logging_1290/tillsynsmail/A 23366-2019.docx", "A 23366-2019")</f>
        <v/>
      </c>
    </row>
    <row r="39" ht="15" customHeight="1">
      <c r="A39" t="inlineStr">
        <is>
          <t>A 30721-2019</t>
        </is>
      </c>
      <c r="B39" s="1" t="n">
        <v>43636</v>
      </c>
      <c r="C39" s="1" t="n">
        <v>45210</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30721-2019.xlsx", "A 30721-2019")</f>
        <v/>
      </c>
      <c r="T39">
        <f>HYPERLINK("https://klasma.github.io/Logging_1263/kartor/A 30721-2019.png", "A 30721-2019")</f>
        <v/>
      </c>
      <c r="V39">
        <f>HYPERLINK("https://klasma.github.io/Logging_1263/klagomål/A 30721-2019.docx", "A 30721-2019")</f>
        <v/>
      </c>
      <c r="W39">
        <f>HYPERLINK("https://klasma.github.io/Logging_1263/klagomålsmail/A 30721-2019.docx", "A 30721-2019")</f>
        <v/>
      </c>
      <c r="X39">
        <f>HYPERLINK("https://klasma.github.io/Logging_1263/tillsyn/A 30721-2019.docx", "A 30721-2019")</f>
        <v/>
      </c>
      <c r="Y39">
        <f>HYPERLINK("https://klasma.github.io/Logging_1263/tillsynsmail/A 30721-2019.docx", "A 30721-2019")</f>
        <v/>
      </c>
    </row>
    <row r="40" ht="15" customHeight="1">
      <c r="A40" t="inlineStr">
        <is>
          <t>A 61588-2019</t>
        </is>
      </c>
      <c r="B40" s="1" t="n">
        <v>43777</v>
      </c>
      <c r="C40" s="1" t="n">
        <v>45210</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61588-2019.xlsx", "A 61588-2019")</f>
        <v/>
      </c>
      <c r="T40">
        <f>HYPERLINK("https://klasma.github.io/Logging_1214/kartor/A 61588-2019.png", "A 61588-2019")</f>
        <v/>
      </c>
      <c r="V40">
        <f>HYPERLINK("https://klasma.github.io/Logging_1214/klagomål/A 61588-2019.docx", "A 61588-2019")</f>
        <v/>
      </c>
      <c r="W40">
        <f>HYPERLINK("https://klasma.github.io/Logging_1214/klagomålsmail/A 61588-2019.docx", "A 61588-2019")</f>
        <v/>
      </c>
      <c r="X40">
        <f>HYPERLINK("https://klasma.github.io/Logging_1214/tillsyn/A 61588-2019.docx", "A 61588-2019")</f>
        <v/>
      </c>
      <c r="Y40">
        <f>HYPERLINK("https://klasma.github.io/Logging_1214/tillsynsmail/A 61588-2019.docx", "A 61588-2019")</f>
        <v/>
      </c>
    </row>
    <row r="41" ht="15" customHeight="1">
      <c r="A41" t="inlineStr">
        <is>
          <t>A 61593-2019</t>
        </is>
      </c>
      <c r="B41" s="1" t="n">
        <v>43777</v>
      </c>
      <c r="C41" s="1" t="n">
        <v>45210</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61593-2019.xlsx", "A 61593-2019")</f>
        <v/>
      </c>
      <c r="T41">
        <f>HYPERLINK("https://klasma.github.io/Logging_1214/kartor/A 61593-2019.png", "A 61593-2019")</f>
        <v/>
      </c>
      <c r="V41">
        <f>HYPERLINK("https://klasma.github.io/Logging_1214/klagomål/A 61593-2019.docx", "A 61593-2019")</f>
        <v/>
      </c>
      <c r="W41">
        <f>HYPERLINK("https://klasma.github.io/Logging_1214/klagomålsmail/A 61593-2019.docx", "A 61593-2019")</f>
        <v/>
      </c>
      <c r="X41">
        <f>HYPERLINK("https://klasma.github.io/Logging_1214/tillsyn/A 61593-2019.docx", "A 61593-2019")</f>
        <v/>
      </c>
      <c r="Y41">
        <f>HYPERLINK("https://klasma.github.io/Logging_1214/tillsynsmail/A 61593-2019.docx", "A 61593-2019")</f>
        <v/>
      </c>
    </row>
    <row r="42" ht="15" customHeight="1">
      <c r="A42" t="inlineStr">
        <is>
          <t>A 1233-2020</t>
        </is>
      </c>
      <c r="B42" s="1" t="n">
        <v>43828</v>
      </c>
      <c r="C42" s="1" t="n">
        <v>45210</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1233-2020.xlsx", "A 1233-2020")</f>
        <v/>
      </c>
      <c r="T42">
        <f>HYPERLINK("https://klasma.github.io/Logging_1214/kartor/A 1233-2020.png", "A 1233-2020")</f>
        <v/>
      </c>
      <c r="V42">
        <f>HYPERLINK("https://klasma.github.io/Logging_1214/klagomål/A 1233-2020.docx", "A 1233-2020")</f>
        <v/>
      </c>
      <c r="W42">
        <f>HYPERLINK("https://klasma.github.io/Logging_1214/klagomålsmail/A 1233-2020.docx", "A 1233-2020")</f>
        <v/>
      </c>
      <c r="X42">
        <f>HYPERLINK("https://klasma.github.io/Logging_1214/tillsyn/A 1233-2020.docx", "A 1233-2020")</f>
        <v/>
      </c>
      <c r="Y42">
        <f>HYPERLINK("https://klasma.github.io/Logging_1214/tillsynsmail/A 1233-2020.docx", "A 1233-2020")</f>
        <v/>
      </c>
    </row>
    <row r="43" ht="15" customHeight="1">
      <c r="A43" t="inlineStr">
        <is>
          <t>A 13380-2020</t>
        </is>
      </c>
      <c r="B43" s="1" t="n">
        <v>43902</v>
      </c>
      <c r="C43" s="1" t="n">
        <v>45210</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13380-2020.xlsx", "A 13380-2020")</f>
        <v/>
      </c>
      <c r="T43">
        <f>HYPERLINK("https://klasma.github.io/Logging_1256/kartor/A 13380-2020.png", "A 13380-2020")</f>
        <v/>
      </c>
      <c r="V43">
        <f>HYPERLINK("https://klasma.github.io/Logging_1256/klagomål/A 13380-2020.docx", "A 13380-2020")</f>
        <v/>
      </c>
      <c r="W43">
        <f>HYPERLINK("https://klasma.github.io/Logging_1256/klagomålsmail/A 13380-2020.docx", "A 13380-2020")</f>
        <v/>
      </c>
      <c r="X43">
        <f>HYPERLINK("https://klasma.github.io/Logging_1256/tillsyn/A 13380-2020.docx", "A 13380-2020")</f>
        <v/>
      </c>
      <c r="Y43">
        <f>HYPERLINK("https://klasma.github.io/Logging_1256/tillsynsmail/A 13380-2020.docx", "A 13380-2020")</f>
        <v/>
      </c>
    </row>
    <row r="44" ht="15" customHeight="1">
      <c r="A44" t="inlineStr">
        <is>
          <t>A 18197-2020</t>
        </is>
      </c>
      <c r="B44" s="1" t="n">
        <v>43927</v>
      </c>
      <c r="C44" s="1" t="n">
        <v>45210</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18197-2020.xlsx", "A 18197-2020")</f>
        <v/>
      </c>
      <c r="T44">
        <f>HYPERLINK("https://klasma.github.io/Logging_1278/kartor/A 18197-2020.png", "A 18197-2020")</f>
        <v/>
      </c>
      <c r="V44">
        <f>HYPERLINK("https://klasma.github.io/Logging_1278/klagomål/A 18197-2020.docx", "A 18197-2020")</f>
        <v/>
      </c>
      <c r="W44">
        <f>HYPERLINK("https://klasma.github.io/Logging_1278/klagomålsmail/A 18197-2020.docx", "A 18197-2020")</f>
        <v/>
      </c>
      <c r="X44">
        <f>HYPERLINK("https://klasma.github.io/Logging_1278/tillsyn/A 18197-2020.docx", "A 18197-2020")</f>
        <v/>
      </c>
      <c r="Y44">
        <f>HYPERLINK("https://klasma.github.io/Logging_1278/tillsynsmail/A 18197-2020.docx", "A 18197-2020")</f>
        <v/>
      </c>
    </row>
    <row r="45" ht="15" customHeight="1">
      <c r="A45" t="inlineStr">
        <is>
          <t>A 25363-2020</t>
        </is>
      </c>
      <c r="B45" s="1" t="n">
        <v>43980</v>
      </c>
      <c r="C45" s="1" t="n">
        <v>45210</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25363-2020.xlsx", "A 25363-2020")</f>
        <v/>
      </c>
      <c r="T45">
        <f>HYPERLINK("https://klasma.github.io/Logging_1287/kartor/A 25363-2020.png", "A 25363-2020")</f>
        <v/>
      </c>
      <c r="V45">
        <f>HYPERLINK("https://klasma.github.io/Logging_1287/klagomål/A 25363-2020.docx", "A 25363-2020")</f>
        <v/>
      </c>
      <c r="W45">
        <f>HYPERLINK("https://klasma.github.io/Logging_1287/klagomålsmail/A 25363-2020.docx", "A 25363-2020")</f>
        <v/>
      </c>
      <c r="X45">
        <f>HYPERLINK("https://klasma.github.io/Logging_1287/tillsyn/A 25363-2020.docx", "A 25363-2020")</f>
        <v/>
      </c>
      <c r="Y45">
        <f>HYPERLINK("https://klasma.github.io/Logging_1287/tillsynsmail/A 25363-2020.docx", "A 25363-2020")</f>
        <v/>
      </c>
    </row>
    <row r="46" ht="15" customHeight="1">
      <c r="A46" t="inlineStr">
        <is>
          <t>A 30682-2020</t>
        </is>
      </c>
      <c r="B46" s="1" t="n">
        <v>44008</v>
      </c>
      <c r="C46" s="1" t="n">
        <v>45210</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30682-2020.xlsx", "A 30682-2020")</f>
        <v/>
      </c>
      <c r="T46">
        <f>HYPERLINK("https://klasma.github.io/Logging_1290/kartor/A 30682-2020.png", "A 30682-2020")</f>
        <v/>
      </c>
      <c r="V46">
        <f>HYPERLINK("https://klasma.github.io/Logging_1290/klagomål/A 30682-2020.docx", "A 30682-2020")</f>
        <v/>
      </c>
      <c r="W46">
        <f>HYPERLINK("https://klasma.github.io/Logging_1290/klagomålsmail/A 30682-2020.docx", "A 30682-2020")</f>
        <v/>
      </c>
      <c r="X46">
        <f>HYPERLINK("https://klasma.github.io/Logging_1290/tillsyn/A 30682-2020.docx", "A 30682-2020")</f>
        <v/>
      </c>
      <c r="Y46">
        <f>HYPERLINK("https://klasma.github.io/Logging_1290/tillsynsmail/A 30682-2020.docx", "A 30682-2020")</f>
        <v/>
      </c>
    </row>
    <row r="47" ht="15" customHeight="1">
      <c r="A47" t="inlineStr">
        <is>
          <t>A 59303-2020</t>
        </is>
      </c>
      <c r="B47" s="1" t="n">
        <v>44147</v>
      </c>
      <c r="C47" s="1" t="n">
        <v>45210</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59303-2020.xlsx", "A 59303-2020")</f>
        <v/>
      </c>
      <c r="T47">
        <f>HYPERLINK("https://klasma.github.io/Logging_1293/kartor/A 59303-2020.png", "A 59303-2020")</f>
        <v/>
      </c>
      <c r="V47">
        <f>HYPERLINK("https://klasma.github.io/Logging_1293/klagomål/A 59303-2020.docx", "A 59303-2020")</f>
        <v/>
      </c>
      <c r="W47">
        <f>HYPERLINK("https://klasma.github.io/Logging_1293/klagomålsmail/A 59303-2020.docx", "A 59303-2020")</f>
        <v/>
      </c>
      <c r="X47">
        <f>HYPERLINK("https://klasma.github.io/Logging_1293/tillsyn/A 59303-2020.docx", "A 59303-2020")</f>
        <v/>
      </c>
      <c r="Y47">
        <f>HYPERLINK("https://klasma.github.io/Logging_1293/tillsynsmail/A 59303-2020.docx", "A 59303-2020")</f>
        <v/>
      </c>
    </row>
    <row r="48" ht="15" customHeight="1">
      <c r="A48" t="inlineStr">
        <is>
          <t>A 54542-2021</t>
        </is>
      </c>
      <c r="B48" s="1" t="n">
        <v>44473</v>
      </c>
      <c r="C48" s="1" t="n">
        <v>45210</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54542-2021.xlsx", "A 54542-2021")</f>
        <v/>
      </c>
      <c r="T48">
        <f>HYPERLINK("https://klasma.github.io/Logging_1290/kartor/A 54542-2021.png", "A 54542-2021")</f>
        <v/>
      </c>
      <c r="V48">
        <f>HYPERLINK("https://klasma.github.io/Logging_1290/klagomål/A 54542-2021.docx", "A 54542-2021")</f>
        <v/>
      </c>
      <c r="W48">
        <f>HYPERLINK("https://klasma.github.io/Logging_1290/klagomålsmail/A 54542-2021.docx", "A 54542-2021")</f>
        <v/>
      </c>
      <c r="X48">
        <f>HYPERLINK("https://klasma.github.io/Logging_1290/tillsyn/A 54542-2021.docx", "A 54542-2021")</f>
        <v/>
      </c>
      <c r="Y48">
        <f>HYPERLINK("https://klasma.github.io/Logging_1290/tillsynsmail/A 54542-2021.docx", "A 54542-2021")</f>
        <v/>
      </c>
    </row>
    <row r="49" ht="15" customHeight="1">
      <c r="A49" t="inlineStr">
        <is>
          <t>A 74502-2021</t>
        </is>
      </c>
      <c r="B49" s="1" t="n">
        <v>44560</v>
      </c>
      <c r="C49" s="1" t="n">
        <v>45210</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74502-2021.xlsx", "A 74502-2021")</f>
        <v/>
      </c>
      <c r="T49">
        <f>HYPERLINK("https://klasma.github.io/Logging_1292/kartor/A 74502-2021.png", "A 74502-2021")</f>
        <v/>
      </c>
      <c r="V49">
        <f>HYPERLINK("https://klasma.github.io/Logging_1292/klagomål/A 74502-2021.docx", "A 74502-2021")</f>
        <v/>
      </c>
      <c r="W49">
        <f>HYPERLINK("https://klasma.github.io/Logging_1292/klagomålsmail/A 74502-2021.docx", "A 74502-2021")</f>
        <v/>
      </c>
      <c r="X49">
        <f>HYPERLINK("https://klasma.github.io/Logging_1292/tillsyn/A 74502-2021.docx", "A 74502-2021")</f>
        <v/>
      </c>
      <c r="Y49">
        <f>HYPERLINK("https://klasma.github.io/Logging_1292/tillsynsmail/A 74502-2021.docx", "A 74502-2021")</f>
        <v/>
      </c>
    </row>
    <row r="50" ht="15" customHeight="1">
      <c r="A50" t="inlineStr">
        <is>
          <t>A 1481-2022</t>
        </is>
      </c>
      <c r="B50" s="1" t="n">
        <v>44573</v>
      </c>
      <c r="C50" s="1" t="n">
        <v>45210</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1481-2022.xlsx", "A 1481-2022")</f>
        <v/>
      </c>
      <c r="T50">
        <f>HYPERLINK("https://klasma.github.io/Logging_1261/kartor/A 1481-2022.png", "A 1481-2022")</f>
        <v/>
      </c>
      <c r="V50">
        <f>HYPERLINK("https://klasma.github.io/Logging_1261/klagomål/A 1481-2022.docx", "A 1481-2022")</f>
        <v/>
      </c>
      <c r="W50">
        <f>HYPERLINK("https://klasma.github.io/Logging_1261/klagomålsmail/A 1481-2022.docx", "A 1481-2022")</f>
        <v/>
      </c>
      <c r="X50">
        <f>HYPERLINK("https://klasma.github.io/Logging_1261/tillsyn/A 1481-2022.docx", "A 1481-2022")</f>
        <v/>
      </c>
      <c r="Y50">
        <f>HYPERLINK("https://klasma.github.io/Logging_1261/tillsynsmail/A 1481-2022.docx", "A 1481-2022")</f>
        <v/>
      </c>
    </row>
    <row r="51" ht="15" customHeight="1">
      <c r="A51" t="inlineStr">
        <is>
          <t>A 31351-2022</t>
        </is>
      </c>
      <c r="B51" s="1" t="n">
        <v>44774</v>
      </c>
      <c r="C51" s="1" t="n">
        <v>45210</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31351-2022.xlsx", "A 31351-2022")</f>
        <v/>
      </c>
      <c r="T51">
        <f>HYPERLINK("https://klasma.github.io/Logging_1266/kartor/A 31351-2022.png", "A 31351-2022")</f>
        <v/>
      </c>
      <c r="V51">
        <f>HYPERLINK("https://klasma.github.io/Logging_1266/klagomål/A 31351-2022.docx", "A 31351-2022")</f>
        <v/>
      </c>
      <c r="W51">
        <f>HYPERLINK("https://klasma.github.io/Logging_1266/klagomålsmail/A 31351-2022.docx", "A 31351-2022")</f>
        <v/>
      </c>
      <c r="X51">
        <f>HYPERLINK("https://klasma.github.io/Logging_1266/tillsyn/A 31351-2022.docx", "A 31351-2022")</f>
        <v/>
      </c>
      <c r="Y51">
        <f>HYPERLINK("https://klasma.github.io/Logging_1266/tillsynsmail/A 31351-2022.docx", "A 31351-2022")</f>
        <v/>
      </c>
    </row>
    <row r="52" ht="15" customHeight="1">
      <c r="A52" t="inlineStr">
        <is>
          <t>A 37031-2022</t>
        </is>
      </c>
      <c r="B52" s="1" t="n">
        <v>44806</v>
      </c>
      <c r="C52" s="1" t="n">
        <v>45210</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37031-2022.xlsx", "A 37031-2022")</f>
        <v/>
      </c>
      <c r="T52">
        <f>HYPERLINK("https://klasma.github.io/Logging_1276/kartor/A 37031-2022.png", "A 37031-2022")</f>
        <v/>
      </c>
      <c r="V52">
        <f>HYPERLINK("https://klasma.github.io/Logging_1276/klagomål/A 37031-2022.docx", "A 37031-2022")</f>
        <v/>
      </c>
      <c r="W52">
        <f>HYPERLINK("https://klasma.github.io/Logging_1276/klagomålsmail/A 37031-2022.docx", "A 37031-2022")</f>
        <v/>
      </c>
      <c r="X52">
        <f>HYPERLINK("https://klasma.github.io/Logging_1276/tillsyn/A 37031-2022.docx", "A 37031-2022")</f>
        <v/>
      </c>
      <c r="Y52">
        <f>HYPERLINK("https://klasma.github.io/Logging_1276/tillsynsmail/A 37031-2022.docx", "A 37031-2022")</f>
        <v/>
      </c>
    </row>
    <row r="53" ht="15" customHeight="1">
      <c r="A53" t="inlineStr">
        <is>
          <t>A 62060-2022</t>
        </is>
      </c>
      <c r="B53" s="1" t="n">
        <v>44918</v>
      </c>
      <c r="C53" s="1" t="n">
        <v>45210</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62060-2022.xlsx", "A 62060-2022")</f>
        <v/>
      </c>
      <c r="T53">
        <f>HYPERLINK("https://klasma.github.io/Logging_1256/kartor/A 62060-2022.png", "A 62060-2022")</f>
        <v/>
      </c>
      <c r="V53">
        <f>HYPERLINK("https://klasma.github.io/Logging_1256/klagomål/A 62060-2022.docx", "A 62060-2022")</f>
        <v/>
      </c>
      <c r="W53">
        <f>HYPERLINK("https://klasma.github.io/Logging_1256/klagomålsmail/A 62060-2022.docx", "A 62060-2022")</f>
        <v/>
      </c>
      <c r="X53">
        <f>HYPERLINK("https://klasma.github.io/Logging_1256/tillsyn/A 62060-2022.docx", "A 62060-2022")</f>
        <v/>
      </c>
      <c r="Y53">
        <f>HYPERLINK("https://klasma.github.io/Logging_1256/tillsynsmail/A 62060-2022.docx", "A 62060-2022")</f>
        <v/>
      </c>
    </row>
    <row r="54" ht="15" customHeight="1">
      <c r="A54" t="inlineStr">
        <is>
          <t>A 2943-2023</t>
        </is>
      </c>
      <c r="B54" s="1" t="n">
        <v>44945</v>
      </c>
      <c r="C54" s="1" t="n">
        <v>45210</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2943-2023.xlsx", "A 2943-2023")</f>
        <v/>
      </c>
      <c r="T54">
        <f>HYPERLINK("https://klasma.github.io/Logging_1278/kartor/A 2943-2023.png", "A 2943-2023")</f>
        <v/>
      </c>
      <c r="V54">
        <f>HYPERLINK("https://klasma.github.io/Logging_1278/klagomål/A 2943-2023.docx", "A 2943-2023")</f>
        <v/>
      </c>
      <c r="W54">
        <f>HYPERLINK("https://klasma.github.io/Logging_1278/klagomålsmail/A 2943-2023.docx", "A 2943-2023")</f>
        <v/>
      </c>
      <c r="X54">
        <f>HYPERLINK("https://klasma.github.io/Logging_1278/tillsyn/A 2943-2023.docx", "A 2943-2023")</f>
        <v/>
      </c>
      <c r="Y54">
        <f>HYPERLINK("https://klasma.github.io/Logging_1278/tillsynsmail/A 2943-2023.docx", "A 2943-2023")</f>
        <v/>
      </c>
    </row>
    <row r="55" ht="15" customHeight="1">
      <c r="A55" t="inlineStr">
        <is>
          <t>A 7554-2023</t>
        </is>
      </c>
      <c r="B55" s="1" t="n">
        <v>44967</v>
      </c>
      <c r="C55" s="1" t="n">
        <v>45210</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7554-2023.xlsx", "A 7554-2023")</f>
        <v/>
      </c>
      <c r="T55">
        <f>HYPERLINK("https://klasma.github.io/Logging_1272/kartor/A 7554-2023.png", "A 7554-2023")</f>
        <v/>
      </c>
      <c r="V55">
        <f>HYPERLINK("https://klasma.github.io/Logging_1272/klagomål/A 7554-2023.docx", "A 7554-2023")</f>
        <v/>
      </c>
      <c r="W55">
        <f>HYPERLINK("https://klasma.github.io/Logging_1272/klagomålsmail/A 7554-2023.docx", "A 7554-2023")</f>
        <v/>
      </c>
      <c r="X55">
        <f>HYPERLINK("https://klasma.github.io/Logging_1272/tillsyn/A 7554-2023.docx", "A 7554-2023")</f>
        <v/>
      </c>
      <c r="Y55">
        <f>HYPERLINK("https://klasma.github.io/Logging_1272/tillsynsmail/A 7554-2023.docx", "A 7554-2023")</f>
        <v/>
      </c>
    </row>
    <row r="56" ht="15" customHeight="1">
      <c r="A56" t="inlineStr">
        <is>
          <t>A 12576-2023</t>
        </is>
      </c>
      <c r="B56" s="1" t="n">
        <v>45000</v>
      </c>
      <c r="C56" s="1" t="n">
        <v>45210</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12576-2023.xlsx", "A 12576-2023")</f>
        <v/>
      </c>
      <c r="T56">
        <f>HYPERLINK("https://klasma.github.io/Logging_1290/kartor/A 12576-2023.png", "A 12576-2023")</f>
        <v/>
      </c>
      <c r="V56">
        <f>HYPERLINK("https://klasma.github.io/Logging_1290/klagomål/A 12576-2023.docx", "A 12576-2023")</f>
        <v/>
      </c>
      <c r="W56">
        <f>HYPERLINK("https://klasma.github.io/Logging_1290/klagomålsmail/A 12576-2023.docx", "A 12576-2023")</f>
        <v/>
      </c>
      <c r="X56">
        <f>HYPERLINK("https://klasma.github.io/Logging_1290/tillsyn/A 12576-2023.docx", "A 12576-2023")</f>
        <v/>
      </c>
      <c r="Y56">
        <f>HYPERLINK("https://klasma.github.io/Logging_1290/tillsynsmail/A 12576-2023.docx", "A 12576-2023")</f>
        <v/>
      </c>
    </row>
    <row r="57" ht="15" customHeight="1">
      <c r="A57" t="inlineStr">
        <is>
          <t>A 18969-2023</t>
        </is>
      </c>
      <c r="B57" s="1" t="n">
        <v>45044</v>
      </c>
      <c r="C57" s="1" t="n">
        <v>45210</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18969-2023.xlsx", "A 18969-2023")</f>
        <v/>
      </c>
      <c r="T57">
        <f>HYPERLINK("https://klasma.github.io/Logging_1265/kartor/A 18969-2023.png", "A 18969-2023")</f>
        <v/>
      </c>
      <c r="V57">
        <f>HYPERLINK("https://klasma.github.io/Logging_1265/klagomål/A 18969-2023.docx", "A 18969-2023")</f>
        <v/>
      </c>
      <c r="W57">
        <f>HYPERLINK("https://klasma.github.io/Logging_1265/klagomålsmail/A 18969-2023.docx", "A 18969-2023")</f>
        <v/>
      </c>
      <c r="X57">
        <f>HYPERLINK("https://klasma.github.io/Logging_1265/tillsyn/A 18969-2023.docx", "A 18969-2023")</f>
        <v/>
      </c>
      <c r="Y57">
        <f>HYPERLINK("https://klasma.github.io/Logging_1265/tillsynsmail/A 18969-2023.docx", "A 18969-2023")</f>
        <v/>
      </c>
    </row>
    <row r="58" ht="15" customHeight="1">
      <c r="A58" t="inlineStr">
        <is>
          <t>A 27902-2023</t>
        </is>
      </c>
      <c r="B58" s="1" t="n">
        <v>45098</v>
      </c>
      <c r="C58" s="1" t="n">
        <v>45210</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HYPERLINK("https://klasma.github.io/Logging_1267/artfynd/A 27902-2023.xlsx", "A 27902-2023")</f>
        <v/>
      </c>
      <c r="T58">
        <f>HYPERLINK("https://klasma.github.io/Logging_1267/kartor/A 27902-2023.png", "A 27902-2023")</f>
        <v/>
      </c>
      <c r="V58">
        <f>HYPERLINK("https://klasma.github.io/Logging_1267/klagomål/A 27902-2023.docx", "A 27902-2023")</f>
        <v/>
      </c>
      <c r="W58">
        <f>HYPERLINK("https://klasma.github.io/Logging_1267/klagomålsmail/A 27902-2023.docx", "A 27902-2023")</f>
        <v/>
      </c>
      <c r="X58">
        <f>HYPERLINK("https://klasma.github.io/Logging_1267/tillsyn/A 27902-2023.docx", "A 27902-2023")</f>
        <v/>
      </c>
      <c r="Y58">
        <f>HYPERLINK("https://klasma.github.io/Logging_1267/tillsynsmail/A 27902-2023.docx", "A 27902-2023")</f>
        <v/>
      </c>
    </row>
    <row r="59" ht="15" customHeight="1">
      <c r="A59" t="inlineStr">
        <is>
          <t>A 28703-2023</t>
        </is>
      </c>
      <c r="B59" s="1" t="n">
        <v>45103</v>
      </c>
      <c r="C59" s="1" t="n">
        <v>45210</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HYPERLINK("https://klasma.github.io/Logging_1276/artfynd/A 28703-2023.xlsx", "A 28703-2023")</f>
        <v/>
      </c>
      <c r="T59">
        <f>HYPERLINK("https://klasma.github.io/Logging_1276/kartor/A 28703-2023.png", "A 28703-2023")</f>
        <v/>
      </c>
      <c r="V59">
        <f>HYPERLINK("https://klasma.github.io/Logging_1276/klagomål/A 28703-2023.docx", "A 28703-2023")</f>
        <v/>
      </c>
      <c r="W59">
        <f>HYPERLINK("https://klasma.github.io/Logging_1276/klagomålsmail/A 28703-2023.docx", "A 28703-2023")</f>
        <v/>
      </c>
      <c r="X59">
        <f>HYPERLINK("https://klasma.github.io/Logging_1276/tillsyn/A 28703-2023.docx", "A 28703-2023")</f>
        <v/>
      </c>
      <c r="Y59">
        <f>HYPERLINK("https://klasma.github.io/Logging_1276/tillsynsmail/A 28703-2023.docx", "A 28703-2023")</f>
        <v/>
      </c>
    </row>
    <row r="60" ht="15" customHeight="1">
      <c r="A60" t="inlineStr">
        <is>
          <t>A 28874-2023</t>
        </is>
      </c>
      <c r="B60" s="1" t="n">
        <v>45104</v>
      </c>
      <c r="C60" s="1" t="n">
        <v>45210</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HYPERLINK("https://klasma.github.io/Logging_1292/artfynd/A 28874-2023.xlsx", "A 28874-2023")</f>
        <v/>
      </c>
      <c r="T60">
        <f>HYPERLINK("https://klasma.github.io/Logging_1292/kartor/A 28874-2023.png", "A 28874-2023")</f>
        <v/>
      </c>
      <c r="V60">
        <f>HYPERLINK("https://klasma.github.io/Logging_1292/klagomål/A 28874-2023.docx", "A 28874-2023")</f>
        <v/>
      </c>
      <c r="W60">
        <f>HYPERLINK("https://klasma.github.io/Logging_1292/klagomålsmail/A 28874-2023.docx", "A 28874-2023")</f>
        <v/>
      </c>
      <c r="X60">
        <f>HYPERLINK("https://klasma.github.io/Logging_1292/tillsyn/A 28874-2023.docx", "A 28874-2023")</f>
        <v/>
      </c>
      <c r="Y60">
        <f>HYPERLINK("https://klasma.github.io/Logging_1292/tillsynsmail/A 28874-2023.docx", "A 28874-2023")</f>
        <v/>
      </c>
    </row>
    <row r="61" ht="15" customHeight="1">
      <c r="A61" t="inlineStr">
        <is>
          <t>A 34816-2023</t>
        </is>
      </c>
      <c r="B61" s="1" t="n">
        <v>45141</v>
      </c>
      <c r="C61" s="1" t="n">
        <v>45210</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HYPERLINK("https://klasma.github.io/Logging_1214/artfynd/A 34816-2023.xlsx", "A 34816-2023")</f>
        <v/>
      </c>
      <c r="T61">
        <f>HYPERLINK("https://klasma.github.io/Logging_1214/kartor/A 34816-2023.png", "A 34816-2023")</f>
        <v/>
      </c>
      <c r="V61">
        <f>HYPERLINK("https://klasma.github.io/Logging_1214/klagomål/A 34816-2023.docx", "A 34816-2023")</f>
        <v/>
      </c>
      <c r="W61">
        <f>HYPERLINK("https://klasma.github.io/Logging_1214/klagomålsmail/A 34816-2023.docx", "A 34816-2023")</f>
        <v/>
      </c>
      <c r="X61">
        <f>HYPERLINK("https://klasma.github.io/Logging_1214/tillsyn/A 34816-2023.docx", "A 34816-2023")</f>
        <v/>
      </c>
      <c r="Y61">
        <f>HYPERLINK("https://klasma.github.io/Logging_1214/tillsynsmail/A 34816-2023.docx", "A 34816-2023")</f>
        <v/>
      </c>
    </row>
    <row r="62" ht="15" customHeight="1">
      <c r="A62" t="inlineStr">
        <is>
          <t>A 49053-2018</t>
        </is>
      </c>
      <c r="B62" s="1" t="n">
        <v>43374</v>
      </c>
      <c r="C62" s="1" t="n">
        <v>45210</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HYPERLINK("https://klasma.github.io/Logging_1286/artfynd/A 49053-2018.xlsx", "A 49053-2018")</f>
        <v/>
      </c>
      <c r="T62">
        <f>HYPERLINK("https://klasma.github.io/Logging_1286/kartor/A 49053-2018.png", "A 49053-2018")</f>
        <v/>
      </c>
      <c r="V62">
        <f>HYPERLINK("https://klasma.github.io/Logging_1286/klagomål/A 49053-2018.docx", "A 49053-2018")</f>
        <v/>
      </c>
      <c r="W62">
        <f>HYPERLINK("https://klasma.github.io/Logging_1286/klagomålsmail/A 49053-2018.docx", "A 49053-2018")</f>
        <v/>
      </c>
      <c r="X62">
        <f>HYPERLINK("https://klasma.github.io/Logging_1286/tillsyn/A 49053-2018.docx", "A 49053-2018")</f>
        <v/>
      </c>
      <c r="Y62">
        <f>HYPERLINK("https://klasma.github.io/Logging_1286/tillsynsmail/A 49053-2018.docx", "A 49053-2018")</f>
        <v/>
      </c>
    </row>
    <row r="63" ht="15" customHeight="1">
      <c r="A63" t="inlineStr">
        <is>
          <t>A 62306-2018</t>
        </is>
      </c>
      <c r="B63" s="1" t="n">
        <v>43413</v>
      </c>
      <c r="C63" s="1" t="n">
        <v>45210</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HYPERLINK("https://klasma.github.io/Logging_1285/artfynd/A 62306-2018.xlsx", "A 62306-2018")</f>
        <v/>
      </c>
      <c r="T63">
        <f>HYPERLINK("https://klasma.github.io/Logging_1285/kartor/A 62306-2018.png", "A 62306-2018")</f>
        <v/>
      </c>
      <c r="V63">
        <f>HYPERLINK("https://klasma.github.io/Logging_1285/klagomål/A 62306-2018.docx", "A 62306-2018")</f>
        <v/>
      </c>
      <c r="W63">
        <f>HYPERLINK("https://klasma.github.io/Logging_1285/klagomålsmail/A 62306-2018.docx", "A 62306-2018")</f>
        <v/>
      </c>
      <c r="X63">
        <f>HYPERLINK("https://klasma.github.io/Logging_1285/tillsyn/A 62306-2018.docx", "A 62306-2018")</f>
        <v/>
      </c>
      <c r="Y63">
        <f>HYPERLINK("https://klasma.github.io/Logging_1285/tillsynsmail/A 62306-2018.docx", "A 62306-2018")</f>
        <v/>
      </c>
    </row>
    <row r="64" ht="15" customHeight="1">
      <c r="A64" t="inlineStr">
        <is>
          <t>A 8855-2019</t>
        </is>
      </c>
      <c r="B64" s="1" t="n">
        <v>43503</v>
      </c>
      <c r="C64" s="1" t="n">
        <v>45210</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HYPERLINK("https://klasma.github.io/Logging_1281/artfynd/A 8855-2019.xlsx", "A 8855-2019")</f>
        <v/>
      </c>
      <c r="T64">
        <f>HYPERLINK("https://klasma.github.io/Logging_1281/kartor/A 8855-2019.png", "A 8855-2019")</f>
        <v/>
      </c>
      <c r="V64">
        <f>HYPERLINK("https://klasma.github.io/Logging_1281/klagomål/A 8855-2019.docx", "A 8855-2019")</f>
        <v/>
      </c>
      <c r="W64">
        <f>HYPERLINK("https://klasma.github.io/Logging_1281/klagomålsmail/A 8855-2019.docx", "A 8855-2019")</f>
        <v/>
      </c>
      <c r="X64">
        <f>HYPERLINK("https://klasma.github.io/Logging_1281/tillsyn/A 8855-2019.docx", "A 8855-2019")</f>
        <v/>
      </c>
      <c r="Y64">
        <f>HYPERLINK("https://klasma.github.io/Logging_1281/tillsynsmail/A 8855-2019.docx", "A 8855-2019")</f>
        <v/>
      </c>
    </row>
    <row r="65" ht="15" customHeight="1">
      <c r="A65" t="inlineStr">
        <is>
          <t>A 15597-2019</t>
        </is>
      </c>
      <c r="B65" s="1" t="n">
        <v>43543</v>
      </c>
      <c r="C65" s="1" t="n">
        <v>45210</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HYPERLINK("https://klasma.github.io/Logging_1290/artfynd/A 15597-2019.xlsx", "A 15597-2019")</f>
        <v/>
      </c>
      <c r="T65">
        <f>HYPERLINK("https://klasma.github.io/Logging_1290/kartor/A 15597-2019.png", "A 15597-2019")</f>
        <v/>
      </c>
      <c r="V65">
        <f>HYPERLINK("https://klasma.github.io/Logging_1290/klagomål/A 15597-2019.docx", "A 15597-2019")</f>
        <v/>
      </c>
      <c r="W65">
        <f>HYPERLINK("https://klasma.github.io/Logging_1290/klagomålsmail/A 15597-2019.docx", "A 15597-2019")</f>
        <v/>
      </c>
      <c r="X65">
        <f>HYPERLINK("https://klasma.github.io/Logging_1290/tillsyn/A 15597-2019.docx", "A 15597-2019")</f>
        <v/>
      </c>
      <c r="Y65">
        <f>HYPERLINK("https://klasma.github.io/Logging_1290/tillsynsmail/A 15597-2019.docx", "A 15597-2019")</f>
        <v/>
      </c>
    </row>
    <row r="66" ht="15" customHeight="1">
      <c r="A66" t="inlineStr">
        <is>
          <t>A 28059-2019</t>
        </is>
      </c>
      <c r="B66" s="1" t="n">
        <v>43612</v>
      </c>
      <c r="C66" s="1" t="n">
        <v>45210</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HYPERLINK("https://klasma.github.io/Logging_1265/artfynd/A 28059-2019.xlsx", "A 28059-2019")</f>
        <v/>
      </c>
      <c r="T66">
        <f>HYPERLINK("https://klasma.github.io/Logging_1265/kartor/A 28059-2019.png", "A 28059-2019")</f>
        <v/>
      </c>
      <c r="V66">
        <f>HYPERLINK("https://klasma.github.io/Logging_1265/klagomål/A 28059-2019.docx", "A 28059-2019")</f>
        <v/>
      </c>
      <c r="W66">
        <f>HYPERLINK("https://klasma.github.io/Logging_1265/klagomålsmail/A 28059-2019.docx", "A 28059-2019")</f>
        <v/>
      </c>
      <c r="X66">
        <f>HYPERLINK("https://klasma.github.io/Logging_1265/tillsyn/A 28059-2019.docx", "A 28059-2019")</f>
        <v/>
      </c>
      <c r="Y66">
        <f>HYPERLINK("https://klasma.github.io/Logging_1265/tillsynsmail/A 28059-2019.docx", "A 28059-2019")</f>
        <v/>
      </c>
    </row>
    <row r="67" ht="15" customHeight="1">
      <c r="A67" t="inlineStr">
        <is>
          <t>A 30713-2019</t>
        </is>
      </c>
      <c r="B67" s="1" t="n">
        <v>43636</v>
      </c>
      <c r="C67" s="1" t="n">
        <v>45210</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HYPERLINK("https://klasma.github.io/Logging_1263/artfynd/A 30713-2019.xlsx", "A 30713-2019")</f>
        <v/>
      </c>
      <c r="T67">
        <f>HYPERLINK("https://klasma.github.io/Logging_1263/kartor/A 30713-2019.png", "A 30713-2019")</f>
        <v/>
      </c>
      <c r="V67">
        <f>HYPERLINK("https://klasma.github.io/Logging_1263/klagomål/A 30713-2019.docx", "A 30713-2019")</f>
        <v/>
      </c>
      <c r="W67">
        <f>HYPERLINK("https://klasma.github.io/Logging_1263/klagomålsmail/A 30713-2019.docx", "A 30713-2019")</f>
        <v/>
      </c>
      <c r="X67">
        <f>HYPERLINK("https://klasma.github.io/Logging_1263/tillsyn/A 30713-2019.docx", "A 30713-2019")</f>
        <v/>
      </c>
      <c r="Y67">
        <f>HYPERLINK("https://klasma.github.io/Logging_1263/tillsynsmail/A 30713-2019.docx", "A 30713-2019")</f>
        <v/>
      </c>
    </row>
    <row r="68" ht="15" customHeight="1">
      <c r="A68" t="inlineStr">
        <is>
          <t>A 38525-2019</t>
        </is>
      </c>
      <c r="B68" s="1" t="n">
        <v>43682</v>
      </c>
      <c r="C68" s="1" t="n">
        <v>45210</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HYPERLINK("https://klasma.github.io/Logging_1266/artfynd/A 38525-2019.xlsx", "A 38525-2019")</f>
        <v/>
      </c>
      <c r="T68">
        <f>HYPERLINK("https://klasma.github.io/Logging_1266/kartor/A 38525-2019.png", "A 38525-2019")</f>
        <v/>
      </c>
      <c r="V68">
        <f>HYPERLINK("https://klasma.github.io/Logging_1266/klagomål/A 38525-2019.docx", "A 38525-2019")</f>
        <v/>
      </c>
      <c r="W68">
        <f>HYPERLINK("https://klasma.github.io/Logging_1266/klagomålsmail/A 38525-2019.docx", "A 38525-2019")</f>
        <v/>
      </c>
      <c r="X68">
        <f>HYPERLINK("https://klasma.github.io/Logging_1266/tillsyn/A 38525-2019.docx", "A 38525-2019")</f>
        <v/>
      </c>
      <c r="Y68">
        <f>HYPERLINK("https://klasma.github.io/Logging_1266/tillsynsmail/A 38525-2019.docx", "A 38525-2019")</f>
        <v/>
      </c>
    </row>
    <row r="69" ht="15" customHeight="1">
      <c r="A69" t="inlineStr">
        <is>
          <t>A 43229-2019</t>
        </is>
      </c>
      <c r="B69" s="1" t="n">
        <v>43700</v>
      </c>
      <c r="C69" s="1" t="n">
        <v>45210</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HYPERLINK("https://klasma.github.io/Logging_1281/artfynd/A 43229-2019.xlsx", "A 43229-2019")</f>
        <v/>
      </c>
      <c r="T69">
        <f>HYPERLINK("https://klasma.github.io/Logging_1281/kartor/A 43229-2019.png", "A 43229-2019")</f>
        <v/>
      </c>
      <c r="V69">
        <f>HYPERLINK("https://klasma.github.io/Logging_1281/klagomål/A 43229-2019.docx", "A 43229-2019")</f>
        <v/>
      </c>
      <c r="W69">
        <f>HYPERLINK("https://klasma.github.io/Logging_1281/klagomålsmail/A 43229-2019.docx", "A 43229-2019")</f>
        <v/>
      </c>
      <c r="X69">
        <f>HYPERLINK("https://klasma.github.io/Logging_1281/tillsyn/A 43229-2019.docx", "A 43229-2019")</f>
        <v/>
      </c>
      <c r="Y69">
        <f>HYPERLINK("https://klasma.github.io/Logging_1281/tillsynsmail/A 43229-2019.docx", "A 43229-2019")</f>
        <v/>
      </c>
    </row>
    <row r="70" ht="15" customHeight="1">
      <c r="A70" t="inlineStr">
        <is>
          <t>A 48597-2019</t>
        </is>
      </c>
      <c r="B70" s="1" t="n">
        <v>43727</v>
      </c>
      <c r="C70" s="1" t="n">
        <v>45210</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HYPERLINK("https://klasma.github.io/Logging_1292/artfynd/A 48597-2019.xlsx", "A 48597-2019")</f>
        <v/>
      </c>
      <c r="T70">
        <f>HYPERLINK("https://klasma.github.io/Logging_1292/kartor/A 48597-2019.png", "A 48597-2019")</f>
        <v/>
      </c>
      <c r="V70">
        <f>HYPERLINK("https://klasma.github.io/Logging_1292/klagomål/A 48597-2019.docx", "A 48597-2019")</f>
        <v/>
      </c>
      <c r="W70">
        <f>HYPERLINK("https://klasma.github.io/Logging_1292/klagomålsmail/A 48597-2019.docx", "A 48597-2019")</f>
        <v/>
      </c>
      <c r="X70">
        <f>HYPERLINK("https://klasma.github.io/Logging_1292/tillsyn/A 48597-2019.docx", "A 48597-2019")</f>
        <v/>
      </c>
      <c r="Y70">
        <f>HYPERLINK("https://klasma.github.io/Logging_1292/tillsynsmail/A 48597-2019.docx", "A 48597-2019")</f>
        <v/>
      </c>
    </row>
    <row r="71" ht="15" customHeight="1">
      <c r="A71" t="inlineStr">
        <is>
          <t>A 6547-2020</t>
        </is>
      </c>
      <c r="B71" s="1" t="n">
        <v>43866</v>
      </c>
      <c r="C71" s="1" t="n">
        <v>45210</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HYPERLINK("https://klasma.github.io/Logging_1266/artfynd/A 6547-2020.xlsx", "A 6547-2020")</f>
        <v/>
      </c>
      <c r="T71">
        <f>HYPERLINK("https://klasma.github.io/Logging_1266/kartor/A 6547-2020.png", "A 6547-2020")</f>
        <v/>
      </c>
      <c r="V71">
        <f>HYPERLINK("https://klasma.github.io/Logging_1266/klagomål/A 6547-2020.docx", "A 6547-2020")</f>
        <v/>
      </c>
      <c r="W71">
        <f>HYPERLINK("https://klasma.github.io/Logging_1266/klagomålsmail/A 6547-2020.docx", "A 6547-2020")</f>
        <v/>
      </c>
      <c r="X71">
        <f>HYPERLINK("https://klasma.github.io/Logging_1266/tillsyn/A 6547-2020.docx", "A 6547-2020")</f>
        <v/>
      </c>
      <c r="Y71">
        <f>HYPERLINK("https://klasma.github.io/Logging_1266/tillsynsmail/A 6547-2020.docx", "A 6547-2020")</f>
        <v/>
      </c>
    </row>
    <row r="72" ht="15" customHeight="1">
      <c r="A72" t="inlineStr">
        <is>
          <t>A 8861-2020</t>
        </is>
      </c>
      <c r="B72" s="1" t="n">
        <v>43878</v>
      </c>
      <c r="C72" s="1" t="n">
        <v>45210</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HYPERLINK("https://klasma.github.io/Logging_1293/artfynd/A 8861-2020.xlsx", "A 8861-2020")</f>
        <v/>
      </c>
      <c r="T72">
        <f>HYPERLINK("https://klasma.github.io/Logging_1293/kartor/A 8861-2020.png", "A 8861-2020")</f>
        <v/>
      </c>
      <c r="V72">
        <f>HYPERLINK("https://klasma.github.io/Logging_1293/klagomål/A 8861-2020.docx", "A 8861-2020")</f>
        <v/>
      </c>
      <c r="W72">
        <f>HYPERLINK("https://klasma.github.io/Logging_1293/klagomålsmail/A 8861-2020.docx", "A 8861-2020")</f>
        <v/>
      </c>
      <c r="X72">
        <f>HYPERLINK("https://klasma.github.io/Logging_1293/tillsyn/A 8861-2020.docx", "A 8861-2020")</f>
        <v/>
      </c>
      <c r="Y72">
        <f>HYPERLINK("https://klasma.github.io/Logging_1293/tillsynsmail/A 8861-2020.docx", "A 8861-2020")</f>
        <v/>
      </c>
    </row>
    <row r="73" ht="15" customHeight="1">
      <c r="A73" t="inlineStr">
        <is>
          <t>A 18228-2020</t>
        </is>
      </c>
      <c r="B73" s="1" t="n">
        <v>43928</v>
      </c>
      <c r="C73" s="1" t="n">
        <v>45210</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HYPERLINK("https://klasma.github.io/Logging_1263/artfynd/A 18228-2020.xlsx", "A 18228-2020")</f>
        <v/>
      </c>
      <c r="T73">
        <f>HYPERLINK("https://klasma.github.io/Logging_1263/kartor/A 18228-2020.png", "A 18228-2020")</f>
        <v/>
      </c>
      <c r="V73">
        <f>HYPERLINK("https://klasma.github.io/Logging_1263/klagomål/A 18228-2020.docx", "A 18228-2020")</f>
        <v/>
      </c>
      <c r="W73">
        <f>HYPERLINK("https://klasma.github.io/Logging_1263/klagomålsmail/A 18228-2020.docx", "A 18228-2020")</f>
        <v/>
      </c>
      <c r="X73">
        <f>HYPERLINK("https://klasma.github.io/Logging_1263/tillsyn/A 18228-2020.docx", "A 18228-2020")</f>
        <v/>
      </c>
      <c r="Y73">
        <f>HYPERLINK("https://klasma.github.io/Logging_1263/tillsynsmail/A 18228-2020.docx", "A 18228-2020")</f>
        <v/>
      </c>
    </row>
    <row r="74" ht="15" customHeight="1">
      <c r="A74" t="inlineStr">
        <is>
          <t>A 58790-2020</t>
        </is>
      </c>
      <c r="B74" s="1" t="n">
        <v>44146</v>
      </c>
      <c r="C74" s="1" t="n">
        <v>45210</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HYPERLINK("https://klasma.github.io/Logging_1292/artfynd/A 58790-2020.xlsx", "A 58790-2020")</f>
        <v/>
      </c>
      <c r="T74">
        <f>HYPERLINK("https://klasma.github.io/Logging_1292/kartor/A 58790-2020.png", "A 58790-2020")</f>
        <v/>
      </c>
      <c r="V74">
        <f>HYPERLINK("https://klasma.github.io/Logging_1292/klagomål/A 58790-2020.docx", "A 58790-2020")</f>
        <v/>
      </c>
      <c r="W74">
        <f>HYPERLINK("https://klasma.github.io/Logging_1292/klagomålsmail/A 58790-2020.docx", "A 58790-2020")</f>
        <v/>
      </c>
      <c r="X74">
        <f>HYPERLINK("https://klasma.github.io/Logging_1292/tillsyn/A 58790-2020.docx", "A 58790-2020")</f>
        <v/>
      </c>
      <c r="Y74">
        <f>HYPERLINK("https://klasma.github.io/Logging_1292/tillsynsmail/A 58790-2020.docx", "A 58790-2020")</f>
        <v/>
      </c>
    </row>
    <row r="75" ht="15" customHeight="1">
      <c r="A75" t="inlineStr">
        <is>
          <t>A 60100-2020</t>
        </is>
      </c>
      <c r="B75" s="1" t="n">
        <v>44151</v>
      </c>
      <c r="C75" s="1" t="n">
        <v>45210</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HYPERLINK("https://klasma.github.io/Logging_1265/artfynd/A 60100-2020.xlsx", "A 60100-2020")</f>
        <v/>
      </c>
      <c r="T75">
        <f>HYPERLINK("https://klasma.github.io/Logging_1265/kartor/A 60100-2020.png", "A 60100-2020")</f>
        <v/>
      </c>
      <c r="V75">
        <f>HYPERLINK("https://klasma.github.io/Logging_1265/klagomål/A 60100-2020.docx", "A 60100-2020")</f>
        <v/>
      </c>
      <c r="W75">
        <f>HYPERLINK("https://klasma.github.io/Logging_1265/klagomålsmail/A 60100-2020.docx", "A 60100-2020")</f>
        <v/>
      </c>
      <c r="X75">
        <f>HYPERLINK("https://klasma.github.io/Logging_1265/tillsyn/A 60100-2020.docx", "A 60100-2020")</f>
        <v/>
      </c>
      <c r="Y75">
        <f>HYPERLINK("https://klasma.github.io/Logging_1265/tillsynsmail/A 60100-2020.docx", "A 60100-2020")</f>
        <v/>
      </c>
    </row>
    <row r="76" ht="15" customHeight="1">
      <c r="A76" t="inlineStr">
        <is>
          <t>A 3853-2021</t>
        </is>
      </c>
      <c r="B76" s="1" t="n">
        <v>44222</v>
      </c>
      <c r="C76" s="1" t="n">
        <v>45210</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HYPERLINK("https://klasma.github.io/Logging_1256/artfynd/A 3853-2021.xlsx", "A 3853-2021")</f>
        <v/>
      </c>
      <c r="T76">
        <f>HYPERLINK("https://klasma.github.io/Logging_1256/kartor/A 3853-2021.png", "A 3853-2021")</f>
        <v/>
      </c>
      <c r="V76">
        <f>HYPERLINK("https://klasma.github.io/Logging_1256/klagomål/A 3853-2021.docx", "A 3853-2021")</f>
        <v/>
      </c>
      <c r="W76">
        <f>HYPERLINK("https://klasma.github.io/Logging_1256/klagomålsmail/A 3853-2021.docx", "A 3853-2021")</f>
        <v/>
      </c>
      <c r="X76">
        <f>HYPERLINK("https://klasma.github.io/Logging_1256/tillsyn/A 3853-2021.docx", "A 3853-2021")</f>
        <v/>
      </c>
      <c r="Y76">
        <f>HYPERLINK("https://klasma.github.io/Logging_1256/tillsynsmail/A 3853-2021.docx", "A 3853-2021")</f>
        <v/>
      </c>
    </row>
    <row r="77" ht="15" customHeight="1">
      <c r="A77" t="inlineStr">
        <is>
          <t>A 5244-2021</t>
        </is>
      </c>
      <c r="B77" s="1" t="n">
        <v>44229</v>
      </c>
      <c r="C77" s="1" t="n">
        <v>45210</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HYPERLINK("https://klasma.github.io/Logging_1263/artfynd/A 5244-2021.xlsx", "A 5244-2021")</f>
        <v/>
      </c>
      <c r="T77">
        <f>HYPERLINK("https://klasma.github.io/Logging_1263/kartor/A 5244-2021.png", "A 5244-2021")</f>
        <v/>
      </c>
      <c r="V77">
        <f>HYPERLINK("https://klasma.github.io/Logging_1263/klagomål/A 5244-2021.docx", "A 5244-2021")</f>
        <v/>
      </c>
      <c r="W77">
        <f>HYPERLINK("https://klasma.github.io/Logging_1263/klagomålsmail/A 5244-2021.docx", "A 5244-2021")</f>
        <v/>
      </c>
      <c r="X77">
        <f>HYPERLINK("https://klasma.github.io/Logging_1263/tillsyn/A 5244-2021.docx", "A 5244-2021")</f>
        <v/>
      </c>
      <c r="Y77">
        <f>HYPERLINK("https://klasma.github.io/Logging_1263/tillsynsmail/A 5244-2021.docx", "A 5244-2021")</f>
        <v/>
      </c>
    </row>
    <row r="78" ht="15" customHeight="1">
      <c r="A78" t="inlineStr">
        <is>
          <t>A 21117-2021</t>
        </is>
      </c>
      <c r="B78" s="1" t="n">
        <v>44319</v>
      </c>
      <c r="C78" s="1" t="n">
        <v>45210</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HYPERLINK("https://klasma.github.io/Logging_1290/artfynd/A 21117-2021.xlsx", "A 21117-2021")</f>
        <v/>
      </c>
      <c r="T78">
        <f>HYPERLINK("https://klasma.github.io/Logging_1290/kartor/A 21117-2021.png", "A 21117-2021")</f>
        <v/>
      </c>
      <c r="V78">
        <f>HYPERLINK("https://klasma.github.io/Logging_1290/klagomål/A 21117-2021.docx", "A 21117-2021")</f>
        <v/>
      </c>
      <c r="W78">
        <f>HYPERLINK("https://klasma.github.io/Logging_1290/klagomålsmail/A 21117-2021.docx", "A 21117-2021")</f>
        <v/>
      </c>
      <c r="X78">
        <f>HYPERLINK("https://klasma.github.io/Logging_1290/tillsyn/A 21117-2021.docx", "A 21117-2021")</f>
        <v/>
      </c>
      <c r="Y78">
        <f>HYPERLINK("https://klasma.github.io/Logging_1290/tillsynsmail/A 21117-2021.docx", "A 21117-2021")</f>
        <v/>
      </c>
    </row>
    <row r="79" ht="15" customHeight="1">
      <c r="A79" t="inlineStr">
        <is>
          <t>A 22968-2021</t>
        </is>
      </c>
      <c r="B79" s="1" t="n">
        <v>44328</v>
      </c>
      <c r="C79" s="1" t="n">
        <v>45210</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HYPERLINK("https://klasma.github.io/Logging_1290/artfynd/A 22968-2021.xlsx", "A 22968-2021")</f>
        <v/>
      </c>
      <c r="T79">
        <f>HYPERLINK("https://klasma.github.io/Logging_1290/kartor/A 22968-2021.png", "A 22968-2021")</f>
        <v/>
      </c>
      <c r="V79">
        <f>HYPERLINK("https://klasma.github.io/Logging_1290/klagomål/A 22968-2021.docx", "A 22968-2021")</f>
        <v/>
      </c>
      <c r="W79">
        <f>HYPERLINK("https://klasma.github.io/Logging_1290/klagomålsmail/A 22968-2021.docx", "A 22968-2021")</f>
        <v/>
      </c>
      <c r="X79">
        <f>HYPERLINK("https://klasma.github.io/Logging_1290/tillsyn/A 22968-2021.docx", "A 22968-2021")</f>
        <v/>
      </c>
      <c r="Y79">
        <f>HYPERLINK("https://klasma.github.io/Logging_1290/tillsynsmail/A 22968-2021.docx", "A 22968-2021")</f>
        <v/>
      </c>
    </row>
    <row r="80" ht="15" customHeight="1">
      <c r="A80" t="inlineStr">
        <is>
          <t>A 28124-2021</t>
        </is>
      </c>
      <c r="B80" s="1" t="n">
        <v>44355</v>
      </c>
      <c r="C80" s="1" t="n">
        <v>45210</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HYPERLINK("https://klasma.github.io/Logging_1270/artfynd/A 28124-2021.xlsx", "A 28124-2021")</f>
        <v/>
      </c>
      <c r="T80">
        <f>HYPERLINK("https://klasma.github.io/Logging_1270/kartor/A 28124-2021.png", "A 28124-2021")</f>
        <v/>
      </c>
      <c r="V80">
        <f>HYPERLINK("https://klasma.github.io/Logging_1270/klagomål/A 28124-2021.docx", "A 28124-2021")</f>
        <v/>
      </c>
      <c r="W80">
        <f>HYPERLINK("https://klasma.github.io/Logging_1270/klagomålsmail/A 28124-2021.docx", "A 28124-2021")</f>
        <v/>
      </c>
      <c r="X80">
        <f>HYPERLINK("https://klasma.github.io/Logging_1270/tillsyn/A 28124-2021.docx", "A 28124-2021")</f>
        <v/>
      </c>
      <c r="Y80">
        <f>HYPERLINK("https://klasma.github.io/Logging_1270/tillsynsmail/A 28124-2021.docx", "A 28124-2021")</f>
        <v/>
      </c>
    </row>
    <row r="81" ht="15" customHeight="1">
      <c r="A81" t="inlineStr">
        <is>
          <t>A 39121-2021</t>
        </is>
      </c>
      <c r="B81" s="1" t="n">
        <v>44412</v>
      </c>
      <c r="C81" s="1" t="n">
        <v>45210</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HYPERLINK("https://klasma.github.io/Logging_1291/artfynd/A 39121-2021.xlsx", "A 39121-2021")</f>
        <v/>
      </c>
      <c r="T81">
        <f>HYPERLINK("https://klasma.github.io/Logging_1291/kartor/A 39121-2021.png", "A 39121-2021")</f>
        <v/>
      </c>
      <c r="V81">
        <f>HYPERLINK("https://klasma.github.io/Logging_1291/klagomål/A 39121-2021.docx", "A 39121-2021")</f>
        <v/>
      </c>
      <c r="W81">
        <f>HYPERLINK("https://klasma.github.io/Logging_1291/klagomålsmail/A 39121-2021.docx", "A 39121-2021")</f>
        <v/>
      </c>
      <c r="X81">
        <f>HYPERLINK("https://klasma.github.io/Logging_1291/tillsyn/A 39121-2021.docx", "A 39121-2021")</f>
        <v/>
      </c>
      <c r="Y81">
        <f>HYPERLINK("https://klasma.github.io/Logging_1291/tillsynsmail/A 39121-2021.docx", "A 39121-2021")</f>
        <v/>
      </c>
    </row>
    <row r="82" ht="15" customHeight="1">
      <c r="A82" t="inlineStr">
        <is>
          <t>A 40999-2021</t>
        </is>
      </c>
      <c r="B82" s="1" t="n">
        <v>44421</v>
      </c>
      <c r="C82" s="1" t="n">
        <v>45210</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HYPERLINK("https://klasma.github.io/Logging_1281/artfynd/A 40999-2021.xlsx", "A 40999-2021")</f>
        <v/>
      </c>
      <c r="T82">
        <f>HYPERLINK("https://klasma.github.io/Logging_1281/kartor/A 40999-2021.png", "A 40999-2021")</f>
        <v/>
      </c>
      <c r="V82">
        <f>HYPERLINK("https://klasma.github.io/Logging_1281/klagomål/A 40999-2021.docx", "A 40999-2021")</f>
        <v/>
      </c>
      <c r="W82">
        <f>HYPERLINK("https://klasma.github.io/Logging_1281/klagomålsmail/A 40999-2021.docx", "A 40999-2021")</f>
        <v/>
      </c>
      <c r="X82">
        <f>HYPERLINK("https://klasma.github.io/Logging_1281/tillsyn/A 40999-2021.docx", "A 40999-2021")</f>
        <v/>
      </c>
      <c r="Y82">
        <f>HYPERLINK("https://klasma.github.io/Logging_1281/tillsynsmail/A 40999-2021.docx", "A 40999-2021")</f>
        <v/>
      </c>
    </row>
    <row r="83" ht="15" customHeight="1">
      <c r="A83" t="inlineStr">
        <is>
          <t>A 44167-2021</t>
        </is>
      </c>
      <c r="B83" s="1" t="n">
        <v>44434</v>
      </c>
      <c r="C83" s="1" t="n">
        <v>45210</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HYPERLINK("https://klasma.github.io/Logging_1293/artfynd/A 44167-2021.xlsx", "A 44167-2021")</f>
        <v/>
      </c>
      <c r="T83">
        <f>HYPERLINK("https://klasma.github.io/Logging_1293/kartor/A 44167-2021.png", "A 44167-2021")</f>
        <v/>
      </c>
      <c r="V83">
        <f>HYPERLINK("https://klasma.github.io/Logging_1293/klagomål/A 44167-2021.docx", "A 44167-2021")</f>
        <v/>
      </c>
      <c r="W83">
        <f>HYPERLINK("https://klasma.github.io/Logging_1293/klagomålsmail/A 44167-2021.docx", "A 44167-2021")</f>
        <v/>
      </c>
      <c r="X83">
        <f>HYPERLINK("https://klasma.github.io/Logging_1293/tillsyn/A 44167-2021.docx", "A 44167-2021")</f>
        <v/>
      </c>
      <c r="Y83">
        <f>HYPERLINK("https://klasma.github.io/Logging_1293/tillsynsmail/A 44167-2021.docx", "A 44167-2021")</f>
        <v/>
      </c>
    </row>
    <row r="84" ht="15" customHeight="1">
      <c r="A84" t="inlineStr">
        <is>
          <t>A 54306-2021</t>
        </is>
      </c>
      <c r="B84" s="1" t="n">
        <v>44472</v>
      </c>
      <c r="C84" s="1" t="n">
        <v>45210</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HYPERLINK("https://klasma.github.io/Logging_1273/artfynd/A 54306-2021.xlsx", "A 54306-2021")</f>
        <v/>
      </c>
      <c r="T84">
        <f>HYPERLINK("https://klasma.github.io/Logging_1273/kartor/A 54306-2021.png", "A 54306-2021")</f>
        <v/>
      </c>
      <c r="V84">
        <f>HYPERLINK("https://klasma.github.io/Logging_1273/klagomål/A 54306-2021.docx", "A 54306-2021")</f>
        <v/>
      </c>
      <c r="W84">
        <f>HYPERLINK("https://klasma.github.io/Logging_1273/klagomålsmail/A 54306-2021.docx", "A 54306-2021")</f>
        <v/>
      </c>
      <c r="X84">
        <f>HYPERLINK("https://klasma.github.io/Logging_1273/tillsyn/A 54306-2021.docx", "A 54306-2021")</f>
        <v/>
      </c>
      <c r="Y84">
        <f>HYPERLINK("https://klasma.github.io/Logging_1273/tillsynsmail/A 54306-2021.docx", "A 54306-2021")</f>
        <v/>
      </c>
    </row>
    <row r="85" ht="15" customHeight="1">
      <c r="A85" t="inlineStr">
        <is>
          <t>A 59690-2021</t>
        </is>
      </c>
      <c r="B85" s="1" t="n">
        <v>44494</v>
      </c>
      <c r="C85" s="1" t="n">
        <v>45210</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HYPERLINK("https://klasma.github.io/Logging_1290/artfynd/A 59690-2021.xlsx", "A 59690-2021")</f>
        <v/>
      </c>
      <c r="T85">
        <f>HYPERLINK("https://klasma.github.io/Logging_1290/kartor/A 59690-2021.png", "A 59690-2021")</f>
        <v/>
      </c>
      <c r="V85">
        <f>HYPERLINK("https://klasma.github.io/Logging_1290/klagomål/A 59690-2021.docx", "A 59690-2021")</f>
        <v/>
      </c>
      <c r="W85">
        <f>HYPERLINK("https://klasma.github.io/Logging_1290/klagomålsmail/A 59690-2021.docx", "A 59690-2021")</f>
        <v/>
      </c>
      <c r="X85">
        <f>HYPERLINK("https://klasma.github.io/Logging_1290/tillsyn/A 59690-2021.docx", "A 59690-2021")</f>
        <v/>
      </c>
      <c r="Y85">
        <f>HYPERLINK("https://klasma.github.io/Logging_1290/tillsynsmail/A 59690-2021.docx", "A 59690-2021")</f>
        <v/>
      </c>
    </row>
    <row r="86" ht="15" customHeight="1">
      <c r="A86" t="inlineStr">
        <is>
          <t>A 26855-2022</t>
        </is>
      </c>
      <c r="B86" s="1" t="n">
        <v>44740</v>
      </c>
      <c r="C86" s="1" t="n">
        <v>45210</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HYPERLINK("https://klasma.github.io/Logging_1214/artfynd/A 26855-2022.xlsx", "A 26855-2022")</f>
        <v/>
      </c>
      <c r="T86">
        <f>HYPERLINK("https://klasma.github.io/Logging_1214/kartor/A 26855-2022.png", "A 26855-2022")</f>
        <v/>
      </c>
      <c r="V86">
        <f>HYPERLINK("https://klasma.github.io/Logging_1214/klagomål/A 26855-2022.docx", "A 26855-2022")</f>
        <v/>
      </c>
      <c r="W86">
        <f>HYPERLINK("https://klasma.github.io/Logging_1214/klagomålsmail/A 26855-2022.docx", "A 26855-2022")</f>
        <v/>
      </c>
      <c r="X86">
        <f>HYPERLINK("https://klasma.github.io/Logging_1214/tillsyn/A 26855-2022.docx", "A 26855-2022")</f>
        <v/>
      </c>
      <c r="Y86">
        <f>HYPERLINK("https://klasma.github.io/Logging_1214/tillsynsmail/A 26855-2022.docx", "A 26855-2022")</f>
        <v/>
      </c>
    </row>
    <row r="87" ht="15" customHeight="1">
      <c r="A87" t="inlineStr">
        <is>
          <t>A 28929-2022</t>
        </is>
      </c>
      <c r="B87" s="1" t="n">
        <v>44749</v>
      </c>
      <c r="C87" s="1" t="n">
        <v>45210</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HYPERLINK("https://klasma.github.io/Logging_1265/artfynd/A 28929-2022.xlsx", "A 28929-2022")</f>
        <v/>
      </c>
      <c r="T87">
        <f>HYPERLINK("https://klasma.github.io/Logging_1265/kartor/A 28929-2022.png", "A 28929-2022")</f>
        <v/>
      </c>
      <c r="V87">
        <f>HYPERLINK("https://klasma.github.io/Logging_1265/klagomål/A 28929-2022.docx", "A 28929-2022")</f>
        <v/>
      </c>
      <c r="W87">
        <f>HYPERLINK("https://klasma.github.io/Logging_1265/klagomålsmail/A 28929-2022.docx", "A 28929-2022")</f>
        <v/>
      </c>
      <c r="X87">
        <f>HYPERLINK("https://klasma.github.io/Logging_1265/tillsyn/A 28929-2022.docx", "A 28929-2022")</f>
        <v/>
      </c>
      <c r="Y87">
        <f>HYPERLINK("https://klasma.github.io/Logging_1265/tillsynsmail/A 28929-2022.docx", "A 28929-2022")</f>
        <v/>
      </c>
    </row>
    <row r="88" ht="15" customHeight="1">
      <c r="A88" t="inlineStr">
        <is>
          <t>A 30842-2022</t>
        </is>
      </c>
      <c r="B88" s="1" t="n">
        <v>44767</v>
      </c>
      <c r="C88" s="1" t="n">
        <v>45210</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HYPERLINK("https://klasma.github.io/Logging_1290/artfynd/A 30842-2022.xlsx", "A 30842-2022")</f>
        <v/>
      </c>
      <c r="T88">
        <f>HYPERLINK("https://klasma.github.io/Logging_1290/kartor/A 30842-2022.png", "A 30842-2022")</f>
        <v/>
      </c>
      <c r="V88">
        <f>HYPERLINK("https://klasma.github.io/Logging_1290/klagomål/A 30842-2022.docx", "A 30842-2022")</f>
        <v/>
      </c>
      <c r="W88">
        <f>HYPERLINK("https://klasma.github.io/Logging_1290/klagomålsmail/A 30842-2022.docx", "A 30842-2022")</f>
        <v/>
      </c>
      <c r="X88">
        <f>HYPERLINK("https://klasma.github.io/Logging_1290/tillsyn/A 30842-2022.docx", "A 30842-2022")</f>
        <v/>
      </c>
      <c r="Y88">
        <f>HYPERLINK("https://klasma.github.io/Logging_1290/tillsynsmail/A 30842-2022.docx", "A 30842-2022")</f>
        <v/>
      </c>
    </row>
    <row r="89" ht="15" customHeight="1">
      <c r="A89" t="inlineStr">
        <is>
          <t>A 44585-2022</t>
        </is>
      </c>
      <c r="B89" s="1" t="n">
        <v>44840</v>
      </c>
      <c r="C89" s="1" t="n">
        <v>45210</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HYPERLINK("https://klasma.github.io/Logging_1290/artfynd/A 44585-2022.xlsx", "A 44585-2022")</f>
        <v/>
      </c>
      <c r="T89">
        <f>HYPERLINK("https://klasma.github.io/Logging_1290/kartor/A 44585-2022.png", "A 44585-2022")</f>
        <v/>
      </c>
      <c r="V89">
        <f>HYPERLINK("https://klasma.github.io/Logging_1290/klagomål/A 44585-2022.docx", "A 44585-2022")</f>
        <v/>
      </c>
      <c r="W89">
        <f>HYPERLINK("https://klasma.github.io/Logging_1290/klagomålsmail/A 44585-2022.docx", "A 44585-2022")</f>
        <v/>
      </c>
      <c r="X89">
        <f>HYPERLINK("https://klasma.github.io/Logging_1290/tillsyn/A 44585-2022.docx", "A 44585-2022")</f>
        <v/>
      </c>
      <c r="Y89">
        <f>HYPERLINK("https://klasma.github.io/Logging_1290/tillsynsmail/A 44585-2022.docx", "A 44585-2022")</f>
        <v/>
      </c>
    </row>
    <row r="90" ht="15" customHeight="1">
      <c r="A90" t="inlineStr">
        <is>
          <t>A 53878-2022</t>
        </is>
      </c>
      <c r="B90" s="1" t="n">
        <v>44880</v>
      </c>
      <c r="C90" s="1" t="n">
        <v>45210</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HYPERLINK("https://klasma.github.io/Logging_1276/artfynd/A 53878-2022.xlsx", "A 53878-2022")</f>
        <v/>
      </c>
      <c r="T90">
        <f>HYPERLINK("https://klasma.github.io/Logging_1276/kartor/A 53878-2022.png", "A 53878-2022")</f>
        <v/>
      </c>
      <c r="V90">
        <f>HYPERLINK("https://klasma.github.io/Logging_1276/klagomål/A 53878-2022.docx", "A 53878-2022")</f>
        <v/>
      </c>
      <c r="W90">
        <f>HYPERLINK("https://klasma.github.io/Logging_1276/klagomålsmail/A 53878-2022.docx", "A 53878-2022")</f>
        <v/>
      </c>
      <c r="X90">
        <f>HYPERLINK("https://klasma.github.io/Logging_1276/tillsyn/A 53878-2022.docx", "A 53878-2022")</f>
        <v/>
      </c>
      <c r="Y90">
        <f>HYPERLINK("https://klasma.github.io/Logging_1276/tillsynsmail/A 53878-2022.docx", "A 53878-2022")</f>
        <v/>
      </c>
    </row>
    <row r="91" ht="15" customHeight="1">
      <c r="A91" t="inlineStr">
        <is>
          <t>A 55072-2022</t>
        </is>
      </c>
      <c r="B91" s="1" t="n">
        <v>44886</v>
      </c>
      <c r="C91" s="1" t="n">
        <v>45210</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HYPERLINK("https://klasma.github.io/Logging_1291/artfynd/A 55072-2022.xlsx", "A 55072-2022")</f>
        <v/>
      </c>
      <c r="T91">
        <f>HYPERLINK("https://klasma.github.io/Logging_1291/kartor/A 55072-2022.png", "A 55072-2022")</f>
        <v/>
      </c>
      <c r="V91">
        <f>HYPERLINK("https://klasma.github.io/Logging_1291/klagomål/A 55072-2022.docx", "A 55072-2022")</f>
        <v/>
      </c>
      <c r="W91">
        <f>HYPERLINK("https://klasma.github.io/Logging_1291/klagomålsmail/A 55072-2022.docx", "A 55072-2022")</f>
        <v/>
      </c>
      <c r="X91">
        <f>HYPERLINK("https://klasma.github.io/Logging_1291/tillsyn/A 55072-2022.docx", "A 55072-2022")</f>
        <v/>
      </c>
      <c r="Y91">
        <f>HYPERLINK("https://klasma.github.io/Logging_1291/tillsynsmail/A 55072-2022.docx", "A 55072-2022")</f>
        <v/>
      </c>
    </row>
    <row r="92" ht="15" customHeight="1">
      <c r="A92" t="inlineStr">
        <is>
          <t>A 15229-2023</t>
        </is>
      </c>
      <c r="B92" s="1" t="n">
        <v>45016</v>
      </c>
      <c r="C92" s="1" t="n">
        <v>45210</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HYPERLINK("https://klasma.github.io/Logging_1290/artfynd/A 15229-2023.xlsx", "A 15229-2023")</f>
        <v/>
      </c>
      <c r="T92">
        <f>HYPERLINK("https://klasma.github.io/Logging_1290/kartor/A 15229-2023.png", "A 15229-2023")</f>
        <v/>
      </c>
      <c r="V92">
        <f>HYPERLINK("https://klasma.github.io/Logging_1290/klagomål/A 15229-2023.docx", "A 15229-2023")</f>
        <v/>
      </c>
      <c r="W92">
        <f>HYPERLINK("https://klasma.github.io/Logging_1290/klagomålsmail/A 15229-2023.docx", "A 15229-2023")</f>
        <v/>
      </c>
      <c r="X92">
        <f>HYPERLINK("https://klasma.github.io/Logging_1290/tillsyn/A 15229-2023.docx", "A 15229-2023")</f>
        <v/>
      </c>
      <c r="Y92">
        <f>HYPERLINK("https://klasma.github.io/Logging_1290/tillsynsmail/A 15229-2023.docx", "A 15229-2023")</f>
        <v/>
      </c>
    </row>
    <row r="93" ht="15" customHeight="1">
      <c r="A93" t="inlineStr">
        <is>
          <t>A 20702-2023</t>
        </is>
      </c>
      <c r="B93" s="1" t="n">
        <v>45058</v>
      </c>
      <c r="C93" s="1" t="n">
        <v>45210</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HYPERLINK("https://klasma.github.io/Logging_1276/artfynd/A 20702-2023.xlsx", "A 20702-2023")</f>
        <v/>
      </c>
      <c r="T93">
        <f>HYPERLINK("https://klasma.github.io/Logging_1276/kartor/A 20702-2023.png", "A 20702-2023")</f>
        <v/>
      </c>
      <c r="V93">
        <f>HYPERLINK("https://klasma.github.io/Logging_1276/klagomål/A 20702-2023.docx", "A 20702-2023")</f>
        <v/>
      </c>
      <c r="W93">
        <f>HYPERLINK("https://klasma.github.io/Logging_1276/klagomålsmail/A 20702-2023.docx", "A 20702-2023")</f>
        <v/>
      </c>
      <c r="X93">
        <f>HYPERLINK("https://klasma.github.io/Logging_1276/tillsyn/A 20702-2023.docx", "A 20702-2023")</f>
        <v/>
      </c>
      <c r="Y93">
        <f>HYPERLINK("https://klasma.github.io/Logging_1276/tillsynsmail/A 20702-2023.docx", "A 20702-2023")</f>
        <v/>
      </c>
    </row>
    <row r="94" ht="15" customHeight="1">
      <c r="A94" t="inlineStr">
        <is>
          <t>A 26736-2023</t>
        </is>
      </c>
      <c r="B94" s="1" t="n">
        <v>45090</v>
      </c>
      <c r="C94" s="1" t="n">
        <v>45210</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HYPERLINK("https://klasma.github.io/Logging_1265/artfynd/A 26736-2023.xlsx", "A 26736-2023")</f>
        <v/>
      </c>
      <c r="T94">
        <f>HYPERLINK("https://klasma.github.io/Logging_1265/kartor/A 26736-2023.png", "A 26736-2023")</f>
        <v/>
      </c>
      <c r="V94">
        <f>HYPERLINK("https://klasma.github.io/Logging_1265/klagomål/A 26736-2023.docx", "A 26736-2023")</f>
        <v/>
      </c>
      <c r="W94">
        <f>HYPERLINK("https://klasma.github.io/Logging_1265/klagomålsmail/A 26736-2023.docx", "A 26736-2023")</f>
        <v/>
      </c>
      <c r="X94">
        <f>HYPERLINK("https://klasma.github.io/Logging_1265/tillsyn/A 26736-2023.docx", "A 26736-2023")</f>
        <v/>
      </c>
      <c r="Y94">
        <f>HYPERLINK("https://klasma.github.io/Logging_1265/tillsynsmail/A 26736-2023.docx", "A 26736-2023")</f>
        <v/>
      </c>
    </row>
    <row r="95" ht="15" customHeight="1">
      <c r="A95" t="inlineStr">
        <is>
          <t>A 27284-2023</t>
        </is>
      </c>
      <c r="B95" s="1" t="n">
        <v>45096</v>
      </c>
      <c r="C95" s="1" t="n">
        <v>45210</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HYPERLINK("https://klasma.github.io/Logging_1256/artfynd/A 27284-2023.xlsx", "A 27284-2023")</f>
        <v/>
      </c>
      <c r="T95">
        <f>HYPERLINK("https://klasma.github.io/Logging_1256/kartor/A 27284-2023.png", "A 27284-2023")</f>
        <v/>
      </c>
      <c r="V95">
        <f>HYPERLINK("https://klasma.github.io/Logging_1256/klagomål/A 27284-2023.docx", "A 27284-2023")</f>
        <v/>
      </c>
      <c r="W95">
        <f>HYPERLINK("https://klasma.github.io/Logging_1256/klagomålsmail/A 27284-2023.docx", "A 27284-2023")</f>
        <v/>
      </c>
      <c r="X95">
        <f>HYPERLINK("https://klasma.github.io/Logging_1256/tillsyn/A 27284-2023.docx", "A 27284-2023")</f>
        <v/>
      </c>
      <c r="Y95">
        <f>HYPERLINK("https://klasma.github.io/Logging_1256/tillsynsmail/A 27284-2023.docx", "A 27284-2023")</f>
        <v/>
      </c>
    </row>
    <row r="96" ht="15" customHeight="1">
      <c r="A96" t="inlineStr">
        <is>
          <t>A 27658-2023</t>
        </is>
      </c>
      <c r="B96" s="1" t="n">
        <v>45097</v>
      </c>
      <c r="C96" s="1" t="n">
        <v>45210</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HYPERLINK("https://klasma.github.io/Logging_1285/artfynd/A 27658-2023.xlsx", "A 27658-2023")</f>
        <v/>
      </c>
      <c r="T96">
        <f>HYPERLINK("https://klasma.github.io/Logging_1285/kartor/A 27658-2023.png", "A 27658-2023")</f>
        <v/>
      </c>
      <c r="V96">
        <f>HYPERLINK("https://klasma.github.io/Logging_1285/klagomål/A 27658-2023.docx", "A 27658-2023")</f>
        <v/>
      </c>
      <c r="W96">
        <f>HYPERLINK("https://klasma.github.io/Logging_1285/klagomålsmail/A 27658-2023.docx", "A 27658-2023")</f>
        <v/>
      </c>
      <c r="X96">
        <f>HYPERLINK("https://klasma.github.io/Logging_1285/tillsyn/A 27658-2023.docx", "A 27658-2023")</f>
        <v/>
      </c>
      <c r="Y96">
        <f>HYPERLINK("https://klasma.github.io/Logging_1285/tillsynsmail/A 27658-2023.docx", "A 27658-2023")</f>
        <v/>
      </c>
    </row>
    <row r="97" ht="15" customHeight="1">
      <c r="A97" t="inlineStr">
        <is>
          <t>A 29029-2023</t>
        </is>
      </c>
      <c r="B97" s="1" t="n">
        <v>45104</v>
      </c>
      <c r="C97" s="1" t="n">
        <v>45210</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29029-2023.xlsx", "A 29029-2023")</f>
        <v/>
      </c>
      <c r="T97">
        <f>HYPERLINK("https://klasma.github.io/Logging_1263/kartor/A 29029-2023.png", "A 29029-2023")</f>
        <v/>
      </c>
      <c r="V97">
        <f>HYPERLINK("https://klasma.github.io/Logging_1263/klagomål/A 29029-2023.docx", "A 29029-2023")</f>
        <v/>
      </c>
      <c r="W97">
        <f>HYPERLINK("https://klasma.github.io/Logging_1263/klagomålsmail/A 29029-2023.docx", "A 29029-2023")</f>
        <v/>
      </c>
      <c r="X97">
        <f>HYPERLINK("https://klasma.github.io/Logging_1263/tillsyn/A 29029-2023.docx", "A 29029-2023")</f>
        <v/>
      </c>
      <c r="Y97">
        <f>HYPERLINK("https://klasma.github.io/Logging_1263/tillsynsmail/A 29029-2023.docx", "A 29029-2023")</f>
        <v/>
      </c>
    </row>
    <row r="98" ht="15" customHeight="1">
      <c r="A98" t="inlineStr">
        <is>
          <t>A 29032-2023</t>
        </is>
      </c>
      <c r="B98" s="1" t="n">
        <v>45104</v>
      </c>
      <c r="C98" s="1" t="n">
        <v>45210</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29032-2023.xlsx", "A 29032-2023")</f>
        <v/>
      </c>
      <c r="T98">
        <f>HYPERLINK("https://klasma.github.io/Logging_1263/kartor/A 29032-2023.png", "A 29032-2023")</f>
        <v/>
      </c>
      <c r="V98">
        <f>HYPERLINK("https://klasma.github.io/Logging_1263/klagomål/A 29032-2023.docx", "A 29032-2023")</f>
        <v/>
      </c>
      <c r="W98">
        <f>HYPERLINK("https://klasma.github.io/Logging_1263/klagomålsmail/A 29032-2023.docx", "A 29032-2023")</f>
        <v/>
      </c>
      <c r="X98">
        <f>HYPERLINK("https://klasma.github.io/Logging_1263/tillsyn/A 29032-2023.docx", "A 29032-2023")</f>
        <v/>
      </c>
      <c r="Y98">
        <f>HYPERLINK("https://klasma.github.io/Logging_1263/tillsynsmail/A 29032-2023.docx", "A 29032-2023")</f>
        <v/>
      </c>
    </row>
    <row r="99" ht="15" customHeight="1">
      <c r="A99" t="inlineStr">
        <is>
          <t>A 29038-2023</t>
        </is>
      </c>
      <c r="B99" s="1" t="n">
        <v>45104</v>
      </c>
      <c r="C99" s="1" t="n">
        <v>45210</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29038-2023.xlsx", "A 29038-2023")</f>
        <v/>
      </c>
      <c r="T99">
        <f>HYPERLINK("https://klasma.github.io/Logging_1281/kartor/A 29038-2023.png", "A 29038-2023")</f>
        <v/>
      </c>
      <c r="V99">
        <f>HYPERLINK("https://klasma.github.io/Logging_1281/klagomål/A 29038-2023.docx", "A 29038-2023")</f>
        <v/>
      </c>
      <c r="W99">
        <f>HYPERLINK("https://klasma.github.io/Logging_1281/klagomålsmail/A 29038-2023.docx", "A 29038-2023")</f>
        <v/>
      </c>
      <c r="X99">
        <f>HYPERLINK("https://klasma.github.io/Logging_1281/tillsyn/A 29038-2023.docx", "A 29038-2023")</f>
        <v/>
      </c>
      <c r="Y99">
        <f>HYPERLINK("https://klasma.github.io/Logging_1281/tillsynsmail/A 29038-2023.docx", "A 29038-2023")</f>
        <v/>
      </c>
    </row>
    <row r="100" ht="15" customHeight="1">
      <c r="A100" t="inlineStr">
        <is>
          <t>A 31697-2023</t>
        </is>
      </c>
      <c r="B100" s="1" t="n">
        <v>45117</v>
      </c>
      <c r="C100" s="1" t="n">
        <v>45210</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31697-2023.xlsx", "A 31697-2023")</f>
        <v/>
      </c>
      <c r="T100">
        <f>HYPERLINK("https://klasma.github.io/Logging_1263/kartor/A 31697-2023.png", "A 31697-2023")</f>
        <v/>
      </c>
      <c r="V100">
        <f>HYPERLINK("https://klasma.github.io/Logging_1263/klagomål/A 31697-2023.docx", "A 31697-2023")</f>
        <v/>
      </c>
      <c r="W100">
        <f>HYPERLINK("https://klasma.github.io/Logging_1263/klagomålsmail/A 31697-2023.docx", "A 31697-2023")</f>
        <v/>
      </c>
      <c r="X100">
        <f>HYPERLINK("https://klasma.github.io/Logging_1263/tillsyn/A 31697-2023.docx", "A 31697-2023")</f>
        <v/>
      </c>
      <c r="Y100">
        <f>HYPERLINK("https://klasma.github.io/Logging_1263/tillsynsmail/A 31697-2023.docx", "A 31697-2023")</f>
        <v/>
      </c>
    </row>
    <row r="101" ht="15" customHeight="1">
      <c r="A101" t="inlineStr">
        <is>
          <t>A 33364-2023</t>
        </is>
      </c>
      <c r="B101" s="1" t="n">
        <v>45128</v>
      </c>
      <c r="C101" s="1" t="n">
        <v>45210</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33364-2023.xlsx", "A 33364-2023")</f>
        <v/>
      </c>
      <c r="T101">
        <f>HYPERLINK("https://klasma.github.io/Logging_1290/kartor/A 33364-2023.png", "A 33364-2023")</f>
        <v/>
      </c>
      <c r="V101">
        <f>HYPERLINK("https://klasma.github.io/Logging_1290/klagomål/A 33364-2023.docx", "A 33364-2023")</f>
        <v/>
      </c>
      <c r="W101">
        <f>HYPERLINK("https://klasma.github.io/Logging_1290/klagomålsmail/A 33364-2023.docx", "A 33364-2023")</f>
        <v/>
      </c>
      <c r="X101">
        <f>HYPERLINK("https://klasma.github.io/Logging_1290/tillsyn/A 33364-2023.docx", "A 33364-2023")</f>
        <v/>
      </c>
      <c r="Y101">
        <f>HYPERLINK("https://klasma.github.io/Logging_1290/tillsynsmail/A 33364-2023.docx", "A 33364-2023")</f>
        <v/>
      </c>
    </row>
    <row r="102" ht="15" customHeight="1">
      <c r="A102" t="inlineStr">
        <is>
          <t>A 35695-2018</t>
        </is>
      </c>
      <c r="B102" s="1" t="n">
        <v>43326</v>
      </c>
      <c r="C102" s="1" t="n">
        <v>45210</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35695-2018.xlsx", "A 35695-2018")</f>
        <v/>
      </c>
      <c r="T102">
        <f>HYPERLINK("https://klasma.github.io/Logging_1256/kartor/A 35695-2018.png", "A 35695-2018")</f>
        <v/>
      </c>
      <c r="V102">
        <f>HYPERLINK("https://klasma.github.io/Logging_1256/klagomål/A 35695-2018.docx", "A 35695-2018")</f>
        <v/>
      </c>
      <c r="W102">
        <f>HYPERLINK("https://klasma.github.io/Logging_1256/klagomålsmail/A 35695-2018.docx", "A 35695-2018")</f>
        <v/>
      </c>
      <c r="X102">
        <f>HYPERLINK("https://klasma.github.io/Logging_1256/tillsyn/A 35695-2018.docx", "A 35695-2018")</f>
        <v/>
      </c>
      <c r="Y102">
        <f>HYPERLINK("https://klasma.github.io/Logging_1256/tillsynsmail/A 35695-2018.docx", "A 35695-2018")</f>
        <v/>
      </c>
    </row>
    <row r="103" ht="15" customHeight="1">
      <c r="A103" t="inlineStr">
        <is>
          <t>A 36135-2018</t>
        </is>
      </c>
      <c r="B103" s="1" t="n">
        <v>43327</v>
      </c>
      <c r="C103" s="1" t="n">
        <v>45210</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36135-2018.xlsx", "A 36135-2018")</f>
        <v/>
      </c>
      <c r="T103">
        <f>HYPERLINK("https://klasma.github.io/Logging_1265/kartor/A 36135-2018.png", "A 36135-2018")</f>
        <v/>
      </c>
      <c r="V103">
        <f>HYPERLINK("https://klasma.github.io/Logging_1265/klagomål/A 36135-2018.docx", "A 36135-2018")</f>
        <v/>
      </c>
      <c r="W103">
        <f>HYPERLINK("https://klasma.github.io/Logging_1265/klagomålsmail/A 36135-2018.docx", "A 36135-2018")</f>
        <v/>
      </c>
      <c r="X103">
        <f>HYPERLINK("https://klasma.github.io/Logging_1265/tillsyn/A 36135-2018.docx", "A 36135-2018")</f>
        <v/>
      </c>
      <c r="Y103">
        <f>HYPERLINK("https://klasma.github.io/Logging_1265/tillsynsmail/A 36135-2018.docx", "A 36135-2018")</f>
        <v/>
      </c>
    </row>
    <row r="104" ht="15" customHeight="1">
      <c r="A104" t="inlineStr">
        <is>
          <t>A 36249-2018</t>
        </is>
      </c>
      <c r="B104" s="1" t="n">
        <v>43327</v>
      </c>
      <c r="C104" s="1" t="n">
        <v>45210</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36249-2018.xlsx", "A 36249-2018")</f>
        <v/>
      </c>
      <c r="T104">
        <f>HYPERLINK("https://klasma.github.io/Logging_1263/kartor/A 36249-2018.png", "A 36249-2018")</f>
        <v/>
      </c>
      <c r="V104">
        <f>HYPERLINK("https://klasma.github.io/Logging_1263/klagomål/A 36249-2018.docx", "A 36249-2018")</f>
        <v/>
      </c>
      <c r="W104">
        <f>HYPERLINK("https://klasma.github.io/Logging_1263/klagomålsmail/A 36249-2018.docx", "A 36249-2018")</f>
        <v/>
      </c>
      <c r="X104">
        <f>HYPERLINK("https://klasma.github.io/Logging_1263/tillsyn/A 36249-2018.docx", "A 36249-2018")</f>
        <v/>
      </c>
      <c r="Y104">
        <f>HYPERLINK("https://klasma.github.io/Logging_1263/tillsynsmail/A 36249-2018.docx", "A 36249-2018")</f>
        <v/>
      </c>
    </row>
    <row r="105" ht="15" customHeight="1">
      <c r="A105" t="inlineStr">
        <is>
          <t>A 49919-2018</t>
        </is>
      </c>
      <c r="B105" s="1" t="n">
        <v>43376</v>
      </c>
      <c r="C105" s="1" t="n">
        <v>45210</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49919-2018.xlsx", "A 49919-2018")</f>
        <v/>
      </c>
      <c r="T105">
        <f>HYPERLINK("https://klasma.github.io/Logging_1256/kartor/A 49919-2018.png", "A 49919-2018")</f>
        <v/>
      </c>
      <c r="V105">
        <f>HYPERLINK("https://klasma.github.io/Logging_1256/klagomål/A 49919-2018.docx", "A 49919-2018")</f>
        <v/>
      </c>
      <c r="W105">
        <f>HYPERLINK("https://klasma.github.io/Logging_1256/klagomålsmail/A 49919-2018.docx", "A 49919-2018")</f>
        <v/>
      </c>
      <c r="X105">
        <f>HYPERLINK("https://klasma.github.io/Logging_1256/tillsyn/A 49919-2018.docx", "A 49919-2018")</f>
        <v/>
      </c>
      <c r="Y105">
        <f>HYPERLINK("https://klasma.github.io/Logging_1256/tillsynsmail/A 49919-2018.docx", "A 49919-2018")</f>
        <v/>
      </c>
    </row>
    <row r="106" ht="15" customHeight="1">
      <c r="A106" t="inlineStr">
        <is>
          <t>A 62876-2018</t>
        </is>
      </c>
      <c r="B106" s="1" t="n">
        <v>43413</v>
      </c>
      <c r="C106" s="1" t="n">
        <v>45210</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62876-2018.xlsx", "A 62876-2018")</f>
        <v/>
      </c>
      <c r="T106">
        <f>HYPERLINK("https://klasma.github.io/Logging_1285/kartor/A 62876-2018.png", "A 62876-2018")</f>
        <v/>
      </c>
      <c r="V106">
        <f>HYPERLINK("https://klasma.github.io/Logging_1285/klagomål/A 62876-2018.docx", "A 62876-2018")</f>
        <v/>
      </c>
      <c r="W106">
        <f>HYPERLINK("https://klasma.github.io/Logging_1285/klagomålsmail/A 62876-2018.docx", "A 62876-2018")</f>
        <v/>
      </c>
      <c r="X106">
        <f>HYPERLINK("https://klasma.github.io/Logging_1285/tillsyn/A 62876-2018.docx", "A 62876-2018")</f>
        <v/>
      </c>
      <c r="Y106">
        <f>HYPERLINK("https://klasma.github.io/Logging_1285/tillsynsmail/A 62876-2018.docx", "A 62876-2018")</f>
        <v/>
      </c>
    </row>
    <row r="107" ht="15" customHeight="1">
      <c r="A107" t="inlineStr">
        <is>
          <t>A 64077-2018</t>
        </is>
      </c>
      <c r="B107" s="1" t="n">
        <v>43430</v>
      </c>
      <c r="C107" s="1" t="n">
        <v>45210</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64077-2018.xlsx", "A 64077-2018")</f>
        <v/>
      </c>
      <c r="T107">
        <f>HYPERLINK("https://klasma.github.io/Logging_1256/kartor/A 64077-2018.png", "A 64077-2018")</f>
        <v/>
      </c>
      <c r="V107">
        <f>HYPERLINK("https://klasma.github.io/Logging_1256/klagomål/A 64077-2018.docx", "A 64077-2018")</f>
        <v/>
      </c>
      <c r="W107">
        <f>HYPERLINK("https://klasma.github.io/Logging_1256/klagomålsmail/A 64077-2018.docx", "A 64077-2018")</f>
        <v/>
      </c>
      <c r="X107">
        <f>HYPERLINK("https://klasma.github.io/Logging_1256/tillsyn/A 64077-2018.docx", "A 64077-2018")</f>
        <v/>
      </c>
      <c r="Y107">
        <f>HYPERLINK("https://klasma.github.io/Logging_1256/tillsynsmail/A 64077-2018.docx", "A 64077-2018")</f>
        <v/>
      </c>
    </row>
    <row r="108" ht="15" customHeight="1">
      <c r="A108" t="inlineStr">
        <is>
          <t>A 66018-2018</t>
        </is>
      </c>
      <c r="B108" s="1" t="n">
        <v>43434</v>
      </c>
      <c r="C108" s="1" t="n">
        <v>45210</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66018-2018.xlsx", "A 66018-2018")</f>
        <v/>
      </c>
      <c r="T108">
        <f>HYPERLINK("https://klasma.github.io/Logging_1290/kartor/A 66018-2018.png", "A 66018-2018")</f>
        <v/>
      </c>
      <c r="V108">
        <f>HYPERLINK("https://klasma.github.io/Logging_1290/klagomål/A 66018-2018.docx", "A 66018-2018")</f>
        <v/>
      </c>
      <c r="W108">
        <f>HYPERLINK("https://klasma.github.io/Logging_1290/klagomålsmail/A 66018-2018.docx", "A 66018-2018")</f>
        <v/>
      </c>
      <c r="X108">
        <f>HYPERLINK("https://klasma.github.io/Logging_1290/tillsyn/A 66018-2018.docx", "A 66018-2018")</f>
        <v/>
      </c>
      <c r="Y108">
        <f>HYPERLINK("https://klasma.github.io/Logging_1290/tillsynsmail/A 66018-2018.docx", "A 66018-2018")</f>
        <v/>
      </c>
    </row>
    <row r="109" ht="15" customHeight="1">
      <c r="A109" t="inlineStr">
        <is>
          <t>A 66665-2018</t>
        </is>
      </c>
      <c r="B109" s="1" t="n">
        <v>43437</v>
      </c>
      <c r="C109" s="1" t="n">
        <v>45210</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66665-2018.xlsx", "A 66665-2018")</f>
        <v/>
      </c>
      <c r="T109">
        <f>HYPERLINK("https://klasma.github.io/Logging_1290/kartor/A 66665-2018.png", "A 66665-2018")</f>
        <v/>
      </c>
      <c r="V109">
        <f>HYPERLINK("https://klasma.github.io/Logging_1290/klagomål/A 66665-2018.docx", "A 66665-2018")</f>
        <v/>
      </c>
      <c r="W109">
        <f>HYPERLINK("https://klasma.github.io/Logging_1290/klagomålsmail/A 66665-2018.docx", "A 66665-2018")</f>
        <v/>
      </c>
      <c r="X109">
        <f>HYPERLINK("https://klasma.github.io/Logging_1290/tillsyn/A 66665-2018.docx", "A 66665-2018")</f>
        <v/>
      </c>
      <c r="Y109">
        <f>HYPERLINK("https://klasma.github.io/Logging_1290/tillsynsmail/A 66665-2018.docx", "A 66665-2018")</f>
        <v/>
      </c>
    </row>
    <row r="110" ht="15" customHeight="1">
      <c r="A110" t="inlineStr">
        <is>
          <t>A 67152-2018</t>
        </is>
      </c>
      <c r="B110" s="1" t="n">
        <v>43438</v>
      </c>
      <c r="C110" s="1" t="n">
        <v>45210</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67152-2018.xlsx", "A 67152-2018")</f>
        <v/>
      </c>
      <c r="T110">
        <f>HYPERLINK("https://klasma.github.io/Logging_1293/kartor/A 67152-2018.png", "A 67152-2018")</f>
        <v/>
      </c>
      <c r="V110">
        <f>HYPERLINK("https://klasma.github.io/Logging_1293/klagomål/A 67152-2018.docx", "A 67152-2018")</f>
        <v/>
      </c>
      <c r="W110">
        <f>HYPERLINK("https://klasma.github.io/Logging_1293/klagomålsmail/A 67152-2018.docx", "A 67152-2018")</f>
        <v/>
      </c>
      <c r="X110">
        <f>HYPERLINK("https://klasma.github.io/Logging_1293/tillsyn/A 67152-2018.docx", "A 67152-2018")</f>
        <v/>
      </c>
      <c r="Y110">
        <f>HYPERLINK("https://klasma.github.io/Logging_1293/tillsynsmail/A 67152-2018.docx", "A 67152-2018")</f>
        <v/>
      </c>
    </row>
    <row r="111" ht="15" customHeight="1">
      <c r="A111" t="inlineStr">
        <is>
          <t>A 67008-2018</t>
        </is>
      </c>
      <c r="B111" s="1" t="n">
        <v>43438</v>
      </c>
      <c r="C111" s="1" t="n">
        <v>45210</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67008-2018.xlsx", "A 67008-2018")</f>
        <v/>
      </c>
      <c r="T111">
        <f>HYPERLINK("https://klasma.github.io/Logging_1293/kartor/A 67008-2018.png", "A 67008-2018")</f>
        <v/>
      </c>
      <c r="V111">
        <f>HYPERLINK("https://klasma.github.io/Logging_1293/klagomål/A 67008-2018.docx", "A 67008-2018")</f>
        <v/>
      </c>
      <c r="W111">
        <f>HYPERLINK("https://klasma.github.io/Logging_1293/klagomålsmail/A 67008-2018.docx", "A 67008-2018")</f>
        <v/>
      </c>
      <c r="X111">
        <f>HYPERLINK("https://klasma.github.io/Logging_1293/tillsyn/A 67008-2018.docx", "A 67008-2018")</f>
        <v/>
      </c>
      <c r="Y111">
        <f>HYPERLINK("https://klasma.github.io/Logging_1293/tillsynsmail/A 67008-2018.docx", "A 67008-2018")</f>
        <v/>
      </c>
    </row>
    <row r="112" ht="15" customHeight="1">
      <c r="A112" t="inlineStr">
        <is>
          <t>A 67851-2018</t>
        </is>
      </c>
      <c r="B112" s="1" t="n">
        <v>43440</v>
      </c>
      <c r="C112" s="1" t="n">
        <v>45210</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67851-2018.xlsx", "A 67851-2018")</f>
        <v/>
      </c>
      <c r="T112">
        <f>HYPERLINK("https://klasma.github.io/Logging_1293/kartor/A 67851-2018.png", "A 67851-2018")</f>
        <v/>
      </c>
      <c r="V112">
        <f>HYPERLINK("https://klasma.github.io/Logging_1293/klagomål/A 67851-2018.docx", "A 67851-2018")</f>
        <v/>
      </c>
      <c r="W112">
        <f>HYPERLINK("https://klasma.github.io/Logging_1293/klagomålsmail/A 67851-2018.docx", "A 67851-2018")</f>
        <v/>
      </c>
      <c r="X112">
        <f>HYPERLINK("https://klasma.github.io/Logging_1293/tillsyn/A 67851-2018.docx", "A 67851-2018")</f>
        <v/>
      </c>
      <c r="Y112">
        <f>HYPERLINK("https://klasma.github.io/Logging_1293/tillsynsmail/A 67851-2018.docx", "A 67851-2018")</f>
        <v/>
      </c>
    </row>
    <row r="113" ht="15" customHeight="1">
      <c r="A113" t="inlineStr">
        <is>
          <t>A 69458-2018</t>
        </is>
      </c>
      <c r="B113" s="1" t="n">
        <v>43446</v>
      </c>
      <c r="C113" s="1" t="n">
        <v>45210</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69458-2018.xlsx", "A 69458-2018")</f>
        <v/>
      </c>
      <c r="T113">
        <f>HYPERLINK("https://klasma.github.io/Logging_1293/kartor/A 69458-2018.png", "A 69458-2018")</f>
        <v/>
      </c>
      <c r="V113">
        <f>HYPERLINK("https://klasma.github.io/Logging_1293/klagomål/A 69458-2018.docx", "A 69458-2018")</f>
        <v/>
      </c>
      <c r="W113">
        <f>HYPERLINK("https://klasma.github.io/Logging_1293/klagomålsmail/A 69458-2018.docx", "A 69458-2018")</f>
        <v/>
      </c>
      <c r="X113">
        <f>HYPERLINK("https://klasma.github.io/Logging_1293/tillsyn/A 69458-2018.docx", "A 69458-2018")</f>
        <v/>
      </c>
      <c r="Y113">
        <f>HYPERLINK("https://klasma.github.io/Logging_1293/tillsynsmail/A 69458-2018.docx", "A 69458-2018")</f>
        <v/>
      </c>
    </row>
    <row r="114" ht="15" customHeight="1">
      <c r="A114" t="inlineStr">
        <is>
          <t>A 2124-2019</t>
        </is>
      </c>
      <c r="B114" s="1" t="n">
        <v>43467</v>
      </c>
      <c r="C114" s="1" t="n">
        <v>45210</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2124-2019.xlsx", "A 2124-2019")</f>
        <v/>
      </c>
      <c r="T114">
        <f>HYPERLINK("https://klasma.github.io/Logging_1265/kartor/A 2124-2019.png", "A 2124-2019")</f>
        <v/>
      </c>
      <c r="V114">
        <f>HYPERLINK("https://klasma.github.io/Logging_1265/klagomål/A 2124-2019.docx", "A 2124-2019")</f>
        <v/>
      </c>
      <c r="W114">
        <f>HYPERLINK("https://klasma.github.io/Logging_1265/klagomålsmail/A 2124-2019.docx", "A 2124-2019")</f>
        <v/>
      </c>
      <c r="X114">
        <f>HYPERLINK("https://klasma.github.io/Logging_1265/tillsyn/A 2124-2019.docx", "A 2124-2019")</f>
        <v/>
      </c>
      <c r="Y114">
        <f>HYPERLINK("https://klasma.github.io/Logging_1265/tillsynsmail/A 2124-2019.docx", "A 2124-2019")</f>
        <v/>
      </c>
    </row>
    <row r="115" ht="15" customHeight="1">
      <c r="A115" t="inlineStr">
        <is>
          <t>A 569-2019</t>
        </is>
      </c>
      <c r="B115" s="1" t="n">
        <v>43469</v>
      </c>
      <c r="C115" s="1" t="n">
        <v>45210</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569-2019.xlsx", "A 569-2019")</f>
        <v/>
      </c>
      <c r="T115">
        <f>HYPERLINK("https://klasma.github.io/Logging_1290/kartor/A 569-2019.png", "A 569-2019")</f>
        <v/>
      </c>
      <c r="V115">
        <f>HYPERLINK("https://klasma.github.io/Logging_1290/klagomål/A 569-2019.docx", "A 569-2019")</f>
        <v/>
      </c>
      <c r="W115">
        <f>HYPERLINK("https://klasma.github.io/Logging_1290/klagomålsmail/A 569-2019.docx", "A 569-2019")</f>
        <v/>
      </c>
      <c r="X115">
        <f>HYPERLINK("https://klasma.github.io/Logging_1290/tillsyn/A 569-2019.docx", "A 569-2019")</f>
        <v/>
      </c>
      <c r="Y115">
        <f>HYPERLINK("https://klasma.github.io/Logging_1290/tillsynsmail/A 569-2019.docx", "A 569-2019")</f>
        <v/>
      </c>
    </row>
    <row r="116" ht="15" customHeight="1">
      <c r="A116" t="inlineStr">
        <is>
          <t>A 2675-2019</t>
        </is>
      </c>
      <c r="B116" s="1" t="n">
        <v>43469</v>
      </c>
      <c r="C116" s="1" t="n">
        <v>45210</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2675-2019.xlsx", "A 2675-2019")</f>
        <v/>
      </c>
      <c r="T116">
        <f>HYPERLINK("https://klasma.github.io/Logging_1278/kartor/A 2675-2019.png", "A 2675-2019")</f>
        <v/>
      </c>
      <c r="V116">
        <f>HYPERLINK("https://klasma.github.io/Logging_1278/klagomål/A 2675-2019.docx", "A 2675-2019")</f>
        <v/>
      </c>
      <c r="W116">
        <f>HYPERLINK("https://klasma.github.io/Logging_1278/klagomålsmail/A 2675-2019.docx", "A 2675-2019")</f>
        <v/>
      </c>
      <c r="X116">
        <f>HYPERLINK("https://klasma.github.io/Logging_1278/tillsyn/A 2675-2019.docx", "A 2675-2019")</f>
        <v/>
      </c>
      <c r="Y116">
        <f>HYPERLINK("https://klasma.github.io/Logging_1278/tillsynsmail/A 2675-2019.docx", "A 2675-2019")</f>
        <v/>
      </c>
    </row>
    <row r="117" ht="15" customHeight="1">
      <c r="A117" t="inlineStr">
        <is>
          <t>A 1829-2019</t>
        </is>
      </c>
      <c r="B117" s="1" t="n">
        <v>43474</v>
      </c>
      <c r="C117" s="1" t="n">
        <v>45210</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1829-2019.xlsx", "A 1829-2019")</f>
        <v/>
      </c>
      <c r="T117">
        <f>HYPERLINK("https://klasma.github.io/Logging_1293/kartor/A 1829-2019.png", "A 1829-2019")</f>
        <v/>
      </c>
      <c r="V117">
        <f>HYPERLINK("https://klasma.github.io/Logging_1293/klagomål/A 1829-2019.docx", "A 1829-2019")</f>
        <v/>
      </c>
      <c r="W117">
        <f>HYPERLINK("https://klasma.github.io/Logging_1293/klagomålsmail/A 1829-2019.docx", "A 1829-2019")</f>
        <v/>
      </c>
      <c r="X117">
        <f>HYPERLINK("https://klasma.github.io/Logging_1293/tillsyn/A 1829-2019.docx", "A 1829-2019")</f>
        <v/>
      </c>
      <c r="Y117">
        <f>HYPERLINK("https://klasma.github.io/Logging_1293/tillsynsmail/A 1829-2019.docx", "A 1829-2019")</f>
        <v/>
      </c>
    </row>
    <row r="118" ht="15" customHeight="1">
      <c r="A118" t="inlineStr">
        <is>
          <t>A 3218-2019</t>
        </is>
      </c>
      <c r="B118" s="1" t="n">
        <v>43480</v>
      </c>
      <c r="C118" s="1" t="n">
        <v>45210</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3218-2019.xlsx", "A 3218-2019")</f>
        <v/>
      </c>
      <c r="T118">
        <f>HYPERLINK("https://klasma.github.io/Logging_1270/kartor/A 3218-2019.png", "A 3218-2019")</f>
        <v/>
      </c>
      <c r="V118">
        <f>HYPERLINK("https://klasma.github.io/Logging_1270/klagomål/A 3218-2019.docx", "A 3218-2019")</f>
        <v/>
      </c>
      <c r="W118">
        <f>HYPERLINK("https://klasma.github.io/Logging_1270/klagomålsmail/A 3218-2019.docx", "A 3218-2019")</f>
        <v/>
      </c>
      <c r="X118">
        <f>HYPERLINK("https://klasma.github.io/Logging_1270/tillsyn/A 3218-2019.docx", "A 3218-2019")</f>
        <v/>
      </c>
      <c r="Y118">
        <f>HYPERLINK("https://klasma.github.io/Logging_1270/tillsynsmail/A 3218-2019.docx", "A 3218-2019")</f>
        <v/>
      </c>
    </row>
    <row r="119" ht="15" customHeight="1">
      <c r="A119" t="inlineStr">
        <is>
          <t>A 5791-2019</t>
        </is>
      </c>
      <c r="B119" s="1" t="n">
        <v>43482</v>
      </c>
      <c r="C119" s="1" t="n">
        <v>45210</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5791-2019.xlsx", "A 5791-2019")</f>
        <v/>
      </c>
      <c r="T119">
        <f>HYPERLINK("https://klasma.github.io/Logging_1273/kartor/A 5791-2019.png", "A 5791-2019")</f>
        <v/>
      </c>
      <c r="V119">
        <f>HYPERLINK("https://klasma.github.io/Logging_1273/klagomål/A 5791-2019.docx", "A 5791-2019")</f>
        <v/>
      </c>
      <c r="W119">
        <f>HYPERLINK("https://klasma.github.io/Logging_1273/klagomålsmail/A 5791-2019.docx", "A 5791-2019")</f>
        <v/>
      </c>
      <c r="X119">
        <f>HYPERLINK("https://klasma.github.io/Logging_1273/tillsyn/A 5791-2019.docx", "A 5791-2019")</f>
        <v/>
      </c>
      <c r="Y119">
        <f>HYPERLINK("https://klasma.github.io/Logging_1273/tillsynsmail/A 5791-2019.docx", "A 5791-2019")</f>
        <v/>
      </c>
    </row>
    <row r="120" ht="15" customHeight="1">
      <c r="A120" t="inlineStr">
        <is>
          <t>A 6674-2019</t>
        </is>
      </c>
      <c r="B120" s="1" t="n">
        <v>43494</v>
      </c>
      <c r="C120" s="1" t="n">
        <v>45210</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6674-2019.xlsx", "A 6674-2019")</f>
        <v/>
      </c>
      <c r="T120">
        <f>HYPERLINK("https://klasma.github.io/Logging_1273/kartor/A 6674-2019.png", "A 6674-2019")</f>
        <v/>
      </c>
      <c r="V120">
        <f>HYPERLINK("https://klasma.github.io/Logging_1273/klagomål/A 6674-2019.docx", "A 6674-2019")</f>
        <v/>
      </c>
      <c r="W120">
        <f>HYPERLINK("https://klasma.github.io/Logging_1273/klagomålsmail/A 6674-2019.docx", "A 6674-2019")</f>
        <v/>
      </c>
      <c r="X120">
        <f>HYPERLINK("https://klasma.github.io/Logging_1273/tillsyn/A 6674-2019.docx", "A 6674-2019")</f>
        <v/>
      </c>
      <c r="Y120">
        <f>HYPERLINK("https://klasma.github.io/Logging_1273/tillsynsmail/A 6674-2019.docx", "A 6674-2019")</f>
        <v/>
      </c>
    </row>
    <row r="121" ht="15" customHeight="1">
      <c r="A121" t="inlineStr">
        <is>
          <t>A 8457-2019</t>
        </is>
      </c>
      <c r="B121" s="1" t="n">
        <v>43500</v>
      </c>
      <c r="C121" s="1" t="n">
        <v>45210</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8457-2019.xlsx", "A 8457-2019")</f>
        <v/>
      </c>
      <c r="T121">
        <f>HYPERLINK("https://klasma.github.io/Logging_1267/kartor/A 8457-2019.png", "A 8457-2019")</f>
        <v/>
      </c>
      <c r="V121">
        <f>HYPERLINK("https://klasma.github.io/Logging_1267/klagomål/A 8457-2019.docx", "A 8457-2019")</f>
        <v/>
      </c>
      <c r="W121">
        <f>HYPERLINK("https://klasma.github.io/Logging_1267/klagomålsmail/A 8457-2019.docx", "A 8457-2019")</f>
        <v/>
      </c>
      <c r="X121">
        <f>HYPERLINK("https://klasma.github.io/Logging_1267/tillsyn/A 8457-2019.docx", "A 8457-2019")</f>
        <v/>
      </c>
      <c r="Y121">
        <f>HYPERLINK("https://klasma.github.io/Logging_1267/tillsynsmail/A 8457-2019.docx", "A 8457-2019")</f>
        <v/>
      </c>
    </row>
    <row r="122" ht="15" customHeight="1">
      <c r="A122" t="inlineStr">
        <is>
          <t>A 8446-2019</t>
        </is>
      </c>
      <c r="B122" s="1" t="n">
        <v>43500</v>
      </c>
      <c r="C122" s="1" t="n">
        <v>45210</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8446-2019.xlsx", "A 8446-2019")</f>
        <v/>
      </c>
      <c r="T122">
        <f>HYPERLINK("https://klasma.github.io/Logging_1267/kartor/A 8446-2019.png", "A 8446-2019")</f>
        <v/>
      </c>
      <c r="V122">
        <f>HYPERLINK("https://klasma.github.io/Logging_1267/klagomål/A 8446-2019.docx", "A 8446-2019")</f>
        <v/>
      </c>
      <c r="W122">
        <f>HYPERLINK("https://klasma.github.io/Logging_1267/klagomålsmail/A 8446-2019.docx", "A 8446-2019")</f>
        <v/>
      </c>
      <c r="X122">
        <f>HYPERLINK("https://klasma.github.io/Logging_1267/tillsyn/A 8446-2019.docx", "A 8446-2019")</f>
        <v/>
      </c>
      <c r="Y122">
        <f>HYPERLINK("https://klasma.github.io/Logging_1267/tillsynsmail/A 8446-2019.docx", "A 8446-2019")</f>
        <v/>
      </c>
    </row>
    <row r="123" ht="15" customHeight="1">
      <c r="A123" t="inlineStr">
        <is>
          <t>A 12467-2019</t>
        </is>
      </c>
      <c r="B123" s="1" t="n">
        <v>43523</v>
      </c>
      <c r="C123" s="1" t="n">
        <v>45210</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12467-2019.xlsx", "A 12467-2019")</f>
        <v/>
      </c>
      <c r="T123">
        <f>HYPERLINK("https://klasma.github.io/Logging_1256/kartor/A 12467-2019.png", "A 12467-2019")</f>
        <v/>
      </c>
      <c r="V123">
        <f>HYPERLINK("https://klasma.github.io/Logging_1256/klagomål/A 12467-2019.docx", "A 12467-2019")</f>
        <v/>
      </c>
      <c r="W123">
        <f>HYPERLINK("https://klasma.github.io/Logging_1256/klagomålsmail/A 12467-2019.docx", "A 12467-2019")</f>
        <v/>
      </c>
      <c r="X123">
        <f>HYPERLINK("https://klasma.github.io/Logging_1256/tillsyn/A 12467-2019.docx", "A 12467-2019")</f>
        <v/>
      </c>
      <c r="Y123">
        <f>HYPERLINK("https://klasma.github.io/Logging_1256/tillsynsmail/A 12467-2019.docx", "A 12467-2019")</f>
        <v/>
      </c>
    </row>
    <row r="124" ht="15" customHeight="1">
      <c r="A124" t="inlineStr">
        <is>
          <t>A 12932-2019</t>
        </is>
      </c>
      <c r="B124" s="1" t="n">
        <v>43525</v>
      </c>
      <c r="C124" s="1" t="n">
        <v>45210</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12932-2019.xlsx", "A 12932-2019")</f>
        <v/>
      </c>
      <c r="T124">
        <f>HYPERLINK("https://klasma.github.io/Logging_1293/kartor/A 12932-2019.png", "A 12932-2019")</f>
        <v/>
      </c>
      <c r="V124">
        <f>HYPERLINK("https://klasma.github.io/Logging_1293/klagomål/A 12932-2019.docx", "A 12932-2019")</f>
        <v/>
      </c>
      <c r="W124">
        <f>HYPERLINK("https://klasma.github.io/Logging_1293/klagomålsmail/A 12932-2019.docx", "A 12932-2019")</f>
        <v/>
      </c>
      <c r="X124">
        <f>HYPERLINK("https://klasma.github.io/Logging_1293/tillsyn/A 12932-2019.docx", "A 12932-2019")</f>
        <v/>
      </c>
      <c r="Y124">
        <f>HYPERLINK("https://klasma.github.io/Logging_1293/tillsynsmail/A 12932-2019.docx", "A 12932-2019")</f>
        <v/>
      </c>
    </row>
    <row r="125" ht="15" customHeight="1">
      <c r="A125" t="inlineStr">
        <is>
          <t>A 15860-2019</t>
        </is>
      </c>
      <c r="B125" s="1" t="n">
        <v>43543</v>
      </c>
      <c r="C125" s="1" t="n">
        <v>45210</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15860-2019.xlsx", "A 15860-2019")</f>
        <v/>
      </c>
      <c r="T125">
        <f>HYPERLINK("https://klasma.github.io/Logging_1281/kartor/A 15860-2019.png", "A 15860-2019")</f>
        <v/>
      </c>
      <c r="V125">
        <f>HYPERLINK("https://klasma.github.io/Logging_1281/klagomål/A 15860-2019.docx", "A 15860-2019")</f>
        <v/>
      </c>
      <c r="W125">
        <f>HYPERLINK("https://klasma.github.io/Logging_1281/klagomålsmail/A 15860-2019.docx", "A 15860-2019")</f>
        <v/>
      </c>
      <c r="X125">
        <f>HYPERLINK("https://klasma.github.io/Logging_1281/tillsyn/A 15860-2019.docx", "A 15860-2019")</f>
        <v/>
      </c>
      <c r="Y125">
        <f>HYPERLINK("https://klasma.github.io/Logging_1281/tillsynsmail/A 15860-2019.docx", "A 15860-2019")</f>
        <v/>
      </c>
    </row>
    <row r="126" ht="15" customHeight="1">
      <c r="A126" t="inlineStr">
        <is>
          <t>A 20427-2019</t>
        </is>
      </c>
      <c r="B126" s="1" t="n">
        <v>43571</v>
      </c>
      <c r="C126" s="1" t="n">
        <v>45210</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20427-2019.xlsx", "A 20427-2019")</f>
        <v/>
      </c>
      <c r="T126">
        <f>HYPERLINK("https://klasma.github.io/Logging_1265/kartor/A 20427-2019.png", "A 20427-2019")</f>
        <v/>
      </c>
      <c r="V126">
        <f>HYPERLINK("https://klasma.github.io/Logging_1265/klagomål/A 20427-2019.docx", "A 20427-2019")</f>
        <v/>
      </c>
      <c r="W126">
        <f>HYPERLINK("https://klasma.github.io/Logging_1265/klagomålsmail/A 20427-2019.docx", "A 20427-2019")</f>
        <v/>
      </c>
      <c r="X126">
        <f>HYPERLINK("https://klasma.github.io/Logging_1265/tillsyn/A 20427-2019.docx", "A 20427-2019")</f>
        <v/>
      </c>
      <c r="Y126">
        <f>HYPERLINK("https://klasma.github.io/Logging_1265/tillsynsmail/A 20427-2019.docx", "A 20427-2019")</f>
        <v/>
      </c>
    </row>
    <row r="127" ht="15" customHeight="1">
      <c r="A127" t="inlineStr">
        <is>
          <t>A 24820-2019</t>
        </is>
      </c>
      <c r="B127" s="1" t="n">
        <v>43602</v>
      </c>
      <c r="C127" s="1" t="n">
        <v>45210</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24820-2019.xlsx", "A 24820-2019")</f>
        <v/>
      </c>
      <c r="T127">
        <f>HYPERLINK("https://klasma.github.io/Logging_1265/kartor/A 24820-2019.png", "A 24820-2019")</f>
        <v/>
      </c>
      <c r="V127">
        <f>HYPERLINK("https://klasma.github.io/Logging_1265/klagomål/A 24820-2019.docx", "A 24820-2019")</f>
        <v/>
      </c>
      <c r="W127">
        <f>HYPERLINK("https://klasma.github.io/Logging_1265/klagomålsmail/A 24820-2019.docx", "A 24820-2019")</f>
        <v/>
      </c>
      <c r="X127">
        <f>HYPERLINK("https://klasma.github.io/Logging_1265/tillsyn/A 24820-2019.docx", "A 24820-2019")</f>
        <v/>
      </c>
      <c r="Y127">
        <f>HYPERLINK("https://klasma.github.io/Logging_1265/tillsynsmail/A 24820-2019.docx", "A 24820-2019")</f>
        <v/>
      </c>
    </row>
    <row r="128" ht="15" customHeight="1">
      <c r="A128" t="inlineStr">
        <is>
          <t>A 28988-2019</t>
        </is>
      </c>
      <c r="B128" s="1" t="n">
        <v>43620</v>
      </c>
      <c r="C128" s="1" t="n">
        <v>45210</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28988-2019.xlsx", "A 28988-2019")</f>
        <v/>
      </c>
      <c r="T128">
        <f>HYPERLINK("https://klasma.github.io/Logging_1293/kartor/A 28988-2019.png", "A 28988-2019")</f>
        <v/>
      </c>
      <c r="V128">
        <f>HYPERLINK("https://klasma.github.io/Logging_1293/klagomål/A 28988-2019.docx", "A 28988-2019")</f>
        <v/>
      </c>
      <c r="W128">
        <f>HYPERLINK("https://klasma.github.io/Logging_1293/klagomålsmail/A 28988-2019.docx", "A 28988-2019")</f>
        <v/>
      </c>
      <c r="X128">
        <f>HYPERLINK("https://klasma.github.io/Logging_1293/tillsyn/A 28988-2019.docx", "A 28988-2019")</f>
        <v/>
      </c>
      <c r="Y128">
        <f>HYPERLINK("https://klasma.github.io/Logging_1293/tillsynsmail/A 28988-2019.docx", "A 28988-2019")</f>
        <v/>
      </c>
    </row>
    <row r="129" ht="15" customHeight="1">
      <c r="A129" t="inlineStr">
        <is>
          <t>A 29223-2019</t>
        </is>
      </c>
      <c r="B129" s="1" t="n">
        <v>43629</v>
      </c>
      <c r="C129" s="1" t="n">
        <v>45210</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29223-2019.xlsx", "A 29223-2019")</f>
        <v/>
      </c>
      <c r="T129">
        <f>HYPERLINK("https://klasma.github.io/Logging_1293/kartor/A 29223-2019.png", "A 29223-2019")</f>
        <v/>
      </c>
      <c r="V129">
        <f>HYPERLINK("https://klasma.github.io/Logging_1293/klagomål/A 29223-2019.docx", "A 29223-2019")</f>
        <v/>
      </c>
      <c r="W129">
        <f>HYPERLINK("https://klasma.github.io/Logging_1293/klagomålsmail/A 29223-2019.docx", "A 29223-2019")</f>
        <v/>
      </c>
      <c r="X129">
        <f>HYPERLINK("https://klasma.github.io/Logging_1293/tillsyn/A 29223-2019.docx", "A 29223-2019")</f>
        <v/>
      </c>
      <c r="Y129">
        <f>HYPERLINK("https://klasma.github.io/Logging_1293/tillsynsmail/A 29223-2019.docx", "A 29223-2019")</f>
        <v/>
      </c>
    </row>
    <row r="130" ht="15" customHeight="1">
      <c r="A130" t="inlineStr">
        <is>
          <t>A 29765-2019</t>
        </is>
      </c>
      <c r="B130" s="1" t="n">
        <v>43632</v>
      </c>
      <c r="C130" s="1" t="n">
        <v>45210</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29765-2019.xlsx", "A 29765-2019")</f>
        <v/>
      </c>
      <c r="T130">
        <f>HYPERLINK("https://klasma.github.io/Logging_1293/kartor/A 29765-2019.png", "A 29765-2019")</f>
        <v/>
      </c>
      <c r="V130">
        <f>HYPERLINK("https://klasma.github.io/Logging_1293/klagomål/A 29765-2019.docx", "A 29765-2019")</f>
        <v/>
      </c>
      <c r="W130">
        <f>HYPERLINK("https://klasma.github.io/Logging_1293/klagomålsmail/A 29765-2019.docx", "A 29765-2019")</f>
        <v/>
      </c>
      <c r="X130">
        <f>HYPERLINK("https://klasma.github.io/Logging_1293/tillsyn/A 29765-2019.docx", "A 29765-2019")</f>
        <v/>
      </c>
      <c r="Y130">
        <f>HYPERLINK("https://klasma.github.io/Logging_1293/tillsynsmail/A 29765-2019.docx", "A 29765-2019")</f>
        <v/>
      </c>
    </row>
    <row r="131" ht="15" customHeight="1">
      <c r="A131" t="inlineStr">
        <is>
          <t>A 30710-2019</t>
        </is>
      </c>
      <c r="B131" s="1" t="n">
        <v>43636</v>
      </c>
      <c r="C131" s="1" t="n">
        <v>45210</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30710-2019.xlsx", "A 30710-2019")</f>
        <v/>
      </c>
      <c r="T131">
        <f>HYPERLINK("https://klasma.github.io/Logging_1263/kartor/A 30710-2019.png", "A 30710-2019")</f>
        <v/>
      </c>
      <c r="V131">
        <f>HYPERLINK("https://klasma.github.io/Logging_1263/klagomål/A 30710-2019.docx", "A 30710-2019")</f>
        <v/>
      </c>
      <c r="W131">
        <f>HYPERLINK("https://klasma.github.io/Logging_1263/klagomålsmail/A 30710-2019.docx", "A 30710-2019")</f>
        <v/>
      </c>
      <c r="X131">
        <f>HYPERLINK("https://klasma.github.io/Logging_1263/tillsyn/A 30710-2019.docx", "A 30710-2019")</f>
        <v/>
      </c>
      <c r="Y131">
        <f>HYPERLINK("https://klasma.github.io/Logging_1263/tillsynsmail/A 30710-2019.docx", "A 30710-2019")</f>
        <v/>
      </c>
    </row>
    <row r="132" ht="15" customHeight="1">
      <c r="A132" t="inlineStr">
        <is>
          <t>A 32997-2019</t>
        </is>
      </c>
      <c r="B132" s="1" t="n">
        <v>43649</v>
      </c>
      <c r="C132" s="1" t="n">
        <v>45210</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32997-2019.xlsx", "A 32997-2019")</f>
        <v/>
      </c>
      <c r="T132">
        <f>HYPERLINK("https://klasma.github.io/Logging_1293/kartor/A 32997-2019.png", "A 32997-2019")</f>
        <v/>
      </c>
      <c r="U132">
        <f>HYPERLINK("https://klasma.github.io/Logging_1293/knärot/A 32997-2019.png", "A 32997-2019")</f>
        <v/>
      </c>
      <c r="V132">
        <f>HYPERLINK("https://klasma.github.io/Logging_1293/klagomål/A 32997-2019.docx", "A 32997-2019")</f>
        <v/>
      </c>
      <c r="W132">
        <f>HYPERLINK("https://klasma.github.io/Logging_1293/klagomålsmail/A 32997-2019.docx", "A 32997-2019")</f>
        <v/>
      </c>
      <c r="X132">
        <f>HYPERLINK("https://klasma.github.io/Logging_1293/tillsyn/A 32997-2019.docx", "A 32997-2019")</f>
        <v/>
      </c>
      <c r="Y132">
        <f>HYPERLINK("https://klasma.github.io/Logging_1293/tillsynsmail/A 32997-2019.docx", "A 32997-2019")</f>
        <v/>
      </c>
    </row>
    <row r="133" ht="15" customHeight="1">
      <c r="A133" t="inlineStr">
        <is>
          <t>A 38678-2019</t>
        </is>
      </c>
      <c r="B133" s="1" t="n">
        <v>43684</v>
      </c>
      <c r="C133" s="1" t="n">
        <v>45210</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38678-2019.xlsx", "A 38678-2019")</f>
        <v/>
      </c>
      <c r="T133">
        <f>HYPERLINK("https://klasma.github.io/Logging_1290/kartor/A 38678-2019.png", "A 38678-2019")</f>
        <v/>
      </c>
      <c r="V133">
        <f>HYPERLINK("https://klasma.github.io/Logging_1290/klagomål/A 38678-2019.docx", "A 38678-2019")</f>
        <v/>
      </c>
      <c r="W133">
        <f>HYPERLINK("https://klasma.github.io/Logging_1290/klagomålsmail/A 38678-2019.docx", "A 38678-2019")</f>
        <v/>
      </c>
      <c r="X133">
        <f>HYPERLINK("https://klasma.github.io/Logging_1290/tillsyn/A 38678-2019.docx", "A 38678-2019")</f>
        <v/>
      </c>
      <c r="Y133">
        <f>HYPERLINK("https://klasma.github.io/Logging_1290/tillsynsmail/A 38678-2019.docx", "A 38678-2019")</f>
        <v/>
      </c>
    </row>
    <row r="134" ht="15" customHeight="1">
      <c r="A134" t="inlineStr">
        <is>
          <t>A 38268-2019</t>
        </is>
      </c>
      <c r="B134" s="1" t="n">
        <v>43684</v>
      </c>
      <c r="C134" s="1" t="n">
        <v>45210</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38268-2019.xlsx", "A 38268-2019")</f>
        <v/>
      </c>
      <c r="T134">
        <f>HYPERLINK("https://klasma.github.io/Logging_1273/kartor/A 38268-2019.png", "A 38268-2019")</f>
        <v/>
      </c>
      <c r="V134">
        <f>HYPERLINK("https://klasma.github.io/Logging_1273/klagomål/A 38268-2019.docx", "A 38268-2019")</f>
        <v/>
      </c>
      <c r="W134">
        <f>HYPERLINK("https://klasma.github.io/Logging_1273/klagomålsmail/A 38268-2019.docx", "A 38268-2019")</f>
        <v/>
      </c>
      <c r="X134">
        <f>HYPERLINK("https://klasma.github.io/Logging_1273/tillsyn/A 38268-2019.docx", "A 38268-2019")</f>
        <v/>
      </c>
      <c r="Y134">
        <f>HYPERLINK("https://klasma.github.io/Logging_1273/tillsynsmail/A 38268-2019.docx", "A 38268-2019")</f>
        <v/>
      </c>
    </row>
    <row r="135" ht="15" customHeight="1">
      <c r="A135" t="inlineStr">
        <is>
          <t>A 46202-2019</t>
        </is>
      </c>
      <c r="B135" s="1" t="n">
        <v>43713</v>
      </c>
      <c r="C135" s="1" t="n">
        <v>45210</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46202-2019.xlsx", "A 46202-2019")</f>
        <v/>
      </c>
      <c r="T135">
        <f>HYPERLINK("https://klasma.github.io/Logging_1263/kartor/A 46202-2019.png", "A 46202-2019")</f>
        <v/>
      </c>
      <c r="V135">
        <f>HYPERLINK("https://klasma.github.io/Logging_1263/klagomål/A 46202-2019.docx", "A 46202-2019")</f>
        <v/>
      </c>
      <c r="W135">
        <f>HYPERLINK("https://klasma.github.io/Logging_1263/klagomålsmail/A 46202-2019.docx", "A 46202-2019")</f>
        <v/>
      </c>
      <c r="X135">
        <f>HYPERLINK("https://klasma.github.io/Logging_1263/tillsyn/A 46202-2019.docx", "A 46202-2019")</f>
        <v/>
      </c>
      <c r="Y135">
        <f>HYPERLINK("https://klasma.github.io/Logging_1263/tillsynsmail/A 46202-2019.docx", "A 46202-2019")</f>
        <v/>
      </c>
    </row>
    <row r="136" ht="15" customHeight="1">
      <c r="A136" t="inlineStr">
        <is>
          <t>A 46680-2019</t>
        </is>
      </c>
      <c r="B136" s="1" t="n">
        <v>43717</v>
      </c>
      <c r="C136" s="1" t="n">
        <v>45210</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46680-2019.xlsx", "A 46680-2019")</f>
        <v/>
      </c>
      <c r="T136">
        <f>HYPERLINK("https://klasma.github.io/Logging_1290/kartor/A 46680-2019.png", "A 46680-2019")</f>
        <v/>
      </c>
      <c r="V136">
        <f>HYPERLINK("https://klasma.github.io/Logging_1290/klagomål/A 46680-2019.docx", "A 46680-2019")</f>
        <v/>
      </c>
      <c r="W136">
        <f>HYPERLINK("https://klasma.github.io/Logging_1290/klagomålsmail/A 46680-2019.docx", "A 46680-2019")</f>
        <v/>
      </c>
      <c r="X136">
        <f>HYPERLINK("https://klasma.github.io/Logging_1290/tillsyn/A 46680-2019.docx", "A 46680-2019")</f>
        <v/>
      </c>
      <c r="Y136">
        <f>HYPERLINK("https://klasma.github.io/Logging_1290/tillsynsmail/A 46680-2019.docx", "A 46680-2019")</f>
        <v/>
      </c>
    </row>
    <row r="137" ht="15" customHeight="1">
      <c r="A137" t="inlineStr">
        <is>
          <t>A 47678-2019</t>
        </is>
      </c>
      <c r="B137" s="1" t="n">
        <v>43724</v>
      </c>
      <c r="C137" s="1" t="n">
        <v>45210</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47678-2019.xlsx", "A 47678-2019")</f>
        <v/>
      </c>
      <c r="T137">
        <f>HYPERLINK("https://klasma.github.io/Logging_1293/kartor/A 47678-2019.png", "A 47678-2019")</f>
        <v/>
      </c>
      <c r="V137">
        <f>HYPERLINK("https://klasma.github.io/Logging_1293/klagomål/A 47678-2019.docx", "A 47678-2019")</f>
        <v/>
      </c>
      <c r="W137">
        <f>HYPERLINK("https://klasma.github.io/Logging_1293/klagomålsmail/A 47678-2019.docx", "A 47678-2019")</f>
        <v/>
      </c>
      <c r="X137">
        <f>HYPERLINK("https://klasma.github.io/Logging_1293/tillsyn/A 47678-2019.docx", "A 47678-2019")</f>
        <v/>
      </c>
      <c r="Y137">
        <f>HYPERLINK("https://klasma.github.io/Logging_1293/tillsynsmail/A 47678-2019.docx", "A 47678-2019")</f>
        <v/>
      </c>
    </row>
    <row r="138" ht="15" customHeight="1">
      <c r="A138" t="inlineStr">
        <is>
          <t>A 47468-2019</t>
        </is>
      </c>
      <c r="B138" s="1" t="n">
        <v>43724</v>
      </c>
      <c r="C138" s="1" t="n">
        <v>45210</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47468-2019.xlsx", "A 47468-2019")</f>
        <v/>
      </c>
      <c r="T138">
        <f>HYPERLINK("https://klasma.github.io/Logging_1293/kartor/A 47468-2019.png", "A 47468-2019")</f>
        <v/>
      </c>
      <c r="V138">
        <f>HYPERLINK("https://klasma.github.io/Logging_1293/klagomål/A 47468-2019.docx", "A 47468-2019")</f>
        <v/>
      </c>
      <c r="W138">
        <f>HYPERLINK("https://klasma.github.io/Logging_1293/klagomålsmail/A 47468-2019.docx", "A 47468-2019")</f>
        <v/>
      </c>
      <c r="X138">
        <f>HYPERLINK("https://klasma.github.io/Logging_1293/tillsyn/A 47468-2019.docx", "A 47468-2019")</f>
        <v/>
      </c>
      <c r="Y138">
        <f>HYPERLINK("https://klasma.github.io/Logging_1293/tillsynsmail/A 47468-2019.docx", "A 47468-2019")</f>
        <v/>
      </c>
    </row>
    <row r="139" ht="15" customHeight="1">
      <c r="A139" t="inlineStr">
        <is>
          <t>A 51102-2019</t>
        </is>
      </c>
      <c r="B139" s="1" t="n">
        <v>43732</v>
      </c>
      <c r="C139" s="1" t="n">
        <v>45210</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51102-2019.xlsx", "A 51102-2019")</f>
        <v/>
      </c>
      <c r="T139">
        <f>HYPERLINK("https://klasma.github.io/Logging_1257/kartor/A 51102-2019.png", "A 51102-2019")</f>
        <v/>
      </c>
      <c r="V139">
        <f>HYPERLINK("https://klasma.github.io/Logging_1257/klagomål/A 51102-2019.docx", "A 51102-2019")</f>
        <v/>
      </c>
      <c r="W139">
        <f>HYPERLINK("https://klasma.github.io/Logging_1257/klagomålsmail/A 51102-2019.docx", "A 51102-2019")</f>
        <v/>
      </c>
      <c r="X139">
        <f>HYPERLINK("https://klasma.github.io/Logging_1257/tillsyn/A 51102-2019.docx", "A 51102-2019")</f>
        <v/>
      </c>
      <c r="Y139">
        <f>HYPERLINK("https://klasma.github.io/Logging_1257/tillsynsmail/A 51102-2019.docx", "A 51102-2019")</f>
        <v/>
      </c>
    </row>
    <row r="140" ht="15" customHeight="1">
      <c r="A140" t="inlineStr">
        <is>
          <t>A 51114-2019</t>
        </is>
      </c>
      <c r="B140" s="1" t="n">
        <v>43732</v>
      </c>
      <c r="C140" s="1" t="n">
        <v>45210</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51114-2019.xlsx", "A 51114-2019")</f>
        <v/>
      </c>
      <c r="T140">
        <f>HYPERLINK("https://klasma.github.io/Logging_1292/kartor/A 51114-2019.png", "A 51114-2019")</f>
        <v/>
      </c>
      <c r="V140">
        <f>HYPERLINK("https://klasma.github.io/Logging_1292/klagomål/A 51114-2019.docx", "A 51114-2019")</f>
        <v/>
      </c>
      <c r="W140">
        <f>HYPERLINK("https://klasma.github.io/Logging_1292/klagomålsmail/A 51114-2019.docx", "A 51114-2019")</f>
        <v/>
      </c>
      <c r="X140">
        <f>HYPERLINK("https://klasma.github.io/Logging_1292/tillsyn/A 51114-2019.docx", "A 51114-2019")</f>
        <v/>
      </c>
      <c r="Y140">
        <f>HYPERLINK("https://klasma.github.io/Logging_1292/tillsynsmail/A 51114-2019.docx", "A 51114-2019")</f>
        <v/>
      </c>
    </row>
    <row r="141" ht="15" customHeight="1">
      <c r="A141" t="inlineStr">
        <is>
          <t>A 51847-2019</t>
        </is>
      </c>
      <c r="B141" s="1" t="n">
        <v>43734</v>
      </c>
      <c r="C141" s="1" t="n">
        <v>45210</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51847-2019.xlsx", "A 51847-2019")</f>
        <v/>
      </c>
      <c r="T141">
        <f>HYPERLINK("https://klasma.github.io/Logging_1265/kartor/A 51847-2019.png", "A 51847-2019")</f>
        <v/>
      </c>
      <c r="V141">
        <f>HYPERLINK("https://klasma.github.io/Logging_1265/klagomål/A 51847-2019.docx", "A 51847-2019")</f>
        <v/>
      </c>
      <c r="W141">
        <f>HYPERLINK("https://klasma.github.io/Logging_1265/klagomålsmail/A 51847-2019.docx", "A 51847-2019")</f>
        <v/>
      </c>
      <c r="X141">
        <f>HYPERLINK("https://klasma.github.io/Logging_1265/tillsyn/A 51847-2019.docx", "A 51847-2019")</f>
        <v/>
      </c>
      <c r="Y141">
        <f>HYPERLINK("https://klasma.github.io/Logging_1265/tillsynsmail/A 51847-2019.docx", "A 51847-2019")</f>
        <v/>
      </c>
    </row>
    <row r="142" ht="15" customHeight="1">
      <c r="A142" t="inlineStr">
        <is>
          <t>A 50573-2019</t>
        </is>
      </c>
      <c r="B142" s="1" t="n">
        <v>43735</v>
      </c>
      <c r="C142" s="1" t="n">
        <v>45210</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50573-2019.xlsx", "A 50573-2019")</f>
        <v/>
      </c>
      <c r="T142">
        <f>HYPERLINK("https://klasma.github.io/Logging_1273/kartor/A 50573-2019.png", "A 50573-2019")</f>
        <v/>
      </c>
      <c r="V142">
        <f>HYPERLINK("https://klasma.github.io/Logging_1273/klagomål/A 50573-2019.docx", "A 50573-2019")</f>
        <v/>
      </c>
      <c r="W142">
        <f>HYPERLINK("https://klasma.github.io/Logging_1273/klagomålsmail/A 50573-2019.docx", "A 50573-2019")</f>
        <v/>
      </c>
      <c r="X142">
        <f>HYPERLINK("https://klasma.github.io/Logging_1273/tillsyn/A 50573-2019.docx", "A 50573-2019")</f>
        <v/>
      </c>
      <c r="Y142">
        <f>HYPERLINK("https://klasma.github.io/Logging_1273/tillsynsmail/A 50573-2019.docx", "A 50573-2019")</f>
        <v/>
      </c>
    </row>
    <row r="143" ht="15" customHeight="1">
      <c r="A143" t="inlineStr">
        <is>
          <t>A 53436-2019</t>
        </is>
      </c>
      <c r="B143" s="1" t="n">
        <v>43748</v>
      </c>
      <c r="C143" s="1" t="n">
        <v>45210</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53436-2019.xlsx", "A 53436-2019")</f>
        <v/>
      </c>
      <c r="T143">
        <f>HYPERLINK("https://klasma.github.io/Logging_1273/kartor/A 53436-2019.png", "A 53436-2019")</f>
        <v/>
      </c>
      <c r="V143">
        <f>HYPERLINK("https://klasma.github.io/Logging_1273/klagomål/A 53436-2019.docx", "A 53436-2019")</f>
        <v/>
      </c>
      <c r="W143">
        <f>HYPERLINK("https://klasma.github.io/Logging_1273/klagomålsmail/A 53436-2019.docx", "A 53436-2019")</f>
        <v/>
      </c>
      <c r="X143">
        <f>HYPERLINK("https://klasma.github.io/Logging_1273/tillsyn/A 53436-2019.docx", "A 53436-2019")</f>
        <v/>
      </c>
      <c r="Y143">
        <f>HYPERLINK("https://klasma.github.io/Logging_1273/tillsynsmail/A 53436-2019.docx", "A 53436-2019")</f>
        <v/>
      </c>
    </row>
    <row r="144" ht="15" customHeight="1">
      <c r="A144" t="inlineStr">
        <is>
          <t>A 55656-2019</t>
        </is>
      </c>
      <c r="B144" s="1" t="n">
        <v>43760</v>
      </c>
      <c r="C144" s="1" t="n">
        <v>45210</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55656-2019.xlsx", "A 55656-2019")</f>
        <v/>
      </c>
      <c r="T144">
        <f>HYPERLINK("https://klasma.github.io/Logging_1293/kartor/A 55656-2019.png", "A 55656-2019")</f>
        <v/>
      </c>
      <c r="V144">
        <f>HYPERLINK("https://klasma.github.io/Logging_1293/klagomål/A 55656-2019.docx", "A 55656-2019")</f>
        <v/>
      </c>
      <c r="W144">
        <f>HYPERLINK("https://klasma.github.io/Logging_1293/klagomålsmail/A 55656-2019.docx", "A 55656-2019")</f>
        <v/>
      </c>
      <c r="X144">
        <f>HYPERLINK("https://klasma.github.io/Logging_1293/tillsyn/A 55656-2019.docx", "A 55656-2019")</f>
        <v/>
      </c>
      <c r="Y144">
        <f>HYPERLINK("https://klasma.github.io/Logging_1293/tillsynsmail/A 55656-2019.docx", "A 55656-2019")</f>
        <v/>
      </c>
    </row>
    <row r="145" ht="15" customHeight="1">
      <c r="A145" t="inlineStr">
        <is>
          <t>A 56351-2019</t>
        </is>
      </c>
      <c r="B145" s="1" t="n">
        <v>43761</v>
      </c>
      <c r="C145" s="1" t="n">
        <v>45210</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56351-2019.xlsx", "A 56351-2019")</f>
        <v/>
      </c>
      <c r="T145">
        <f>HYPERLINK("https://klasma.github.io/Logging_1256/kartor/A 56351-2019.png", "A 56351-2019")</f>
        <v/>
      </c>
      <c r="V145">
        <f>HYPERLINK("https://klasma.github.io/Logging_1256/klagomål/A 56351-2019.docx", "A 56351-2019")</f>
        <v/>
      </c>
      <c r="W145">
        <f>HYPERLINK("https://klasma.github.io/Logging_1256/klagomålsmail/A 56351-2019.docx", "A 56351-2019")</f>
        <v/>
      </c>
      <c r="X145">
        <f>HYPERLINK("https://klasma.github.io/Logging_1256/tillsyn/A 56351-2019.docx", "A 56351-2019")</f>
        <v/>
      </c>
      <c r="Y145">
        <f>HYPERLINK("https://klasma.github.io/Logging_1256/tillsynsmail/A 56351-2019.docx", "A 56351-2019")</f>
        <v/>
      </c>
    </row>
    <row r="146" ht="15" customHeight="1">
      <c r="A146" t="inlineStr">
        <is>
          <t>A 59414-2019</t>
        </is>
      </c>
      <c r="B146" s="1" t="n">
        <v>43775</v>
      </c>
      <c r="C146" s="1" t="n">
        <v>45210</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59414-2019.xlsx", "A 59414-2019")</f>
        <v/>
      </c>
      <c r="T146">
        <f>HYPERLINK("https://klasma.github.io/Logging_1265/kartor/A 59414-2019.png", "A 59414-2019")</f>
        <v/>
      </c>
      <c r="V146">
        <f>HYPERLINK("https://klasma.github.io/Logging_1265/klagomål/A 59414-2019.docx", "A 59414-2019")</f>
        <v/>
      </c>
      <c r="W146">
        <f>HYPERLINK("https://klasma.github.io/Logging_1265/klagomålsmail/A 59414-2019.docx", "A 59414-2019")</f>
        <v/>
      </c>
      <c r="X146">
        <f>HYPERLINK("https://klasma.github.io/Logging_1265/tillsyn/A 59414-2019.docx", "A 59414-2019")</f>
        <v/>
      </c>
      <c r="Y146">
        <f>HYPERLINK("https://klasma.github.io/Logging_1265/tillsynsmail/A 59414-2019.docx", "A 59414-2019")</f>
        <v/>
      </c>
    </row>
    <row r="147" ht="15" customHeight="1">
      <c r="A147" t="inlineStr">
        <is>
          <t>A 2738-2020</t>
        </is>
      </c>
      <c r="B147" s="1" t="n">
        <v>43843</v>
      </c>
      <c r="C147" s="1" t="n">
        <v>45210</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2738-2020.xlsx", "A 2738-2020")</f>
        <v/>
      </c>
      <c r="T147">
        <f>HYPERLINK("https://klasma.github.io/Logging_1293/kartor/A 2738-2020.png", "A 2738-2020")</f>
        <v/>
      </c>
      <c r="V147">
        <f>HYPERLINK("https://klasma.github.io/Logging_1293/klagomål/A 2738-2020.docx", "A 2738-2020")</f>
        <v/>
      </c>
      <c r="W147">
        <f>HYPERLINK("https://klasma.github.io/Logging_1293/klagomålsmail/A 2738-2020.docx", "A 2738-2020")</f>
        <v/>
      </c>
      <c r="X147">
        <f>HYPERLINK("https://klasma.github.io/Logging_1293/tillsyn/A 2738-2020.docx", "A 2738-2020")</f>
        <v/>
      </c>
      <c r="Y147">
        <f>HYPERLINK("https://klasma.github.io/Logging_1293/tillsynsmail/A 2738-2020.docx", "A 2738-2020")</f>
        <v/>
      </c>
    </row>
    <row r="148" ht="15" customHeight="1">
      <c r="A148" t="inlineStr">
        <is>
          <t>A 7635-2020</t>
        </is>
      </c>
      <c r="B148" s="1" t="n">
        <v>43872</v>
      </c>
      <c r="C148" s="1" t="n">
        <v>45210</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7635-2020.xlsx", "A 7635-2020")</f>
        <v/>
      </c>
      <c r="T148">
        <f>HYPERLINK("https://klasma.github.io/Logging_1292/kartor/A 7635-2020.png", "A 7635-2020")</f>
        <v/>
      </c>
      <c r="V148">
        <f>HYPERLINK("https://klasma.github.io/Logging_1292/klagomål/A 7635-2020.docx", "A 7635-2020")</f>
        <v/>
      </c>
      <c r="W148">
        <f>HYPERLINK("https://klasma.github.io/Logging_1292/klagomålsmail/A 7635-2020.docx", "A 7635-2020")</f>
        <v/>
      </c>
      <c r="X148">
        <f>HYPERLINK("https://klasma.github.io/Logging_1292/tillsyn/A 7635-2020.docx", "A 7635-2020")</f>
        <v/>
      </c>
      <c r="Y148">
        <f>HYPERLINK("https://klasma.github.io/Logging_1292/tillsynsmail/A 7635-2020.docx", "A 7635-2020")</f>
        <v/>
      </c>
    </row>
    <row r="149" ht="15" customHeight="1">
      <c r="A149" t="inlineStr">
        <is>
          <t>A 8665-2020</t>
        </is>
      </c>
      <c r="B149" s="1" t="n">
        <v>43878</v>
      </c>
      <c r="C149" s="1" t="n">
        <v>45210</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8665-2020.xlsx", "A 8665-2020")</f>
        <v/>
      </c>
      <c r="T149">
        <f>HYPERLINK("https://klasma.github.io/Logging_1292/kartor/A 8665-2020.png", "A 8665-2020")</f>
        <v/>
      </c>
      <c r="V149">
        <f>HYPERLINK("https://klasma.github.io/Logging_1292/klagomål/A 8665-2020.docx", "A 8665-2020")</f>
        <v/>
      </c>
      <c r="W149">
        <f>HYPERLINK("https://klasma.github.io/Logging_1292/klagomålsmail/A 8665-2020.docx", "A 8665-2020")</f>
        <v/>
      </c>
      <c r="X149">
        <f>HYPERLINK("https://klasma.github.io/Logging_1292/tillsyn/A 8665-2020.docx", "A 8665-2020")</f>
        <v/>
      </c>
      <c r="Y149">
        <f>HYPERLINK("https://klasma.github.io/Logging_1292/tillsynsmail/A 8665-2020.docx", "A 8665-2020")</f>
        <v/>
      </c>
    </row>
    <row r="150" ht="15" customHeight="1">
      <c r="A150" t="inlineStr">
        <is>
          <t>A 11722-2020</t>
        </is>
      </c>
      <c r="B150" s="1" t="n">
        <v>43892</v>
      </c>
      <c r="C150" s="1" t="n">
        <v>45210</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11722-2020.xlsx", "A 11722-2020")</f>
        <v/>
      </c>
      <c r="T150">
        <f>HYPERLINK("https://klasma.github.io/Logging_1270/kartor/A 11722-2020.png", "A 11722-2020")</f>
        <v/>
      </c>
      <c r="V150">
        <f>HYPERLINK("https://klasma.github.io/Logging_1270/klagomål/A 11722-2020.docx", "A 11722-2020")</f>
        <v/>
      </c>
      <c r="W150">
        <f>HYPERLINK("https://klasma.github.io/Logging_1270/klagomålsmail/A 11722-2020.docx", "A 11722-2020")</f>
        <v/>
      </c>
      <c r="X150">
        <f>HYPERLINK("https://klasma.github.io/Logging_1270/tillsyn/A 11722-2020.docx", "A 11722-2020")</f>
        <v/>
      </c>
      <c r="Y150">
        <f>HYPERLINK("https://klasma.github.io/Logging_1270/tillsynsmail/A 11722-2020.docx", "A 11722-2020")</f>
        <v/>
      </c>
    </row>
    <row r="151" ht="15" customHeight="1">
      <c r="A151" t="inlineStr">
        <is>
          <t>A 15777-2020</t>
        </is>
      </c>
      <c r="B151" s="1" t="n">
        <v>43915</v>
      </c>
      <c r="C151" s="1" t="n">
        <v>45210</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15777-2020.xlsx", "A 15777-2020")</f>
        <v/>
      </c>
      <c r="T151">
        <f>HYPERLINK("https://klasma.github.io/Logging_1273/kartor/A 15777-2020.png", "A 15777-2020")</f>
        <v/>
      </c>
      <c r="V151">
        <f>HYPERLINK("https://klasma.github.io/Logging_1273/klagomål/A 15777-2020.docx", "A 15777-2020")</f>
        <v/>
      </c>
      <c r="W151">
        <f>HYPERLINK("https://klasma.github.io/Logging_1273/klagomålsmail/A 15777-2020.docx", "A 15777-2020")</f>
        <v/>
      </c>
      <c r="X151">
        <f>HYPERLINK("https://klasma.github.io/Logging_1273/tillsyn/A 15777-2020.docx", "A 15777-2020")</f>
        <v/>
      </c>
      <c r="Y151">
        <f>HYPERLINK("https://klasma.github.io/Logging_1273/tillsynsmail/A 15777-2020.docx", "A 15777-2020")</f>
        <v/>
      </c>
    </row>
    <row r="152" ht="15" customHeight="1">
      <c r="A152" t="inlineStr">
        <is>
          <t>A 17496-2020</t>
        </is>
      </c>
      <c r="B152" s="1" t="n">
        <v>43923</v>
      </c>
      <c r="C152" s="1" t="n">
        <v>45210</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17496-2020.xlsx", "A 17496-2020")</f>
        <v/>
      </c>
      <c r="T152">
        <f>HYPERLINK("https://klasma.github.io/Logging_1270/kartor/A 17496-2020.png", "A 17496-2020")</f>
        <v/>
      </c>
      <c r="V152">
        <f>HYPERLINK("https://klasma.github.io/Logging_1270/klagomål/A 17496-2020.docx", "A 17496-2020")</f>
        <v/>
      </c>
      <c r="W152">
        <f>HYPERLINK("https://klasma.github.io/Logging_1270/klagomålsmail/A 17496-2020.docx", "A 17496-2020")</f>
        <v/>
      </c>
      <c r="X152">
        <f>HYPERLINK("https://klasma.github.io/Logging_1270/tillsyn/A 17496-2020.docx", "A 17496-2020")</f>
        <v/>
      </c>
      <c r="Y152">
        <f>HYPERLINK("https://klasma.github.io/Logging_1270/tillsynsmail/A 17496-2020.docx", "A 17496-2020")</f>
        <v/>
      </c>
    </row>
    <row r="153" ht="15" customHeight="1">
      <c r="A153" t="inlineStr">
        <is>
          <t>A 20474-2020</t>
        </is>
      </c>
      <c r="B153" s="1" t="n">
        <v>43948</v>
      </c>
      <c r="C153" s="1" t="n">
        <v>45210</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20474-2020.xlsx", "A 20474-2020")</f>
        <v/>
      </c>
      <c r="T153">
        <f>HYPERLINK("https://klasma.github.io/Logging_1273/kartor/A 20474-2020.png", "A 20474-2020")</f>
        <v/>
      </c>
      <c r="V153">
        <f>HYPERLINK("https://klasma.github.io/Logging_1273/klagomål/A 20474-2020.docx", "A 20474-2020")</f>
        <v/>
      </c>
      <c r="W153">
        <f>HYPERLINK("https://klasma.github.io/Logging_1273/klagomålsmail/A 20474-2020.docx", "A 20474-2020")</f>
        <v/>
      </c>
      <c r="X153">
        <f>HYPERLINK("https://klasma.github.io/Logging_1273/tillsyn/A 20474-2020.docx", "A 20474-2020")</f>
        <v/>
      </c>
      <c r="Y153">
        <f>HYPERLINK("https://klasma.github.io/Logging_1273/tillsynsmail/A 20474-2020.docx", "A 20474-2020")</f>
        <v/>
      </c>
    </row>
    <row r="154" ht="15" customHeight="1">
      <c r="A154" t="inlineStr">
        <is>
          <t>A 23029-2020</t>
        </is>
      </c>
      <c r="B154" s="1" t="n">
        <v>43965</v>
      </c>
      <c r="C154" s="1" t="n">
        <v>45210</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23029-2020.xlsx", "A 23029-2020")</f>
        <v/>
      </c>
      <c r="T154">
        <f>HYPERLINK("https://klasma.github.io/Logging_1265/kartor/A 23029-2020.png", "A 23029-2020")</f>
        <v/>
      </c>
      <c r="V154">
        <f>HYPERLINK("https://klasma.github.io/Logging_1265/klagomål/A 23029-2020.docx", "A 23029-2020")</f>
        <v/>
      </c>
      <c r="W154">
        <f>HYPERLINK("https://klasma.github.io/Logging_1265/klagomålsmail/A 23029-2020.docx", "A 23029-2020")</f>
        <v/>
      </c>
      <c r="X154">
        <f>HYPERLINK("https://klasma.github.io/Logging_1265/tillsyn/A 23029-2020.docx", "A 23029-2020")</f>
        <v/>
      </c>
      <c r="Y154">
        <f>HYPERLINK("https://klasma.github.io/Logging_1265/tillsynsmail/A 23029-2020.docx", "A 23029-2020")</f>
        <v/>
      </c>
    </row>
    <row r="155" ht="15" customHeight="1">
      <c r="A155" t="inlineStr">
        <is>
          <t>A 24297-2020</t>
        </is>
      </c>
      <c r="B155" s="1" t="n">
        <v>43976</v>
      </c>
      <c r="C155" s="1" t="n">
        <v>45210</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24297-2020.xlsx", "A 24297-2020")</f>
        <v/>
      </c>
      <c r="T155">
        <f>HYPERLINK("https://klasma.github.io/Logging_1273/kartor/A 24297-2020.png", "A 24297-2020")</f>
        <v/>
      </c>
      <c r="V155">
        <f>HYPERLINK("https://klasma.github.io/Logging_1273/klagomål/A 24297-2020.docx", "A 24297-2020")</f>
        <v/>
      </c>
      <c r="W155">
        <f>HYPERLINK("https://klasma.github.io/Logging_1273/klagomålsmail/A 24297-2020.docx", "A 24297-2020")</f>
        <v/>
      </c>
      <c r="X155">
        <f>HYPERLINK("https://klasma.github.io/Logging_1273/tillsyn/A 24297-2020.docx", "A 24297-2020")</f>
        <v/>
      </c>
      <c r="Y155">
        <f>HYPERLINK("https://klasma.github.io/Logging_1273/tillsynsmail/A 24297-2020.docx", "A 24297-2020")</f>
        <v/>
      </c>
    </row>
    <row r="156" ht="15" customHeight="1">
      <c r="A156" t="inlineStr">
        <is>
          <t>A 29376-2020</t>
        </is>
      </c>
      <c r="B156" s="1" t="n">
        <v>44000</v>
      </c>
      <c r="C156" s="1" t="n">
        <v>45210</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29376-2020.xlsx", "A 29376-2020")</f>
        <v/>
      </c>
      <c r="T156">
        <f>HYPERLINK("https://klasma.github.io/Logging_1286/kartor/A 29376-2020.png", "A 29376-2020")</f>
        <v/>
      </c>
      <c r="V156">
        <f>HYPERLINK("https://klasma.github.io/Logging_1286/klagomål/A 29376-2020.docx", "A 29376-2020")</f>
        <v/>
      </c>
      <c r="W156">
        <f>HYPERLINK("https://klasma.github.io/Logging_1286/klagomålsmail/A 29376-2020.docx", "A 29376-2020")</f>
        <v/>
      </c>
      <c r="X156">
        <f>HYPERLINK("https://klasma.github.io/Logging_1286/tillsyn/A 29376-2020.docx", "A 29376-2020")</f>
        <v/>
      </c>
      <c r="Y156">
        <f>HYPERLINK("https://klasma.github.io/Logging_1286/tillsynsmail/A 29376-2020.docx", "A 29376-2020")</f>
        <v/>
      </c>
    </row>
    <row r="157" ht="15" customHeight="1">
      <c r="A157" t="inlineStr">
        <is>
          <t>A 30687-2020</t>
        </is>
      </c>
      <c r="B157" s="1" t="n">
        <v>44008</v>
      </c>
      <c r="C157" s="1" t="n">
        <v>45210</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30687-2020.xlsx", "A 30687-2020")</f>
        <v/>
      </c>
      <c r="T157">
        <f>HYPERLINK("https://klasma.github.io/Logging_1290/kartor/A 30687-2020.png", "A 30687-2020")</f>
        <v/>
      </c>
      <c r="V157">
        <f>HYPERLINK("https://klasma.github.io/Logging_1290/klagomål/A 30687-2020.docx", "A 30687-2020")</f>
        <v/>
      </c>
      <c r="W157">
        <f>HYPERLINK("https://klasma.github.io/Logging_1290/klagomålsmail/A 30687-2020.docx", "A 30687-2020")</f>
        <v/>
      </c>
      <c r="X157">
        <f>HYPERLINK("https://klasma.github.io/Logging_1290/tillsyn/A 30687-2020.docx", "A 30687-2020")</f>
        <v/>
      </c>
      <c r="Y157">
        <f>HYPERLINK("https://klasma.github.io/Logging_1290/tillsynsmail/A 30687-2020.docx", "A 30687-2020")</f>
        <v/>
      </c>
    </row>
    <row r="158" ht="15" customHeight="1">
      <c r="A158" t="inlineStr">
        <is>
          <t>A 30733-2020</t>
        </is>
      </c>
      <c r="B158" s="1" t="n">
        <v>44008</v>
      </c>
      <c r="C158" s="1" t="n">
        <v>45210</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30733-2020.xlsx", "A 30733-2020")</f>
        <v/>
      </c>
      <c r="T158">
        <f>HYPERLINK("https://klasma.github.io/Logging_1263/kartor/A 30733-2020.png", "A 30733-2020")</f>
        <v/>
      </c>
      <c r="V158">
        <f>HYPERLINK("https://klasma.github.io/Logging_1263/klagomål/A 30733-2020.docx", "A 30733-2020")</f>
        <v/>
      </c>
      <c r="W158">
        <f>HYPERLINK("https://klasma.github.io/Logging_1263/klagomålsmail/A 30733-2020.docx", "A 30733-2020")</f>
        <v/>
      </c>
      <c r="X158">
        <f>HYPERLINK("https://klasma.github.io/Logging_1263/tillsyn/A 30733-2020.docx", "A 30733-2020")</f>
        <v/>
      </c>
      <c r="Y158">
        <f>HYPERLINK("https://klasma.github.io/Logging_1263/tillsynsmail/A 30733-2020.docx", "A 30733-2020")</f>
        <v/>
      </c>
    </row>
    <row r="159" ht="15" customHeight="1">
      <c r="A159" t="inlineStr">
        <is>
          <t>A 34756-2020</t>
        </is>
      </c>
      <c r="B159" s="1" t="n">
        <v>44035</v>
      </c>
      <c r="C159" s="1" t="n">
        <v>45210</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34756-2020.xlsx", "A 34756-2020")</f>
        <v/>
      </c>
      <c r="T159">
        <f>HYPERLINK("https://klasma.github.io/Logging_1291/kartor/A 34756-2020.png", "A 34756-2020")</f>
        <v/>
      </c>
      <c r="V159">
        <f>HYPERLINK("https://klasma.github.io/Logging_1291/klagomål/A 34756-2020.docx", "A 34756-2020")</f>
        <v/>
      </c>
      <c r="W159">
        <f>HYPERLINK("https://klasma.github.io/Logging_1291/klagomålsmail/A 34756-2020.docx", "A 34756-2020")</f>
        <v/>
      </c>
      <c r="X159">
        <f>HYPERLINK("https://klasma.github.io/Logging_1291/tillsyn/A 34756-2020.docx", "A 34756-2020")</f>
        <v/>
      </c>
      <c r="Y159">
        <f>HYPERLINK("https://klasma.github.io/Logging_1291/tillsynsmail/A 34756-2020.docx", "A 34756-2020")</f>
        <v/>
      </c>
    </row>
    <row r="160" ht="15" customHeight="1">
      <c r="A160" t="inlineStr">
        <is>
          <t>A 42615-2020</t>
        </is>
      </c>
      <c r="B160" s="1" t="n">
        <v>44076</v>
      </c>
      <c r="C160" s="1" t="n">
        <v>45210</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42615-2020.xlsx", "A 42615-2020")</f>
        <v/>
      </c>
      <c r="T160">
        <f>HYPERLINK("https://klasma.github.io/Logging_1290/kartor/A 42615-2020.png", "A 42615-2020")</f>
        <v/>
      </c>
      <c r="V160">
        <f>HYPERLINK("https://klasma.github.io/Logging_1290/klagomål/A 42615-2020.docx", "A 42615-2020")</f>
        <v/>
      </c>
      <c r="W160">
        <f>HYPERLINK("https://klasma.github.io/Logging_1290/klagomålsmail/A 42615-2020.docx", "A 42615-2020")</f>
        <v/>
      </c>
      <c r="X160">
        <f>HYPERLINK("https://klasma.github.io/Logging_1290/tillsyn/A 42615-2020.docx", "A 42615-2020")</f>
        <v/>
      </c>
      <c r="Y160">
        <f>HYPERLINK("https://klasma.github.io/Logging_1290/tillsynsmail/A 42615-2020.docx", "A 42615-2020")</f>
        <v/>
      </c>
    </row>
    <row r="161" ht="15" customHeight="1">
      <c r="A161" t="inlineStr">
        <is>
          <t>A 62434-2020</t>
        </is>
      </c>
      <c r="B161" s="1" t="n">
        <v>44159</v>
      </c>
      <c r="C161" s="1" t="n">
        <v>45210</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62434-2020.xlsx", "A 62434-2020")</f>
        <v/>
      </c>
      <c r="T161">
        <f>HYPERLINK("https://klasma.github.io/Logging_1293/kartor/A 62434-2020.png", "A 62434-2020")</f>
        <v/>
      </c>
      <c r="V161">
        <f>HYPERLINK("https://klasma.github.io/Logging_1293/klagomål/A 62434-2020.docx", "A 62434-2020")</f>
        <v/>
      </c>
      <c r="W161">
        <f>HYPERLINK("https://klasma.github.io/Logging_1293/klagomålsmail/A 62434-2020.docx", "A 62434-2020")</f>
        <v/>
      </c>
      <c r="X161">
        <f>HYPERLINK("https://klasma.github.io/Logging_1293/tillsyn/A 62434-2020.docx", "A 62434-2020")</f>
        <v/>
      </c>
      <c r="Y161">
        <f>HYPERLINK("https://klasma.github.io/Logging_1293/tillsynsmail/A 62434-2020.docx", "A 62434-2020")</f>
        <v/>
      </c>
    </row>
    <row r="162" ht="15" customHeight="1">
      <c r="A162" t="inlineStr">
        <is>
          <t>A 64373-2020</t>
        </is>
      </c>
      <c r="B162" s="1" t="n">
        <v>44168</v>
      </c>
      <c r="C162" s="1" t="n">
        <v>45210</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64373-2020.xlsx", "A 64373-2020")</f>
        <v/>
      </c>
      <c r="T162">
        <f>HYPERLINK("https://klasma.github.io/Logging_1214/kartor/A 64373-2020.png", "A 64373-2020")</f>
        <v/>
      </c>
      <c r="V162">
        <f>HYPERLINK("https://klasma.github.io/Logging_1214/klagomål/A 64373-2020.docx", "A 64373-2020")</f>
        <v/>
      </c>
      <c r="W162">
        <f>HYPERLINK("https://klasma.github.io/Logging_1214/klagomålsmail/A 64373-2020.docx", "A 64373-2020")</f>
        <v/>
      </c>
      <c r="X162">
        <f>HYPERLINK("https://klasma.github.io/Logging_1214/tillsyn/A 64373-2020.docx", "A 64373-2020")</f>
        <v/>
      </c>
      <c r="Y162">
        <f>HYPERLINK("https://klasma.github.io/Logging_1214/tillsynsmail/A 64373-2020.docx", "A 64373-2020")</f>
        <v/>
      </c>
    </row>
    <row r="163" ht="15" customHeight="1">
      <c r="A163" t="inlineStr">
        <is>
          <t>A 65104-2020</t>
        </is>
      </c>
      <c r="B163" s="1" t="n">
        <v>44172</v>
      </c>
      <c r="C163" s="1" t="n">
        <v>45210</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65104-2020.xlsx", "A 65104-2020")</f>
        <v/>
      </c>
      <c r="T163">
        <f>HYPERLINK("https://klasma.github.io/Logging_1292/kartor/A 65104-2020.png", "A 65104-2020")</f>
        <v/>
      </c>
      <c r="V163">
        <f>HYPERLINK("https://klasma.github.io/Logging_1292/klagomål/A 65104-2020.docx", "A 65104-2020")</f>
        <v/>
      </c>
      <c r="W163">
        <f>HYPERLINK("https://klasma.github.io/Logging_1292/klagomålsmail/A 65104-2020.docx", "A 65104-2020")</f>
        <v/>
      </c>
      <c r="X163">
        <f>HYPERLINK("https://klasma.github.io/Logging_1292/tillsyn/A 65104-2020.docx", "A 65104-2020")</f>
        <v/>
      </c>
      <c r="Y163">
        <f>HYPERLINK("https://klasma.github.io/Logging_1292/tillsynsmail/A 65104-2020.docx", "A 65104-2020")</f>
        <v/>
      </c>
    </row>
    <row r="164" ht="15" customHeight="1">
      <c r="A164" t="inlineStr">
        <is>
          <t>A 66175-2020</t>
        </is>
      </c>
      <c r="B164" s="1" t="n">
        <v>44174</v>
      </c>
      <c r="C164" s="1" t="n">
        <v>45210</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66175-2020.xlsx", "A 66175-2020")</f>
        <v/>
      </c>
      <c r="T164">
        <f>HYPERLINK("https://klasma.github.io/Logging_1265/kartor/A 66175-2020.png", "A 66175-2020")</f>
        <v/>
      </c>
      <c r="V164">
        <f>HYPERLINK("https://klasma.github.io/Logging_1265/klagomål/A 66175-2020.docx", "A 66175-2020")</f>
        <v/>
      </c>
      <c r="W164">
        <f>HYPERLINK("https://klasma.github.io/Logging_1265/klagomålsmail/A 66175-2020.docx", "A 66175-2020")</f>
        <v/>
      </c>
      <c r="X164">
        <f>HYPERLINK("https://klasma.github.io/Logging_1265/tillsyn/A 66175-2020.docx", "A 66175-2020")</f>
        <v/>
      </c>
      <c r="Y164">
        <f>HYPERLINK("https://klasma.github.io/Logging_1265/tillsynsmail/A 66175-2020.docx", "A 66175-2020")</f>
        <v/>
      </c>
    </row>
    <row r="165" ht="15" customHeight="1">
      <c r="A165" t="inlineStr">
        <is>
          <t>A 15070-2021</t>
        </is>
      </c>
      <c r="B165" s="1" t="n">
        <v>44281</v>
      </c>
      <c r="C165" s="1" t="n">
        <v>45210</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15070-2021.xlsx", "A 15070-2021")</f>
        <v/>
      </c>
      <c r="T165">
        <f>HYPERLINK("https://klasma.github.io/Logging_1267/kartor/A 15070-2021.png", "A 15070-2021")</f>
        <v/>
      </c>
      <c r="V165">
        <f>HYPERLINK("https://klasma.github.io/Logging_1267/klagomål/A 15070-2021.docx", "A 15070-2021")</f>
        <v/>
      </c>
      <c r="W165">
        <f>HYPERLINK("https://klasma.github.io/Logging_1267/klagomålsmail/A 15070-2021.docx", "A 15070-2021")</f>
        <v/>
      </c>
      <c r="X165">
        <f>HYPERLINK("https://klasma.github.io/Logging_1267/tillsyn/A 15070-2021.docx", "A 15070-2021")</f>
        <v/>
      </c>
      <c r="Y165">
        <f>HYPERLINK("https://klasma.github.io/Logging_1267/tillsynsmail/A 15070-2021.docx", "A 15070-2021")</f>
        <v/>
      </c>
    </row>
    <row r="166" ht="15" customHeight="1">
      <c r="A166" t="inlineStr">
        <is>
          <t>A 21568-2021</t>
        </is>
      </c>
      <c r="B166" s="1" t="n">
        <v>44314</v>
      </c>
      <c r="C166" s="1" t="n">
        <v>45210</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21568-2021.xlsx", "A 21568-2021")</f>
        <v/>
      </c>
      <c r="T166">
        <f>HYPERLINK("https://klasma.github.io/Logging_1290/kartor/A 21568-2021.png", "A 21568-2021")</f>
        <v/>
      </c>
      <c r="V166">
        <f>HYPERLINK("https://klasma.github.io/Logging_1290/klagomål/A 21568-2021.docx", "A 21568-2021")</f>
        <v/>
      </c>
      <c r="W166">
        <f>HYPERLINK("https://klasma.github.io/Logging_1290/klagomålsmail/A 21568-2021.docx", "A 21568-2021")</f>
        <v/>
      </c>
      <c r="X166">
        <f>HYPERLINK("https://klasma.github.io/Logging_1290/tillsyn/A 21568-2021.docx", "A 21568-2021")</f>
        <v/>
      </c>
      <c r="Y166">
        <f>HYPERLINK("https://klasma.github.io/Logging_1290/tillsynsmail/A 21568-2021.docx", "A 21568-2021")</f>
        <v/>
      </c>
    </row>
    <row r="167" ht="15" customHeight="1">
      <c r="A167" t="inlineStr">
        <is>
          <t>A 22549-2021</t>
        </is>
      </c>
      <c r="B167" s="1" t="n">
        <v>44327</v>
      </c>
      <c r="C167" s="1" t="n">
        <v>45210</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22549-2021.xlsx", "A 22549-2021")</f>
        <v/>
      </c>
      <c r="T167">
        <f>HYPERLINK("https://klasma.github.io/Logging_1290/kartor/A 22549-2021.png", "A 22549-2021")</f>
        <v/>
      </c>
      <c r="V167">
        <f>HYPERLINK("https://klasma.github.io/Logging_1290/klagomål/A 22549-2021.docx", "A 22549-2021")</f>
        <v/>
      </c>
      <c r="W167">
        <f>HYPERLINK("https://klasma.github.io/Logging_1290/klagomålsmail/A 22549-2021.docx", "A 22549-2021")</f>
        <v/>
      </c>
      <c r="X167">
        <f>HYPERLINK("https://klasma.github.io/Logging_1290/tillsyn/A 22549-2021.docx", "A 22549-2021")</f>
        <v/>
      </c>
      <c r="Y167">
        <f>HYPERLINK("https://klasma.github.io/Logging_1290/tillsynsmail/A 22549-2021.docx", "A 22549-2021")</f>
        <v/>
      </c>
    </row>
    <row r="168" ht="15" customHeight="1">
      <c r="A168" t="inlineStr">
        <is>
          <t>A 22967-2021</t>
        </is>
      </c>
      <c r="B168" s="1" t="n">
        <v>44328</v>
      </c>
      <c r="C168" s="1" t="n">
        <v>45210</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22967-2021.xlsx", "A 22967-2021")</f>
        <v/>
      </c>
      <c r="T168">
        <f>HYPERLINK("https://klasma.github.io/Logging_1290/kartor/A 22967-2021.png", "A 22967-2021")</f>
        <v/>
      </c>
      <c r="V168">
        <f>HYPERLINK("https://klasma.github.io/Logging_1290/klagomål/A 22967-2021.docx", "A 22967-2021")</f>
        <v/>
      </c>
      <c r="W168">
        <f>HYPERLINK("https://klasma.github.io/Logging_1290/klagomålsmail/A 22967-2021.docx", "A 22967-2021")</f>
        <v/>
      </c>
      <c r="X168">
        <f>HYPERLINK("https://klasma.github.io/Logging_1290/tillsyn/A 22967-2021.docx", "A 22967-2021")</f>
        <v/>
      </c>
      <c r="Y168">
        <f>HYPERLINK("https://klasma.github.io/Logging_1290/tillsynsmail/A 22967-2021.docx", "A 22967-2021")</f>
        <v/>
      </c>
    </row>
    <row r="169" ht="15" customHeight="1">
      <c r="A169" t="inlineStr">
        <is>
          <t>A 30708-2021</t>
        </is>
      </c>
      <c r="B169" s="1" t="n">
        <v>44365</v>
      </c>
      <c r="C169" s="1" t="n">
        <v>45210</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30708-2021.xlsx", "A 30708-2021")</f>
        <v/>
      </c>
      <c r="T169">
        <f>HYPERLINK("https://klasma.github.io/Logging_1276/kartor/A 30708-2021.png", "A 30708-2021")</f>
        <v/>
      </c>
      <c r="V169">
        <f>HYPERLINK("https://klasma.github.io/Logging_1276/klagomål/A 30708-2021.docx", "A 30708-2021")</f>
        <v/>
      </c>
      <c r="W169">
        <f>HYPERLINK("https://klasma.github.io/Logging_1276/klagomålsmail/A 30708-2021.docx", "A 30708-2021")</f>
        <v/>
      </c>
      <c r="X169">
        <f>HYPERLINK("https://klasma.github.io/Logging_1276/tillsyn/A 30708-2021.docx", "A 30708-2021")</f>
        <v/>
      </c>
      <c r="Y169">
        <f>HYPERLINK("https://klasma.github.io/Logging_1276/tillsynsmail/A 30708-2021.docx", "A 30708-2021")</f>
        <v/>
      </c>
    </row>
    <row r="170" ht="15" customHeight="1">
      <c r="A170" t="inlineStr">
        <is>
          <t>A 30721-2021</t>
        </is>
      </c>
      <c r="B170" s="1" t="n">
        <v>44365</v>
      </c>
      <c r="C170" s="1" t="n">
        <v>45210</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30721-2021.xlsx", "A 30721-2021")</f>
        <v/>
      </c>
      <c r="T170">
        <f>HYPERLINK("https://klasma.github.io/Logging_1276/kartor/A 30721-2021.png", "A 30721-2021")</f>
        <v/>
      </c>
      <c r="V170">
        <f>HYPERLINK("https://klasma.github.io/Logging_1276/klagomål/A 30721-2021.docx", "A 30721-2021")</f>
        <v/>
      </c>
      <c r="W170">
        <f>HYPERLINK("https://klasma.github.io/Logging_1276/klagomålsmail/A 30721-2021.docx", "A 30721-2021")</f>
        <v/>
      </c>
      <c r="X170">
        <f>HYPERLINK("https://klasma.github.io/Logging_1276/tillsyn/A 30721-2021.docx", "A 30721-2021")</f>
        <v/>
      </c>
      <c r="Y170">
        <f>HYPERLINK("https://klasma.github.io/Logging_1276/tillsynsmail/A 30721-2021.docx", "A 30721-2021")</f>
        <v/>
      </c>
    </row>
    <row r="171" ht="15" customHeight="1">
      <c r="A171" t="inlineStr">
        <is>
          <t>A 32766-2021</t>
        </is>
      </c>
      <c r="B171" s="1" t="n">
        <v>44375</v>
      </c>
      <c r="C171" s="1" t="n">
        <v>45210</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32766-2021.xlsx", "A 32766-2021")</f>
        <v/>
      </c>
      <c r="T171">
        <f>HYPERLINK("https://klasma.github.io/Logging_1273/kartor/A 32766-2021.png", "A 32766-2021")</f>
        <v/>
      </c>
      <c r="V171">
        <f>HYPERLINK("https://klasma.github.io/Logging_1273/klagomål/A 32766-2021.docx", "A 32766-2021")</f>
        <v/>
      </c>
      <c r="W171">
        <f>HYPERLINK("https://klasma.github.io/Logging_1273/klagomålsmail/A 32766-2021.docx", "A 32766-2021")</f>
        <v/>
      </c>
      <c r="X171">
        <f>HYPERLINK("https://klasma.github.io/Logging_1273/tillsyn/A 32766-2021.docx", "A 32766-2021")</f>
        <v/>
      </c>
      <c r="Y171">
        <f>HYPERLINK("https://klasma.github.io/Logging_1273/tillsynsmail/A 32766-2021.docx", "A 32766-2021")</f>
        <v/>
      </c>
    </row>
    <row r="172" ht="15" customHeight="1">
      <c r="A172" t="inlineStr">
        <is>
          <t>A 35443-2021</t>
        </is>
      </c>
      <c r="B172" s="1" t="n">
        <v>44385</v>
      </c>
      <c r="C172" s="1" t="n">
        <v>45210</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35443-2021.xlsx", "A 35443-2021")</f>
        <v/>
      </c>
      <c r="T172">
        <f>HYPERLINK("https://klasma.github.io/Logging_1281/kartor/A 35443-2021.png", "A 35443-2021")</f>
        <v/>
      </c>
      <c r="V172">
        <f>HYPERLINK("https://klasma.github.io/Logging_1281/klagomål/A 35443-2021.docx", "A 35443-2021")</f>
        <v/>
      </c>
      <c r="W172">
        <f>HYPERLINK("https://klasma.github.io/Logging_1281/klagomålsmail/A 35443-2021.docx", "A 35443-2021")</f>
        <v/>
      </c>
      <c r="X172">
        <f>HYPERLINK("https://klasma.github.io/Logging_1281/tillsyn/A 35443-2021.docx", "A 35443-2021")</f>
        <v/>
      </c>
      <c r="Y172">
        <f>HYPERLINK("https://klasma.github.io/Logging_1281/tillsynsmail/A 35443-2021.docx", "A 35443-2021")</f>
        <v/>
      </c>
    </row>
    <row r="173" ht="15" customHeight="1">
      <c r="A173" t="inlineStr">
        <is>
          <t>A 44327-2021</t>
        </is>
      </c>
      <c r="B173" s="1" t="n">
        <v>44434</v>
      </c>
      <c r="C173" s="1" t="n">
        <v>45210</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44327-2021.xlsx", "A 44327-2021")</f>
        <v/>
      </c>
      <c r="T173">
        <f>HYPERLINK("https://klasma.github.io/Logging_1267/kartor/A 44327-2021.png", "A 44327-2021")</f>
        <v/>
      </c>
      <c r="V173">
        <f>HYPERLINK("https://klasma.github.io/Logging_1267/klagomål/A 44327-2021.docx", "A 44327-2021")</f>
        <v/>
      </c>
      <c r="W173">
        <f>HYPERLINK("https://klasma.github.io/Logging_1267/klagomålsmail/A 44327-2021.docx", "A 44327-2021")</f>
        <v/>
      </c>
      <c r="X173">
        <f>HYPERLINK("https://klasma.github.io/Logging_1267/tillsyn/A 44327-2021.docx", "A 44327-2021")</f>
        <v/>
      </c>
      <c r="Y173">
        <f>HYPERLINK("https://klasma.github.io/Logging_1267/tillsynsmail/A 44327-2021.docx", "A 44327-2021")</f>
        <v/>
      </c>
    </row>
    <row r="174" ht="15" customHeight="1">
      <c r="A174" t="inlineStr">
        <is>
          <t>A 44705-2021</t>
        </is>
      </c>
      <c r="B174" s="1" t="n">
        <v>44438</v>
      </c>
      <c r="C174" s="1" t="n">
        <v>45210</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44705-2021.xlsx", "A 44705-2021")</f>
        <v/>
      </c>
      <c r="T174">
        <f>HYPERLINK("https://klasma.github.io/Logging_1293/kartor/A 44705-2021.png", "A 44705-2021")</f>
        <v/>
      </c>
      <c r="V174">
        <f>HYPERLINK("https://klasma.github.io/Logging_1293/klagomål/A 44705-2021.docx", "A 44705-2021")</f>
        <v/>
      </c>
      <c r="W174">
        <f>HYPERLINK("https://klasma.github.io/Logging_1293/klagomålsmail/A 44705-2021.docx", "A 44705-2021")</f>
        <v/>
      </c>
      <c r="X174">
        <f>HYPERLINK("https://klasma.github.io/Logging_1293/tillsyn/A 44705-2021.docx", "A 44705-2021")</f>
        <v/>
      </c>
      <c r="Y174">
        <f>HYPERLINK("https://klasma.github.io/Logging_1293/tillsynsmail/A 44705-2021.docx", "A 44705-2021")</f>
        <v/>
      </c>
    </row>
    <row r="175" ht="15" customHeight="1">
      <c r="A175" t="inlineStr">
        <is>
          <t>A 46919-2021</t>
        </is>
      </c>
      <c r="B175" s="1" t="n">
        <v>44446</v>
      </c>
      <c r="C175" s="1" t="n">
        <v>45210</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46919-2021.xlsx", "A 46919-2021")</f>
        <v/>
      </c>
      <c r="T175">
        <f>HYPERLINK("https://klasma.github.io/Logging_1267/kartor/A 46919-2021.png", "A 46919-2021")</f>
        <v/>
      </c>
      <c r="V175">
        <f>HYPERLINK("https://klasma.github.io/Logging_1267/klagomål/A 46919-2021.docx", "A 46919-2021")</f>
        <v/>
      </c>
      <c r="W175">
        <f>HYPERLINK("https://klasma.github.io/Logging_1267/klagomålsmail/A 46919-2021.docx", "A 46919-2021")</f>
        <v/>
      </c>
      <c r="X175">
        <f>HYPERLINK("https://klasma.github.io/Logging_1267/tillsyn/A 46919-2021.docx", "A 46919-2021")</f>
        <v/>
      </c>
      <c r="Y175">
        <f>HYPERLINK("https://klasma.github.io/Logging_1267/tillsynsmail/A 46919-2021.docx", "A 46919-2021")</f>
        <v/>
      </c>
    </row>
    <row r="176" ht="15" customHeight="1">
      <c r="A176" t="inlineStr">
        <is>
          <t>A 52039-2021</t>
        </is>
      </c>
      <c r="B176" s="1" t="n">
        <v>44463</v>
      </c>
      <c r="C176" s="1" t="n">
        <v>45210</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52039-2021.xlsx", "A 52039-2021")</f>
        <v/>
      </c>
      <c r="T176">
        <f>HYPERLINK("https://klasma.github.io/Logging_1290/kartor/A 52039-2021.png", "A 52039-2021")</f>
        <v/>
      </c>
      <c r="V176">
        <f>HYPERLINK("https://klasma.github.io/Logging_1290/klagomål/A 52039-2021.docx", "A 52039-2021")</f>
        <v/>
      </c>
      <c r="W176">
        <f>HYPERLINK("https://klasma.github.io/Logging_1290/klagomålsmail/A 52039-2021.docx", "A 52039-2021")</f>
        <v/>
      </c>
      <c r="X176">
        <f>HYPERLINK("https://klasma.github.io/Logging_1290/tillsyn/A 52039-2021.docx", "A 52039-2021")</f>
        <v/>
      </c>
      <c r="Y176">
        <f>HYPERLINK("https://klasma.github.io/Logging_1290/tillsynsmail/A 52039-2021.docx", "A 52039-2021")</f>
        <v/>
      </c>
    </row>
    <row r="177" ht="15" customHeight="1">
      <c r="A177" t="inlineStr">
        <is>
          <t>A 52355-2021</t>
        </is>
      </c>
      <c r="B177" s="1" t="n">
        <v>44464</v>
      </c>
      <c r="C177" s="1" t="n">
        <v>45210</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52355-2021.xlsx", "A 52355-2021")</f>
        <v/>
      </c>
      <c r="T177">
        <f>HYPERLINK("https://klasma.github.io/Logging_1281/kartor/A 52355-2021.png", "A 52355-2021")</f>
        <v/>
      </c>
      <c r="V177">
        <f>HYPERLINK("https://klasma.github.io/Logging_1281/klagomål/A 52355-2021.docx", "A 52355-2021")</f>
        <v/>
      </c>
      <c r="W177">
        <f>HYPERLINK("https://klasma.github.io/Logging_1281/klagomålsmail/A 52355-2021.docx", "A 52355-2021")</f>
        <v/>
      </c>
      <c r="X177">
        <f>HYPERLINK("https://klasma.github.io/Logging_1281/tillsyn/A 52355-2021.docx", "A 52355-2021")</f>
        <v/>
      </c>
      <c r="Y177">
        <f>HYPERLINK("https://klasma.github.io/Logging_1281/tillsynsmail/A 52355-2021.docx", "A 52355-2021")</f>
        <v/>
      </c>
    </row>
    <row r="178" ht="15" customHeight="1">
      <c r="A178" t="inlineStr">
        <is>
          <t>A 57968-2021</t>
        </is>
      </c>
      <c r="B178" s="1" t="n">
        <v>44487</v>
      </c>
      <c r="C178" s="1" t="n">
        <v>45210</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57968-2021.xlsx", "A 57968-2021")</f>
        <v/>
      </c>
      <c r="T178">
        <f>HYPERLINK("https://klasma.github.io/Logging_1276/kartor/A 57968-2021.png", "A 57968-2021")</f>
        <v/>
      </c>
      <c r="V178">
        <f>HYPERLINK("https://klasma.github.io/Logging_1276/klagomål/A 57968-2021.docx", "A 57968-2021")</f>
        <v/>
      </c>
      <c r="W178">
        <f>HYPERLINK("https://klasma.github.io/Logging_1276/klagomålsmail/A 57968-2021.docx", "A 57968-2021")</f>
        <v/>
      </c>
      <c r="X178">
        <f>HYPERLINK("https://klasma.github.io/Logging_1276/tillsyn/A 57968-2021.docx", "A 57968-2021")</f>
        <v/>
      </c>
      <c r="Y178">
        <f>HYPERLINK("https://klasma.github.io/Logging_1276/tillsynsmail/A 57968-2021.docx", "A 57968-2021")</f>
        <v/>
      </c>
    </row>
    <row r="179" ht="15" customHeight="1">
      <c r="A179" t="inlineStr">
        <is>
          <t>A 72269-2021</t>
        </is>
      </c>
      <c r="B179" s="1" t="n">
        <v>44543</v>
      </c>
      <c r="C179" s="1" t="n">
        <v>45210</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72269-2021.xlsx", "A 72269-2021")</f>
        <v/>
      </c>
      <c r="T179">
        <f>HYPERLINK("https://klasma.github.io/Logging_1281/kartor/A 72269-2021.png", "A 72269-2021")</f>
        <v/>
      </c>
      <c r="V179">
        <f>HYPERLINK("https://klasma.github.io/Logging_1281/klagomål/A 72269-2021.docx", "A 72269-2021")</f>
        <v/>
      </c>
      <c r="W179">
        <f>HYPERLINK("https://klasma.github.io/Logging_1281/klagomålsmail/A 72269-2021.docx", "A 72269-2021")</f>
        <v/>
      </c>
      <c r="X179">
        <f>HYPERLINK("https://klasma.github.io/Logging_1281/tillsyn/A 72269-2021.docx", "A 72269-2021")</f>
        <v/>
      </c>
      <c r="Y179">
        <f>HYPERLINK("https://klasma.github.io/Logging_1281/tillsynsmail/A 72269-2021.docx", "A 72269-2021")</f>
        <v/>
      </c>
    </row>
    <row r="180" ht="15" customHeight="1">
      <c r="A180" t="inlineStr">
        <is>
          <t>A 74272-2021</t>
        </is>
      </c>
      <c r="B180" s="1" t="n">
        <v>44553</v>
      </c>
      <c r="C180" s="1" t="n">
        <v>45210</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74272-2021.xlsx", "A 74272-2021")</f>
        <v/>
      </c>
      <c r="T180">
        <f>HYPERLINK("https://klasma.github.io/Logging_1292/kartor/A 74272-2021.png", "A 74272-2021")</f>
        <v/>
      </c>
      <c r="V180">
        <f>HYPERLINK("https://klasma.github.io/Logging_1292/klagomål/A 74272-2021.docx", "A 74272-2021")</f>
        <v/>
      </c>
      <c r="W180">
        <f>HYPERLINK("https://klasma.github.io/Logging_1292/klagomålsmail/A 74272-2021.docx", "A 74272-2021")</f>
        <v/>
      </c>
      <c r="X180">
        <f>HYPERLINK("https://klasma.github.io/Logging_1292/tillsyn/A 74272-2021.docx", "A 74272-2021")</f>
        <v/>
      </c>
      <c r="Y180">
        <f>HYPERLINK("https://klasma.github.io/Logging_1292/tillsynsmail/A 74272-2021.docx", "A 74272-2021")</f>
        <v/>
      </c>
    </row>
    <row r="181" ht="15" customHeight="1">
      <c r="A181" t="inlineStr">
        <is>
          <t>A 5732-2022</t>
        </is>
      </c>
      <c r="B181" s="1" t="n">
        <v>44596</v>
      </c>
      <c r="C181" s="1" t="n">
        <v>45210</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5732-2022.xlsx", "A 5732-2022")</f>
        <v/>
      </c>
      <c r="T181">
        <f>HYPERLINK("https://klasma.github.io/Logging_1276/kartor/A 5732-2022.png", "A 5732-2022")</f>
        <v/>
      </c>
      <c r="V181">
        <f>HYPERLINK("https://klasma.github.io/Logging_1276/klagomål/A 5732-2022.docx", "A 5732-2022")</f>
        <v/>
      </c>
      <c r="W181">
        <f>HYPERLINK("https://klasma.github.io/Logging_1276/klagomålsmail/A 5732-2022.docx", "A 5732-2022")</f>
        <v/>
      </c>
      <c r="X181">
        <f>HYPERLINK("https://klasma.github.io/Logging_1276/tillsyn/A 5732-2022.docx", "A 5732-2022")</f>
        <v/>
      </c>
      <c r="Y181">
        <f>HYPERLINK("https://klasma.github.io/Logging_1276/tillsynsmail/A 5732-2022.docx", "A 5732-2022")</f>
        <v/>
      </c>
    </row>
    <row r="182" ht="15" customHeight="1">
      <c r="A182" t="inlineStr">
        <is>
          <t>A 6350-2022</t>
        </is>
      </c>
      <c r="B182" s="1" t="n">
        <v>44600</v>
      </c>
      <c r="C182" s="1" t="n">
        <v>45210</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6350-2022.xlsx", "A 6350-2022")</f>
        <v/>
      </c>
      <c r="T182">
        <f>HYPERLINK("https://klasma.github.io/Logging_1293/kartor/A 6350-2022.png", "A 6350-2022")</f>
        <v/>
      </c>
      <c r="V182">
        <f>HYPERLINK("https://klasma.github.io/Logging_1293/klagomål/A 6350-2022.docx", "A 6350-2022")</f>
        <v/>
      </c>
      <c r="W182">
        <f>HYPERLINK("https://klasma.github.io/Logging_1293/klagomålsmail/A 6350-2022.docx", "A 6350-2022")</f>
        <v/>
      </c>
      <c r="X182">
        <f>HYPERLINK("https://klasma.github.io/Logging_1293/tillsyn/A 6350-2022.docx", "A 6350-2022")</f>
        <v/>
      </c>
      <c r="Y182">
        <f>HYPERLINK("https://klasma.github.io/Logging_1293/tillsynsmail/A 6350-2022.docx", "A 6350-2022")</f>
        <v/>
      </c>
    </row>
    <row r="183" ht="15" customHeight="1">
      <c r="A183" t="inlineStr">
        <is>
          <t>A 11750-2022</t>
        </is>
      </c>
      <c r="B183" s="1" t="n">
        <v>44634</v>
      </c>
      <c r="C183" s="1" t="n">
        <v>45210</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11750-2022.xlsx", "A 11750-2022")</f>
        <v/>
      </c>
      <c r="T183">
        <f>HYPERLINK("https://klasma.github.io/Logging_1290/kartor/A 11750-2022.png", "A 11750-2022")</f>
        <v/>
      </c>
      <c r="V183">
        <f>HYPERLINK("https://klasma.github.io/Logging_1290/klagomål/A 11750-2022.docx", "A 11750-2022")</f>
        <v/>
      </c>
      <c r="W183">
        <f>HYPERLINK("https://klasma.github.io/Logging_1290/klagomålsmail/A 11750-2022.docx", "A 11750-2022")</f>
        <v/>
      </c>
      <c r="X183">
        <f>HYPERLINK("https://klasma.github.io/Logging_1290/tillsyn/A 11750-2022.docx", "A 11750-2022")</f>
        <v/>
      </c>
      <c r="Y183">
        <f>HYPERLINK("https://klasma.github.io/Logging_1290/tillsynsmail/A 11750-2022.docx", "A 11750-2022")</f>
        <v/>
      </c>
    </row>
    <row r="184" ht="15" customHeight="1">
      <c r="A184" t="inlineStr">
        <is>
          <t>A 13705-2022</t>
        </is>
      </c>
      <c r="B184" s="1" t="n">
        <v>44648</v>
      </c>
      <c r="C184" s="1" t="n">
        <v>45210</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13705-2022.xlsx", "A 13705-2022")</f>
        <v/>
      </c>
      <c r="T184">
        <f>HYPERLINK("https://klasma.github.io/Logging_1293/kartor/A 13705-2022.png", "A 13705-2022")</f>
        <v/>
      </c>
      <c r="V184">
        <f>HYPERLINK("https://klasma.github.io/Logging_1293/klagomål/A 13705-2022.docx", "A 13705-2022")</f>
        <v/>
      </c>
      <c r="W184">
        <f>HYPERLINK("https://klasma.github.io/Logging_1293/klagomålsmail/A 13705-2022.docx", "A 13705-2022")</f>
        <v/>
      </c>
      <c r="X184">
        <f>HYPERLINK("https://klasma.github.io/Logging_1293/tillsyn/A 13705-2022.docx", "A 13705-2022")</f>
        <v/>
      </c>
      <c r="Y184">
        <f>HYPERLINK("https://klasma.github.io/Logging_1293/tillsynsmail/A 13705-2022.docx", "A 13705-2022")</f>
        <v/>
      </c>
    </row>
    <row r="185" ht="15" customHeight="1">
      <c r="A185" t="inlineStr">
        <is>
          <t>A 18539-2022</t>
        </is>
      </c>
      <c r="B185" s="1" t="n">
        <v>44686</v>
      </c>
      <c r="C185" s="1" t="n">
        <v>45210</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18539-2022.xlsx", "A 18539-2022")</f>
        <v/>
      </c>
      <c r="T185">
        <f>HYPERLINK("https://klasma.github.io/Logging_1290/kartor/A 18539-2022.png", "A 18539-2022")</f>
        <v/>
      </c>
      <c r="V185">
        <f>HYPERLINK("https://klasma.github.io/Logging_1290/klagomål/A 18539-2022.docx", "A 18539-2022")</f>
        <v/>
      </c>
      <c r="W185">
        <f>HYPERLINK("https://klasma.github.io/Logging_1290/klagomålsmail/A 18539-2022.docx", "A 18539-2022")</f>
        <v/>
      </c>
      <c r="X185">
        <f>HYPERLINK("https://klasma.github.io/Logging_1290/tillsyn/A 18539-2022.docx", "A 18539-2022")</f>
        <v/>
      </c>
      <c r="Y185">
        <f>HYPERLINK("https://klasma.github.io/Logging_1290/tillsynsmail/A 18539-2022.docx", "A 18539-2022")</f>
        <v/>
      </c>
    </row>
    <row r="186" ht="15" customHeight="1">
      <c r="A186" t="inlineStr">
        <is>
          <t>A 18464-2022</t>
        </is>
      </c>
      <c r="B186" s="1" t="n">
        <v>44686</v>
      </c>
      <c r="C186" s="1" t="n">
        <v>45210</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18464-2022.xlsx", "A 18464-2022")</f>
        <v/>
      </c>
      <c r="T186">
        <f>HYPERLINK("https://klasma.github.io/Logging_1263/kartor/A 18464-2022.png", "A 18464-2022")</f>
        <v/>
      </c>
      <c r="V186">
        <f>HYPERLINK("https://klasma.github.io/Logging_1263/klagomål/A 18464-2022.docx", "A 18464-2022")</f>
        <v/>
      </c>
      <c r="W186">
        <f>HYPERLINK("https://klasma.github.io/Logging_1263/klagomålsmail/A 18464-2022.docx", "A 18464-2022")</f>
        <v/>
      </c>
      <c r="X186">
        <f>HYPERLINK("https://klasma.github.io/Logging_1263/tillsyn/A 18464-2022.docx", "A 18464-2022")</f>
        <v/>
      </c>
      <c r="Y186">
        <f>HYPERLINK("https://klasma.github.io/Logging_1263/tillsynsmail/A 18464-2022.docx", "A 18464-2022")</f>
        <v/>
      </c>
    </row>
    <row r="187" ht="15" customHeight="1">
      <c r="A187" t="inlineStr">
        <is>
          <t>A 23466-2022</t>
        </is>
      </c>
      <c r="B187" s="1" t="n">
        <v>44721</v>
      </c>
      <c r="C187" s="1" t="n">
        <v>45210</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23466-2022.xlsx", "A 23466-2022")</f>
        <v/>
      </c>
      <c r="T187">
        <f>HYPERLINK("https://klasma.github.io/Logging_1270/kartor/A 23466-2022.png", "A 23466-2022")</f>
        <v/>
      </c>
      <c r="V187">
        <f>HYPERLINK("https://klasma.github.io/Logging_1270/klagomål/A 23466-2022.docx", "A 23466-2022")</f>
        <v/>
      </c>
      <c r="W187">
        <f>HYPERLINK("https://klasma.github.io/Logging_1270/klagomålsmail/A 23466-2022.docx", "A 23466-2022")</f>
        <v/>
      </c>
      <c r="X187">
        <f>HYPERLINK("https://klasma.github.io/Logging_1270/tillsyn/A 23466-2022.docx", "A 23466-2022")</f>
        <v/>
      </c>
      <c r="Y187">
        <f>HYPERLINK("https://klasma.github.io/Logging_1270/tillsynsmail/A 23466-2022.docx", "A 23466-2022")</f>
        <v/>
      </c>
    </row>
    <row r="188" ht="15" customHeight="1">
      <c r="A188" t="inlineStr">
        <is>
          <t>A 24158-2022</t>
        </is>
      </c>
      <c r="B188" s="1" t="n">
        <v>44725</v>
      </c>
      <c r="C188" s="1" t="n">
        <v>45210</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24158-2022.xlsx", "A 24158-2022")</f>
        <v/>
      </c>
      <c r="T188">
        <f>HYPERLINK("https://klasma.github.io/Logging_1266/kartor/A 24158-2022.png", "A 24158-2022")</f>
        <v/>
      </c>
      <c r="V188">
        <f>HYPERLINK("https://klasma.github.io/Logging_1266/klagomål/A 24158-2022.docx", "A 24158-2022")</f>
        <v/>
      </c>
      <c r="W188">
        <f>HYPERLINK("https://klasma.github.io/Logging_1266/klagomålsmail/A 24158-2022.docx", "A 24158-2022")</f>
        <v/>
      </c>
      <c r="X188">
        <f>HYPERLINK("https://klasma.github.io/Logging_1266/tillsyn/A 24158-2022.docx", "A 24158-2022")</f>
        <v/>
      </c>
      <c r="Y188">
        <f>HYPERLINK("https://klasma.github.io/Logging_1266/tillsynsmail/A 24158-2022.docx", "A 24158-2022")</f>
        <v/>
      </c>
    </row>
    <row r="189" ht="15" customHeight="1">
      <c r="A189" t="inlineStr">
        <is>
          <t>A 27958-2022</t>
        </is>
      </c>
      <c r="B189" s="1" t="n">
        <v>44744</v>
      </c>
      <c r="C189" s="1" t="n">
        <v>45210</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27958-2022.xlsx", "A 27958-2022")</f>
        <v/>
      </c>
      <c r="T189">
        <f>HYPERLINK("https://klasma.github.io/Logging_1293/kartor/A 27958-2022.png", "A 27958-2022")</f>
        <v/>
      </c>
      <c r="V189">
        <f>HYPERLINK("https://klasma.github.io/Logging_1293/klagomål/A 27958-2022.docx", "A 27958-2022")</f>
        <v/>
      </c>
      <c r="W189">
        <f>HYPERLINK("https://klasma.github.io/Logging_1293/klagomålsmail/A 27958-2022.docx", "A 27958-2022")</f>
        <v/>
      </c>
      <c r="X189">
        <f>HYPERLINK("https://klasma.github.io/Logging_1293/tillsyn/A 27958-2022.docx", "A 27958-2022")</f>
        <v/>
      </c>
      <c r="Y189">
        <f>HYPERLINK("https://klasma.github.io/Logging_1293/tillsynsmail/A 27958-2022.docx", "A 27958-2022")</f>
        <v/>
      </c>
    </row>
    <row r="190" ht="15" customHeight="1">
      <c r="A190" t="inlineStr">
        <is>
          <t>A 28265-2022</t>
        </is>
      </c>
      <c r="B190" s="1" t="n">
        <v>44746</v>
      </c>
      <c r="C190" s="1" t="n">
        <v>45210</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28265-2022.xlsx", "A 28265-2022")</f>
        <v/>
      </c>
      <c r="T190">
        <f>HYPERLINK("https://klasma.github.io/Logging_1292/kartor/A 28265-2022.png", "A 28265-2022")</f>
        <v/>
      </c>
      <c r="V190">
        <f>HYPERLINK("https://klasma.github.io/Logging_1292/klagomål/A 28265-2022.docx", "A 28265-2022")</f>
        <v/>
      </c>
      <c r="W190">
        <f>HYPERLINK("https://klasma.github.io/Logging_1292/klagomålsmail/A 28265-2022.docx", "A 28265-2022")</f>
        <v/>
      </c>
      <c r="X190">
        <f>HYPERLINK("https://klasma.github.io/Logging_1292/tillsyn/A 28265-2022.docx", "A 28265-2022")</f>
        <v/>
      </c>
      <c r="Y190">
        <f>HYPERLINK("https://klasma.github.io/Logging_1292/tillsynsmail/A 28265-2022.docx", "A 28265-2022")</f>
        <v/>
      </c>
    </row>
    <row r="191" ht="15" customHeight="1">
      <c r="A191" t="inlineStr">
        <is>
          <t>A 36038-2022</t>
        </is>
      </c>
      <c r="B191" s="1" t="n">
        <v>44802</v>
      </c>
      <c r="C191" s="1" t="n">
        <v>45210</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36038-2022.xlsx", "A 36038-2022")</f>
        <v/>
      </c>
      <c r="T191">
        <f>HYPERLINK("https://klasma.github.io/Logging_1292/kartor/A 36038-2022.png", "A 36038-2022")</f>
        <v/>
      </c>
      <c r="V191">
        <f>HYPERLINK("https://klasma.github.io/Logging_1292/klagomål/A 36038-2022.docx", "A 36038-2022")</f>
        <v/>
      </c>
      <c r="W191">
        <f>HYPERLINK("https://klasma.github.io/Logging_1292/klagomålsmail/A 36038-2022.docx", "A 36038-2022")</f>
        <v/>
      </c>
      <c r="X191">
        <f>HYPERLINK("https://klasma.github.io/Logging_1292/tillsyn/A 36038-2022.docx", "A 36038-2022")</f>
        <v/>
      </c>
      <c r="Y191">
        <f>HYPERLINK("https://klasma.github.io/Logging_1292/tillsynsmail/A 36038-2022.docx", "A 36038-2022")</f>
        <v/>
      </c>
    </row>
    <row r="192" ht="15" customHeight="1">
      <c r="A192" t="inlineStr">
        <is>
          <t>A 40135-2022</t>
        </is>
      </c>
      <c r="B192" s="1" t="n">
        <v>44820</v>
      </c>
      <c r="C192" s="1" t="n">
        <v>45210</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40135-2022.xlsx", "A 40135-2022")</f>
        <v/>
      </c>
      <c r="T192">
        <f>HYPERLINK("https://klasma.github.io/Logging_1256/kartor/A 40135-2022.png", "A 40135-2022")</f>
        <v/>
      </c>
      <c r="V192">
        <f>HYPERLINK("https://klasma.github.io/Logging_1256/klagomål/A 40135-2022.docx", "A 40135-2022")</f>
        <v/>
      </c>
      <c r="W192">
        <f>HYPERLINK("https://klasma.github.io/Logging_1256/klagomålsmail/A 40135-2022.docx", "A 40135-2022")</f>
        <v/>
      </c>
      <c r="X192">
        <f>HYPERLINK("https://klasma.github.io/Logging_1256/tillsyn/A 40135-2022.docx", "A 40135-2022")</f>
        <v/>
      </c>
      <c r="Y192">
        <f>HYPERLINK("https://klasma.github.io/Logging_1256/tillsynsmail/A 40135-2022.docx", "A 40135-2022")</f>
        <v/>
      </c>
    </row>
    <row r="193" ht="15" customHeight="1">
      <c r="A193" t="inlineStr">
        <is>
          <t>A 41004-2022</t>
        </is>
      </c>
      <c r="B193" s="1" t="n">
        <v>44825</v>
      </c>
      <c r="C193" s="1" t="n">
        <v>45210</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41004-2022.xlsx", "A 41004-2022")</f>
        <v/>
      </c>
      <c r="T193">
        <f>HYPERLINK("https://klasma.github.io/Logging_1290/kartor/A 41004-2022.png", "A 41004-2022")</f>
        <v/>
      </c>
      <c r="V193">
        <f>HYPERLINK("https://klasma.github.io/Logging_1290/klagomål/A 41004-2022.docx", "A 41004-2022")</f>
        <v/>
      </c>
      <c r="W193">
        <f>HYPERLINK("https://klasma.github.io/Logging_1290/klagomålsmail/A 41004-2022.docx", "A 41004-2022")</f>
        <v/>
      </c>
      <c r="X193">
        <f>HYPERLINK("https://klasma.github.io/Logging_1290/tillsyn/A 41004-2022.docx", "A 41004-2022")</f>
        <v/>
      </c>
      <c r="Y193">
        <f>HYPERLINK("https://klasma.github.io/Logging_1290/tillsynsmail/A 41004-2022.docx", "A 41004-2022")</f>
        <v/>
      </c>
    </row>
    <row r="194" ht="15" customHeight="1">
      <c r="A194" t="inlineStr">
        <is>
          <t>A 41275-2022</t>
        </is>
      </c>
      <c r="B194" s="1" t="n">
        <v>44826</v>
      </c>
      <c r="C194" s="1" t="n">
        <v>45210</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41275-2022.xlsx", "A 41275-2022")</f>
        <v/>
      </c>
      <c r="T194">
        <f>HYPERLINK("https://klasma.github.io/Logging_1290/kartor/A 41275-2022.png", "A 41275-2022")</f>
        <v/>
      </c>
      <c r="V194">
        <f>HYPERLINK("https://klasma.github.io/Logging_1290/klagomål/A 41275-2022.docx", "A 41275-2022")</f>
        <v/>
      </c>
      <c r="W194">
        <f>HYPERLINK("https://klasma.github.io/Logging_1290/klagomålsmail/A 41275-2022.docx", "A 41275-2022")</f>
        <v/>
      </c>
      <c r="X194">
        <f>HYPERLINK("https://klasma.github.io/Logging_1290/tillsyn/A 41275-2022.docx", "A 41275-2022")</f>
        <v/>
      </c>
      <c r="Y194">
        <f>HYPERLINK("https://klasma.github.io/Logging_1290/tillsynsmail/A 41275-2022.docx", "A 41275-2022")</f>
        <v/>
      </c>
    </row>
    <row r="195" ht="15" customHeight="1">
      <c r="A195" t="inlineStr">
        <is>
          <t>A 45334-2022</t>
        </is>
      </c>
      <c r="B195" s="1" t="n">
        <v>44844</v>
      </c>
      <c r="C195" s="1" t="n">
        <v>45210</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45334-2022.xlsx", "A 45334-2022")</f>
        <v/>
      </c>
      <c r="T195">
        <f>HYPERLINK("https://klasma.github.io/Logging_1266/kartor/A 45334-2022.png", "A 45334-2022")</f>
        <v/>
      </c>
      <c r="V195">
        <f>HYPERLINK("https://klasma.github.io/Logging_1266/klagomål/A 45334-2022.docx", "A 45334-2022")</f>
        <v/>
      </c>
      <c r="W195">
        <f>HYPERLINK("https://klasma.github.io/Logging_1266/klagomålsmail/A 45334-2022.docx", "A 45334-2022")</f>
        <v/>
      </c>
      <c r="X195">
        <f>HYPERLINK("https://klasma.github.io/Logging_1266/tillsyn/A 45334-2022.docx", "A 45334-2022")</f>
        <v/>
      </c>
      <c r="Y195">
        <f>HYPERLINK("https://klasma.github.io/Logging_1266/tillsynsmail/A 45334-2022.docx", "A 45334-2022")</f>
        <v/>
      </c>
    </row>
    <row r="196" ht="15" customHeight="1">
      <c r="A196" t="inlineStr">
        <is>
          <t>A 45802-2022</t>
        </is>
      </c>
      <c r="B196" s="1" t="n">
        <v>44844</v>
      </c>
      <c r="C196" s="1" t="n">
        <v>45210</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45802-2022.xlsx", "A 45802-2022")</f>
        <v/>
      </c>
      <c r="T196">
        <f>HYPERLINK("https://klasma.github.io/Logging_1291/kartor/A 45802-2022.png", "A 45802-2022")</f>
        <v/>
      </c>
      <c r="V196">
        <f>HYPERLINK("https://klasma.github.io/Logging_1291/klagomål/A 45802-2022.docx", "A 45802-2022")</f>
        <v/>
      </c>
      <c r="W196">
        <f>HYPERLINK("https://klasma.github.io/Logging_1291/klagomålsmail/A 45802-2022.docx", "A 45802-2022")</f>
        <v/>
      </c>
      <c r="X196">
        <f>HYPERLINK("https://klasma.github.io/Logging_1291/tillsyn/A 45802-2022.docx", "A 45802-2022")</f>
        <v/>
      </c>
      <c r="Y196">
        <f>HYPERLINK("https://klasma.github.io/Logging_1291/tillsynsmail/A 45802-2022.docx", "A 45802-2022")</f>
        <v/>
      </c>
    </row>
    <row r="197" ht="15" customHeight="1">
      <c r="A197" t="inlineStr">
        <is>
          <t>A 46195-2022</t>
        </is>
      </c>
      <c r="B197" s="1" t="n">
        <v>44845</v>
      </c>
      <c r="C197" s="1" t="n">
        <v>45210</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46195-2022.xlsx", "A 46195-2022")</f>
        <v/>
      </c>
      <c r="T197">
        <f>HYPERLINK("https://klasma.github.io/Logging_1275/kartor/A 46195-2022.png", "A 46195-2022")</f>
        <v/>
      </c>
      <c r="V197">
        <f>HYPERLINK("https://klasma.github.io/Logging_1275/klagomål/A 46195-2022.docx", "A 46195-2022")</f>
        <v/>
      </c>
      <c r="W197">
        <f>HYPERLINK("https://klasma.github.io/Logging_1275/klagomålsmail/A 46195-2022.docx", "A 46195-2022")</f>
        <v/>
      </c>
      <c r="X197">
        <f>HYPERLINK("https://klasma.github.io/Logging_1275/tillsyn/A 46195-2022.docx", "A 46195-2022")</f>
        <v/>
      </c>
      <c r="Y197">
        <f>HYPERLINK("https://klasma.github.io/Logging_1275/tillsynsmail/A 46195-2022.docx", "A 46195-2022")</f>
        <v/>
      </c>
    </row>
    <row r="198" ht="15" customHeight="1">
      <c r="A198" t="inlineStr">
        <is>
          <t>A 47612-2022</t>
        </is>
      </c>
      <c r="B198" s="1" t="n">
        <v>44852</v>
      </c>
      <c r="C198" s="1" t="n">
        <v>45210</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47612-2022.xlsx", "A 47612-2022")</f>
        <v/>
      </c>
      <c r="T198">
        <f>HYPERLINK("https://klasma.github.io/Logging_1273/kartor/A 47612-2022.png", "A 47612-2022")</f>
        <v/>
      </c>
      <c r="V198">
        <f>HYPERLINK("https://klasma.github.io/Logging_1273/klagomål/A 47612-2022.docx", "A 47612-2022")</f>
        <v/>
      </c>
      <c r="W198">
        <f>HYPERLINK("https://klasma.github.io/Logging_1273/klagomålsmail/A 47612-2022.docx", "A 47612-2022")</f>
        <v/>
      </c>
      <c r="X198">
        <f>HYPERLINK("https://klasma.github.io/Logging_1273/tillsyn/A 47612-2022.docx", "A 47612-2022")</f>
        <v/>
      </c>
      <c r="Y198">
        <f>HYPERLINK("https://klasma.github.io/Logging_1273/tillsynsmail/A 47612-2022.docx", "A 47612-2022")</f>
        <v/>
      </c>
    </row>
    <row r="199" ht="15" customHeight="1">
      <c r="A199" t="inlineStr">
        <is>
          <t>A 50118-2022</t>
        </is>
      </c>
      <c r="B199" s="1" t="n">
        <v>44860</v>
      </c>
      <c r="C199" s="1" t="n">
        <v>45210</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50118-2022.xlsx", "A 50118-2022")</f>
        <v/>
      </c>
      <c r="T199">
        <f>HYPERLINK("https://klasma.github.io/Logging_1272/kartor/A 50118-2022.png", "A 50118-2022")</f>
        <v/>
      </c>
      <c r="V199">
        <f>HYPERLINK("https://klasma.github.io/Logging_1272/klagomål/A 50118-2022.docx", "A 50118-2022")</f>
        <v/>
      </c>
      <c r="W199">
        <f>HYPERLINK("https://klasma.github.io/Logging_1272/klagomålsmail/A 50118-2022.docx", "A 50118-2022")</f>
        <v/>
      </c>
      <c r="X199">
        <f>HYPERLINK("https://klasma.github.io/Logging_1272/tillsyn/A 50118-2022.docx", "A 50118-2022")</f>
        <v/>
      </c>
      <c r="Y199">
        <f>HYPERLINK("https://klasma.github.io/Logging_1272/tillsynsmail/A 50118-2022.docx", "A 50118-2022")</f>
        <v/>
      </c>
    </row>
    <row r="200" ht="15" customHeight="1">
      <c r="A200" t="inlineStr">
        <is>
          <t>A 56294-2022</t>
        </is>
      </c>
      <c r="B200" s="1" t="n">
        <v>44887</v>
      </c>
      <c r="C200" s="1" t="n">
        <v>45210</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56294-2022.xlsx", "A 56294-2022")</f>
        <v/>
      </c>
      <c r="T200">
        <f>HYPERLINK("https://klasma.github.io/Logging_1265/kartor/A 56294-2022.png", "A 56294-2022")</f>
        <v/>
      </c>
      <c r="V200">
        <f>HYPERLINK("https://klasma.github.io/Logging_1265/klagomål/A 56294-2022.docx", "A 56294-2022")</f>
        <v/>
      </c>
      <c r="W200">
        <f>HYPERLINK("https://klasma.github.io/Logging_1265/klagomålsmail/A 56294-2022.docx", "A 56294-2022")</f>
        <v/>
      </c>
      <c r="X200">
        <f>HYPERLINK("https://klasma.github.io/Logging_1265/tillsyn/A 56294-2022.docx", "A 56294-2022")</f>
        <v/>
      </c>
      <c r="Y200">
        <f>HYPERLINK("https://klasma.github.io/Logging_1265/tillsynsmail/A 56294-2022.docx", "A 56294-2022")</f>
        <v/>
      </c>
    </row>
    <row r="201" ht="15" customHeight="1">
      <c r="A201" t="inlineStr">
        <is>
          <t>A 57811-2022</t>
        </is>
      </c>
      <c r="B201" s="1" t="n">
        <v>44897</v>
      </c>
      <c r="C201" s="1" t="n">
        <v>45210</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57811-2022.xlsx", "A 57811-2022")</f>
        <v/>
      </c>
      <c r="T201">
        <f>HYPERLINK("https://klasma.github.io/Logging_1287/kartor/A 57811-2022.png", "A 57811-2022")</f>
        <v/>
      </c>
      <c r="V201">
        <f>HYPERLINK("https://klasma.github.io/Logging_1287/klagomål/A 57811-2022.docx", "A 57811-2022")</f>
        <v/>
      </c>
      <c r="W201">
        <f>HYPERLINK("https://klasma.github.io/Logging_1287/klagomålsmail/A 57811-2022.docx", "A 57811-2022")</f>
        <v/>
      </c>
      <c r="X201">
        <f>HYPERLINK("https://klasma.github.io/Logging_1287/tillsyn/A 57811-2022.docx", "A 57811-2022")</f>
        <v/>
      </c>
      <c r="Y201">
        <f>HYPERLINK("https://klasma.github.io/Logging_1287/tillsynsmail/A 57811-2022.docx", "A 57811-2022")</f>
        <v/>
      </c>
    </row>
    <row r="202" ht="15" customHeight="1">
      <c r="A202" t="inlineStr">
        <is>
          <t>A 58641-2022</t>
        </is>
      </c>
      <c r="B202" s="1" t="n">
        <v>44902</v>
      </c>
      <c r="C202" s="1" t="n">
        <v>45210</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58641-2022.xlsx", "A 58641-2022")</f>
        <v/>
      </c>
      <c r="T202">
        <f>HYPERLINK("https://klasma.github.io/Logging_1273/kartor/A 58641-2022.png", "A 58641-2022")</f>
        <v/>
      </c>
      <c r="V202">
        <f>HYPERLINK("https://klasma.github.io/Logging_1273/klagomål/A 58641-2022.docx", "A 58641-2022")</f>
        <v/>
      </c>
      <c r="W202">
        <f>HYPERLINK("https://klasma.github.io/Logging_1273/klagomålsmail/A 58641-2022.docx", "A 58641-2022")</f>
        <v/>
      </c>
      <c r="X202">
        <f>HYPERLINK("https://klasma.github.io/Logging_1273/tillsyn/A 58641-2022.docx", "A 58641-2022")</f>
        <v/>
      </c>
      <c r="Y202">
        <f>HYPERLINK("https://klasma.github.io/Logging_1273/tillsynsmail/A 58641-2022.docx", "A 58641-2022")</f>
        <v/>
      </c>
    </row>
    <row r="203" ht="15" customHeight="1">
      <c r="A203" t="inlineStr">
        <is>
          <t>A 61517-2022</t>
        </is>
      </c>
      <c r="B203" s="1" t="n">
        <v>44910</v>
      </c>
      <c r="C203" s="1" t="n">
        <v>45210</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61517-2022.xlsx", "A 61517-2022")</f>
        <v/>
      </c>
      <c r="T203">
        <f>HYPERLINK("https://klasma.github.io/Logging_1273/kartor/A 61517-2022.png", "A 61517-2022")</f>
        <v/>
      </c>
      <c r="V203">
        <f>HYPERLINK("https://klasma.github.io/Logging_1273/klagomål/A 61517-2022.docx", "A 61517-2022")</f>
        <v/>
      </c>
      <c r="W203">
        <f>HYPERLINK("https://klasma.github.io/Logging_1273/klagomålsmail/A 61517-2022.docx", "A 61517-2022")</f>
        <v/>
      </c>
      <c r="X203">
        <f>HYPERLINK("https://klasma.github.io/Logging_1273/tillsyn/A 61517-2022.docx", "A 61517-2022")</f>
        <v/>
      </c>
      <c r="Y203">
        <f>HYPERLINK("https://klasma.github.io/Logging_1273/tillsynsmail/A 61517-2022.docx", "A 61517-2022")</f>
        <v/>
      </c>
    </row>
    <row r="204" ht="15" customHeight="1">
      <c r="A204" t="inlineStr">
        <is>
          <t>A 61885-2022</t>
        </is>
      </c>
      <c r="B204" s="1" t="n">
        <v>44917</v>
      </c>
      <c r="C204" s="1" t="n">
        <v>45210</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61885-2022.xlsx", "A 61885-2022")</f>
        <v/>
      </c>
      <c r="T204">
        <f>HYPERLINK("https://klasma.github.io/Logging_1290/kartor/A 61885-2022.png", "A 61885-2022")</f>
        <v/>
      </c>
      <c r="V204">
        <f>HYPERLINK("https://klasma.github.io/Logging_1290/klagomål/A 61885-2022.docx", "A 61885-2022")</f>
        <v/>
      </c>
      <c r="W204">
        <f>HYPERLINK("https://klasma.github.io/Logging_1290/klagomålsmail/A 61885-2022.docx", "A 61885-2022")</f>
        <v/>
      </c>
      <c r="X204">
        <f>HYPERLINK("https://klasma.github.io/Logging_1290/tillsyn/A 61885-2022.docx", "A 61885-2022")</f>
        <v/>
      </c>
      <c r="Y204">
        <f>HYPERLINK("https://klasma.github.io/Logging_1290/tillsynsmail/A 61885-2022.docx", "A 61885-2022")</f>
        <v/>
      </c>
    </row>
    <row r="205" ht="15" customHeight="1">
      <c r="A205" t="inlineStr">
        <is>
          <t>A 62067-2022</t>
        </is>
      </c>
      <c r="B205" s="1" t="n">
        <v>44918</v>
      </c>
      <c r="C205" s="1" t="n">
        <v>45210</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62067-2022.xlsx", "A 62067-2022")</f>
        <v/>
      </c>
      <c r="T205">
        <f>HYPERLINK("https://klasma.github.io/Logging_1290/kartor/A 62067-2022.png", "A 62067-2022")</f>
        <v/>
      </c>
      <c r="V205">
        <f>HYPERLINK("https://klasma.github.io/Logging_1290/klagomål/A 62067-2022.docx", "A 62067-2022")</f>
        <v/>
      </c>
      <c r="W205">
        <f>HYPERLINK("https://klasma.github.io/Logging_1290/klagomålsmail/A 62067-2022.docx", "A 62067-2022")</f>
        <v/>
      </c>
      <c r="X205">
        <f>HYPERLINK("https://klasma.github.io/Logging_1290/tillsyn/A 62067-2022.docx", "A 62067-2022")</f>
        <v/>
      </c>
      <c r="Y205">
        <f>HYPERLINK("https://klasma.github.io/Logging_1290/tillsynsmail/A 62067-2022.docx", "A 62067-2022")</f>
        <v/>
      </c>
    </row>
    <row r="206" ht="15" customHeight="1">
      <c r="A206" t="inlineStr">
        <is>
          <t>A 62065-2022</t>
        </is>
      </c>
      <c r="B206" s="1" t="n">
        <v>44918</v>
      </c>
      <c r="C206" s="1" t="n">
        <v>45210</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62065-2022.xlsx", "A 62065-2022")</f>
        <v/>
      </c>
      <c r="T206">
        <f>HYPERLINK("https://klasma.github.io/Logging_1290/kartor/A 62065-2022.png", "A 62065-2022")</f>
        <v/>
      </c>
      <c r="V206">
        <f>HYPERLINK("https://klasma.github.io/Logging_1290/klagomål/A 62065-2022.docx", "A 62065-2022")</f>
        <v/>
      </c>
      <c r="W206">
        <f>HYPERLINK("https://klasma.github.io/Logging_1290/klagomålsmail/A 62065-2022.docx", "A 62065-2022")</f>
        <v/>
      </c>
      <c r="X206">
        <f>HYPERLINK("https://klasma.github.io/Logging_1290/tillsyn/A 62065-2022.docx", "A 62065-2022")</f>
        <v/>
      </c>
      <c r="Y206">
        <f>HYPERLINK("https://klasma.github.io/Logging_1290/tillsynsmail/A 62065-2022.docx", "A 62065-2022")</f>
        <v/>
      </c>
    </row>
    <row r="207" ht="15" customHeight="1">
      <c r="A207" t="inlineStr">
        <is>
          <t>A 113-2023</t>
        </is>
      </c>
      <c r="B207" s="1" t="n">
        <v>44928</v>
      </c>
      <c r="C207" s="1" t="n">
        <v>45210</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113-2023.xlsx", "A 113-2023")</f>
        <v/>
      </c>
      <c r="T207">
        <f>HYPERLINK("https://klasma.github.io/Logging_1266/kartor/A 113-2023.png", "A 113-2023")</f>
        <v/>
      </c>
      <c r="V207">
        <f>HYPERLINK("https://klasma.github.io/Logging_1266/klagomål/A 113-2023.docx", "A 113-2023")</f>
        <v/>
      </c>
      <c r="W207">
        <f>HYPERLINK("https://klasma.github.io/Logging_1266/klagomålsmail/A 113-2023.docx", "A 113-2023")</f>
        <v/>
      </c>
      <c r="X207">
        <f>HYPERLINK("https://klasma.github.io/Logging_1266/tillsyn/A 113-2023.docx", "A 113-2023")</f>
        <v/>
      </c>
      <c r="Y207">
        <f>HYPERLINK("https://klasma.github.io/Logging_1266/tillsynsmail/A 113-2023.docx", "A 113-2023")</f>
        <v/>
      </c>
    </row>
    <row r="208" ht="15" customHeight="1">
      <c r="A208" t="inlineStr">
        <is>
          <t>A 389-2023</t>
        </is>
      </c>
      <c r="B208" s="1" t="n">
        <v>44929</v>
      </c>
      <c r="C208" s="1" t="n">
        <v>45210</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389-2023.xlsx", "A 389-2023")</f>
        <v/>
      </c>
      <c r="T208">
        <f>HYPERLINK("https://klasma.github.io/Logging_1278/kartor/A 389-2023.png", "A 389-2023")</f>
        <v/>
      </c>
      <c r="V208">
        <f>HYPERLINK("https://klasma.github.io/Logging_1278/klagomål/A 389-2023.docx", "A 389-2023")</f>
        <v/>
      </c>
      <c r="W208">
        <f>HYPERLINK("https://klasma.github.io/Logging_1278/klagomålsmail/A 389-2023.docx", "A 389-2023")</f>
        <v/>
      </c>
      <c r="X208">
        <f>HYPERLINK("https://klasma.github.io/Logging_1278/tillsyn/A 389-2023.docx", "A 389-2023")</f>
        <v/>
      </c>
      <c r="Y208">
        <f>HYPERLINK("https://klasma.github.io/Logging_1278/tillsynsmail/A 389-2023.docx", "A 389-2023")</f>
        <v/>
      </c>
    </row>
    <row r="209" ht="15" customHeight="1">
      <c r="A209" t="inlineStr">
        <is>
          <t>A 3132-2023</t>
        </is>
      </c>
      <c r="B209" s="1" t="n">
        <v>44946</v>
      </c>
      <c r="C209" s="1" t="n">
        <v>45210</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3132-2023.xlsx", "A 3132-2023")</f>
        <v/>
      </c>
      <c r="T209">
        <f>HYPERLINK("https://klasma.github.io/Logging_1293/kartor/A 3132-2023.png", "A 3132-2023")</f>
        <v/>
      </c>
      <c r="V209">
        <f>HYPERLINK("https://klasma.github.io/Logging_1293/klagomål/A 3132-2023.docx", "A 3132-2023")</f>
        <v/>
      </c>
      <c r="W209">
        <f>HYPERLINK("https://klasma.github.io/Logging_1293/klagomålsmail/A 3132-2023.docx", "A 3132-2023")</f>
        <v/>
      </c>
      <c r="X209">
        <f>HYPERLINK("https://klasma.github.io/Logging_1293/tillsyn/A 3132-2023.docx", "A 3132-2023")</f>
        <v/>
      </c>
      <c r="Y209">
        <f>HYPERLINK("https://klasma.github.io/Logging_1293/tillsynsmail/A 3132-2023.docx", "A 3132-2023")</f>
        <v/>
      </c>
    </row>
    <row r="210" ht="15" customHeight="1">
      <c r="A210" t="inlineStr">
        <is>
          <t>A 4251-2023</t>
        </is>
      </c>
      <c r="B210" s="1" t="n">
        <v>44953</v>
      </c>
      <c r="C210" s="1" t="n">
        <v>45210</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4251-2023.xlsx", "A 4251-2023")</f>
        <v/>
      </c>
      <c r="T210">
        <f>HYPERLINK("https://klasma.github.io/Logging_1256/kartor/A 4251-2023.png", "A 4251-2023")</f>
        <v/>
      </c>
      <c r="V210">
        <f>HYPERLINK("https://klasma.github.io/Logging_1256/klagomål/A 4251-2023.docx", "A 4251-2023")</f>
        <v/>
      </c>
      <c r="W210">
        <f>HYPERLINK("https://klasma.github.io/Logging_1256/klagomålsmail/A 4251-2023.docx", "A 4251-2023")</f>
        <v/>
      </c>
      <c r="X210">
        <f>HYPERLINK("https://klasma.github.io/Logging_1256/tillsyn/A 4251-2023.docx", "A 4251-2023")</f>
        <v/>
      </c>
      <c r="Y210">
        <f>HYPERLINK("https://klasma.github.io/Logging_1256/tillsynsmail/A 4251-2023.docx", "A 4251-2023")</f>
        <v/>
      </c>
    </row>
    <row r="211" ht="15" customHeight="1">
      <c r="A211" t="inlineStr">
        <is>
          <t>A 4892-2023</t>
        </is>
      </c>
      <c r="B211" s="1" t="n">
        <v>44958</v>
      </c>
      <c r="C211" s="1" t="n">
        <v>45210</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4892-2023.xlsx", "A 4892-2023")</f>
        <v/>
      </c>
      <c r="T211">
        <f>HYPERLINK("https://klasma.github.io/Logging_1256/kartor/A 4892-2023.png", "A 4892-2023")</f>
        <v/>
      </c>
      <c r="V211">
        <f>HYPERLINK("https://klasma.github.io/Logging_1256/klagomål/A 4892-2023.docx", "A 4892-2023")</f>
        <v/>
      </c>
      <c r="W211">
        <f>HYPERLINK("https://klasma.github.io/Logging_1256/klagomålsmail/A 4892-2023.docx", "A 4892-2023")</f>
        <v/>
      </c>
      <c r="X211">
        <f>HYPERLINK("https://klasma.github.io/Logging_1256/tillsyn/A 4892-2023.docx", "A 4892-2023")</f>
        <v/>
      </c>
      <c r="Y211">
        <f>HYPERLINK("https://klasma.github.io/Logging_1256/tillsynsmail/A 4892-2023.docx", "A 4892-2023")</f>
        <v/>
      </c>
    </row>
    <row r="212" ht="15" customHeight="1">
      <c r="A212" t="inlineStr">
        <is>
          <t>A 11170-2023</t>
        </is>
      </c>
      <c r="B212" s="1" t="n">
        <v>44987</v>
      </c>
      <c r="C212" s="1" t="n">
        <v>45210</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11170-2023.xlsx", "A 11170-2023")</f>
        <v/>
      </c>
      <c r="T212">
        <f>HYPERLINK("https://klasma.github.io/Logging_1214/kartor/A 11170-2023.png", "A 11170-2023")</f>
        <v/>
      </c>
      <c r="V212">
        <f>HYPERLINK("https://klasma.github.io/Logging_1214/klagomål/A 11170-2023.docx", "A 11170-2023")</f>
        <v/>
      </c>
      <c r="W212">
        <f>HYPERLINK("https://klasma.github.io/Logging_1214/klagomålsmail/A 11170-2023.docx", "A 11170-2023")</f>
        <v/>
      </c>
      <c r="X212">
        <f>HYPERLINK("https://klasma.github.io/Logging_1214/tillsyn/A 11170-2023.docx", "A 11170-2023")</f>
        <v/>
      </c>
      <c r="Y212">
        <f>HYPERLINK("https://klasma.github.io/Logging_1214/tillsynsmail/A 11170-2023.docx", "A 11170-2023")</f>
        <v/>
      </c>
    </row>
    <row r="213" ht="15" customHeight="1">
      <c r="A213" t="inlineStr">
        <is>
          <t>A 12026-2023</t>
        </is>
      </c>
      <c r="B213" s="1" t="n">
        <v>44995</v>
      </c>
      <c r="C213" s="1" t="n">
        <v>45210</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12026-2023.xlsx", "A 12026-2023")</f>
        <v/>
      </c>
      <c r="T213">
        <f>HYPERLINK("https://klasma.github.io/Logging_1262/kartor/A 12026-2023.png", "A 12026-2023")</f>
        <v/>
      </c>
      <c r="V213">
        <f>HYPERLINK("https://klasma.github.io/Logging_1262/klagomål/A 12026-2023.docx", "A 12026-2023")</f>
        <v/>
      </c>
      <c r="W213">
        <f>HYPERLINK("https://klasma.github.io/Logging_1262/klagomålsmail/A 12026-2023.docx", "A 12026-2023")</f>
        <v/>
      </c>
      <c r="X213">
        <f>HYPERLINK("https://klasma.github.io/Logging_1262/tillsyn/A 12026-2023.docx", "A 12026-2023")</f>
        <v/>
      </c>
      <c r="Y213">
        <f>HYPERLINK("https://klasma.github.io/Logging_1262/tillsynsmail/A 12026-2023.docx", "A 12026-2023")</f>
        <v/>
      </c>
    </row>
    <row r="214" ht="15" customHeight="1">
      <c r="A214" t="inlineStr">
        <is>
          <t>A 13766-2023</t>
        </is>
      </c>
      <c r="B214" s="1" t="n">
        <v>45007</v>
      </c>
      <c r="C214" s="1" t="n">
        <v>45210</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13766-2023.xlsx", "A 13766-2023")</f>
        <v/>
      </c>
      <c r="T214">
        <f>HYPERLINK("https://klasma.github.io/Logging_1286/kartor/A 13766-2023.png", "A 13766-2023")</f>
        <v/>
      </c>
      <c r="V214">
        <f>HYPERLINK("https://klasma.github.io/Logging_1286/klagomål/A 13766-2023.docx", "A 13766-2023")</f>
        <v/>
      </c>
      <c r="W214">
        <f>HYPERLINK("https://klasma.github.io/Logging_1286/klagomålsmail/A 13766-2023.docx", "A 13766-2023")</f>
        <v/>
      </c>
      <c r="X214">
        <f>HYPERLINK("https://klasma.github.io/Logging_1286/tillsyn/A 13766-2023.docx", "A 13766-2023")</f>
        <v/>
      </c>
      <c r="Y214">
        <f>HYPERLINK("https://klasma.github.io/Logging_1286/tillsynsmail/A 13766-2023.docx", "A 13766-2023")</f>
        <v/>
      </c>
    </row>
    <row r="215" ht="15" customHeight="1">
      <c r="A215" t="inlineStr">
        <is>
          <t>A 14933-2023</t>
        </is>
      </c>
      <c r="B215" s="1" t="n">
        <v>45014</v>
      </c>
      <c r="C215" s="1" t="n">
        <v>45210</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14933-2023.xlsx", "A 14933-2023")</f>
        <v/>
      </c>
      <c r="T215">
        <f>HYPERLINK("https://klasma.github.io/Logging_1293/kartor/A 14933-2023.png", "A 14933-2023")</f>
        <v/>
      </c>
      <c r="V215">
        <f>HYPERLINK("https://klasma.github.io/Logging_1293/klagomål/A 14933-2023.docx", "A 14933-2023")</f>
        <v/>
      </c>
      <c r="W215">
        <f>HYPERLINK("https://klasma.github.io/Logging_1293/klagomålsmail/A 14933-2023.docx", "A 14933-2023")</f>
        <v/>
      </c>
      <c r="X215">
        <f>HYPERLINK("https://klasma.github.io/Logging_1293/tillsyn/A 14933-2023.docx", "A 14933-2023")</f>
        <v/>
      </c>
      <c r="Y215">
        <f>HYPERLINK("https://klasma.github.io/Logging_1293/tillsynsmail/A 14933-2023.docx", "A 14933-2023")</f>
        <v/>
      </c>
    </row>
    <row r="216" ht="15" customHeight="1">
      <c r="A216" t="inlineStr">
        <is>
          <t>A 15068-2023</t>
        </is>
      </c>
      <c r="B216" s="1" t="n">
        <v>45015</v>
      </c>
      <c r="C216" s="1" t="n">
        <v>45210</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15068-2023.xlsx", "A 15068-2023")</f>
        <v/>
      </c>
      <c r="T216">
        <f>HYPERLINK("https://klasma.github.io/Logging_1257/kartor/A 15068-2023.png", "A 15068-2023")</f>
        <v/>
      </c>
      <c r="V216">
        <f>HYPERLINK("https://klasma.github.io/Logging_1257/klagomål/A 15068-2023.docx", "A 15068-2023")</f>
        <v/>
      </c>
      <c r="W216">
        <f>HYPERLINK("https://klasma.github.io/Logging_1257/klagomålsmail/A 15068-2023.docx", "A 15068-2023")</f>
        <v/>
      </c>
      <c r="X216">
        <f>HYPERLINK("https://klasma.github.io/Logging_1257/tillsyn/A 15068-2023.docx", "A 15068-2023")</f>
        <v/>
      </c>
      <c r="Y216">
        <f>HYPERLINK("https://klasma.github.io/Logging_1257/tillsynsmail/A 15068-2023.docx", "A 15068-2023")</f>
        <v/>
      </c>
    </row>
    <row r="217" ht="15" customHeight="1">
      <c r="A217" t="inlineStr">
        <is>
          <t>A 16684-2023</t>
        </is>
      </c>
      <c r="B217" s="1" t="n">
        <v>45030</v>
      </c>
      <c r="C217" s="1" t="n">
        <v>45210</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16684-2023.xlsx", "A 16684-2023")</f>
        <v/>
      </c>
      <c r="T217">
        <f>HYPERLINK("https://klasma.github.io/Logging_1263/kartor/A 16684-2023.png", "A 16684-2023")</f>
        <v/>
      </c>
      <c r="V217">
        <f>HYPERLINK("https://klasma.github.io/Logging_1263/klagomål/A 16684-2023.docx", "A 16684-2023")</f>
        <v/>
      </c>
      <c r="W217">
        <f>HYPERLINK("https://klasma.github.io/Logging_1263/klagomålsmail/A 16684-2023.docx", "A 16684-2023")</f>
        <v/>
      </c>
      <c r="X217">
        <f>HYPERLINK("https://klasma.github.io/Logging_1263/tillsyn/A 16684-2023.docx", "A 16684-2023")</f>
        <v/>
      </c>
      <c r="Y217">
        <f>HYPERLINK("https://klasma.github.io/Logging_1263/tillsynsmail/A 16684-2023.docx", "A 16684-2023")</f>
        <v/>
      </c>
    </row>
    <row r="218" ht="15" customHeight="1">
      <c r="A218" t="inlineStr">
        <is>
          <t>A 18971-2023</t>
        </is>
      </c>
      <c r="B218" s="1" t="n">
        <v>45044</v>
      </c>
      <c r="C218" s="1" t="n">
        <v>45210</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18971-2023.xlsx", "A 18971-2023")</f>
        <v/>
      </c>
      <c r="T218">
        <f>HYPERLINK("https://klasma.github.io/Logging_1265/kartor/A 18971-2023.png", "A 18971-2023")</f>
        <v/>
      </c>
      <c r="V218">
        <f>HYPERLINK("https://klasma.github.io/Logging_1265/klagomål/A 18971-2023.docx", "A 18971-2023")</f>
        <v/>
      </c>
      <c r="W218">
        <f>HYPERLINK("https://klasma.github.io/Logging_1265/klagomålsmail/A 18971-2023.docx", "A 18971-2023")</f>
        <v/>
      </c>
      <c r="X218">
        <f>HYPERLINK("https://klasma.github.io/Logging_1265/tillsyn/A 18971-2023.docx", "A 18971-2023")</f>
        <v/>
      </c>
      <c r="Y218">
        <f>HYPERLINK("https://klasma.github.io/Logging_1265/tillsynsmail/A 18971-2023.docx", "A 18971-2023")</f>
        <v/>
      </c>
    </row>
    <row r="219" ht="15" customHeight="1">
      <c r="A219" t="inlineStr">
        <is>
          <t>A 19354-2023</t>
        </is>
      </c>
      <c r="B219" s="1" t="n">
        <v>45049</v>
      </c>
      <c r="C219" s="1" t="n">
        <v>45210</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19354-2023.xlsx", "A 19354-2023")</f>
        <v/>
      </c>
      <c r="T219">
        <f>HYPERLINK("https://klasma.github.io/Logging_1290/kartor/A 19354-2023.png", "A 19354-2023")</f>
        <v/>
      </c>
      <c r="V219">
        <f>HYPERLINK("https://klasma.github.io/Logging_1290/klagomål/A 19354-2023.docx", "A 19354-2023")</f>
        <v/>
      </c>
      <c r="W219">
        <f>HYPERLINK("https://klasma.github.io/Logging_1290/klagomålsmail/A 19354-2023.docx", "A 19354-2023")</f>
        <v/>
      </c>
      <c r="X219">
        <f>HYPERLINK("https://klasma.github.io/Logging_1290/tillsyn/A 19354-2023.docx", "A 19354-2023")</f>
        <v/>
      </c>
      <c r="Y219">
        <f>HYPERLINK("https://klasma.github.io/Logging_1290/tillsynsmail/A 19354-2023.docx", "A 19354-2023")</f>
        <v/>
      </c>
    </row>
    <row r="220" ht="15" customHeight="1">
      <c r="A220" t="inlineStr">
        <is>
          <t>A 19517-2023</t>
        </is>
      </c>
      <c r="B220" s="1" t="n">
        <v>45050</v>
      </c>
      <c r="C220" s="1" t="n">
        <v>45210</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19517-2023.xlsx", "A 19517-2023")</f>
        <v/>
      </c>
      <c r="T220">
        <f>HYPERLINK("https://klasma.github.io/Logging_1267/kartor/A 19517-2023.png", "A 19517-2023")</f>
        <v/>
      </c>
      <c r="V220">
        <f>HYPERLINK("https://klasma.github.io/Logging_1267/klagomål/A 19517-2023.docx", "A 19517-2023")</f>
        <v/>
      </c>
      <c r="W220">
        <f>HYPERLINK("https://klasma.github.io/Logging_1267/klagomålsmail/A 19517-2023.docx", "A 19517-2023")</f>
        <v/>
      </c>
      <c r="X220">
        <f>HYPERLINK("https://klasma.github.io/Logging_1267/tillsyn/A 19517-2023.docx", "A 19517-2023")</f>
        <v/>
      </c>
      <c r="Y220">
        <f>HYPERLINK("https://klasma.github.io/Logging_1267/tillsynsmail/A 19517-2023.docx", "A 19517-2023")</f>
        <v/>
      </c>
    </row>
    <row r="221" ht="15" customHeight="1">
      <c r="A221" t="inlineStr">
        <is>
          <t>A 22786-2023</t>
        </is>
      </c>
      <c r="B221" s="1" t="n">
        <v>45072</v>
      </c>
      <c r="C221" s="1" t="n">
        <v>45210</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22786-2023.xlsx", "A 22786-2023")</f>
        <v/>
      </c>
      <c r="T221">
        <f>HYPERLINK("https://klasma.github.io/Logging_1285/kartor/A 22786-2023.png", "A 22786-2023")</f>
        <v/>
      </c>
      <c r="V221">
        <f>HYPERLINK("https://klasma.github.io/Logging_1285/klagomål/A 22786-2023.docx", "A 22786-2023")</f>
        <v/>
      </c>
      <c r="W221">
        <f>HYPERLINK("https://klasma.github.io/Logging_1285/klagomålsmail/A 22786-2023.docx", "A 22786-2023")</f>
        <v/>
      </c>
      <c r="X221">
        <f>HYPERLINK("https://klasma.github.io/Logging_1285/tillsyn/A 22786-2023.docx", "A 22786-2023")</f>
        <v/>
      </c>
      <c r="Y221">
        <f>HYPERLINK("https://klasma.github.io/Logging_1285/tillsynsmail/A 22786-2023.docx", "A 22786-2023")</f>
        <v/>
      </c>
    </row>
    <row r="222" ht="15" customHeight="1">
      <c r="A222" t="inlineStr">
        <is>
          <t>A 24278-2023</t>
        </is>
      </c>
      <c r="B222" s="1" t="n">
        <v>45079</v>
      </c>
      <c r="C222" s="1" t="n">
        <v>45210</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24278-2023.xlsx", "A 24278-2023")</f>
        <v/>
      </c>
      <c r="T222">
        <f>HYPERLINK("https://klasma.github.io/Logging_1267/kartor/A 24278-2023.png", "A 24278-2023")</f>
        <v/>
      </c>
      <c r="V222">
        <f>HYPERLINK("https://klasma.github.io/Logging_1267/klagomål/A 24278-2023.docx", "A 24278-2023")</f>
        <v/>
      </c>
      <c r="W222">
        <f>HYPERLINK("https://klasma.github.io/Logging_1267/klagomålsmail/A 24278-2023.docx", "A 24278-2023")</f>
        <v/>
      </c>
      <c r="X222">
        <f>HYPERLINK("https://klasma.github.io/Logging_1267/tillsyn/A 24278-2023.docx", "A 24278-2023")</f>
        <v/>
      </c>
      <c r="Y222">
        <f>HYPERLINK("https://klasma.github.io/Logging_1267/tillsynsmail/A 24278-2023.docx", "A 24278-2023")</f>
        <v/>
      </c>
    </row>
    <row r="223" ht="15" customHeight="1">
      <c r="A223" t="inlineStr">
        <is>
          <t>A 24528-2023</t>
        </is>
      </c>
      <c r="B223" s="1" t="n">
        <v>45082</v>
      </c>
      <c r="C223" s="1" t="n">
        <v>45210</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24528-2023.xlsx", "A 24528-2023")</f>
        <v/>
      </c>
      <c r="T223">
        <f>HYPERLINK("https://klasma.github.io/Logging_1256/kartor/A 24528-2023.png", "A 24528-2023")</f>
        <v/>
      </c>
      <c r="V223">
        <f>HYPERLINK("https://klasma.github.io/Logging_1256/klagomål/A 24528-2023.docx", "A 24528-2023")</f>
        <v/>
      </c>
      <c r="W223">
        <f>HYPERLINK("https://klasma.github.io/Logging_1256/klagomålsmail/A 24528-2023.docx", "A 24528-2023")</f>
        <v/>
      </c>
      <c r="X223">
        <f>HYPERLINK("https://klasma.github.io/Logging_1256/tillsyn/A 24528-2023.docx", "A 24528-2023")</f>
        <v/>
      </c>
      <c r="Y223">
        <f>HYPERLINK("https://klasma.github.io/Logging_1256/tillsynsmail/A 24528-2023.docx", "A 24528-2023")</f>
        <v/>
      </c>
    </row>
    <row r="224" ht="15" customHeight="1">
      <c r="A224" t="inlineStr">
        <is>
          <t>A 24388-2023</t>
        </is>
      </c>
      <c r="B224" s="1" t="n">
        <v>45082</v>
      </c>
      <c r="C224" s="1" t="n">
        <v>45210</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24388-2023.xlsx", "A 24388-2023")</f>
        <v/>
      </c>
      <c r="T224">
        <f>HYPERLINK("https://klasma.github.io/Logging_1273/kartor/A 24388-2023.png", "A 24388-2023")</f>
        <v/>
      </c>
      <c r="V224">
        <f>HYPERLINK("https://klasma.github.io/Logging_1273/klagomål/A 24388-2023.docx", "A 24388-2023")</f>
        <v/>
      </c>
      <c r="W224">
        <f>HYPERLINK("https://klasma.github.io/Logging_1273/klagomålsmail/A 24388-2023.docx", "A 24388-2023")</f>
        <v/>
      </c>
      <c r="X224">
        <f>HYPERLINK("https://klasma.github.io/Logging_1273/tillsyn/A 24388-2023.docx", "A 24388-2023")</f>
        <v/>
      </c>
      <c r="Y224">
        <f>HYPERLINK("https://klasma.github.io/Logging_1273/tillsynsmail/A 24388-2023.docx", "A 24388-2023")</f>
        <v/>
      </c>
    </row>
    <row r="225" ht="15" customHeight="1">
      <c r="A225" t="inlineStr">
        <is>
          <t>A 24650-2023</t>
        </is>
      </c>
      <c r="B225" s="1" t="n">
        <v>45084</v>
      </c>
      <c r="C225" s="1" t="n">
        <v>45210</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24650-2023.xlsx", "A 24650-2023")</f>
        <v/>
      </c>
      <c r="T225">
        <f>HYPERLINK("https://klasma.github.io/Logging_1276/kartor/A 24650-2023.png", "A 24650-2023")</f>
        <v/>
      </c>
      <c r="V225">
        <f>HYPERLINK("https://klasma.github.io/Logging_1276/klagomål/A 24650-2023.docx", "A 24650-2023")</f>
        <v/>
      </c>
      <c r="W225">
        <f>HYPERLINK("https://klasma.github.io/Logging_1276/klagomålsmail/A 24650-2023.docx", "A 24650-2023")</f>
        <v/>
      </c>
      <c r="X225">
        <f>HYPERLINK("https://klasma.github.io/Logging_1276/tillsyn/A 24650-2023.docx", "A 24650-2023")</f>
        <v/>
      </c>
      <c r="Y225">
        <f>HYPERLINK("https://klasma.github.io/Logging_1276/tillsynsmail/A 24650-2023.docx", "A 24650-2023")</f>
        <v/>
      </c>
    </row>
    <row r="226" ht="15" customHeight="1">
      <c r="A226" t="inlineStr">
        <is>
          <t>A 26965-2023</t>
        </is>
      </c>
      <c r="B226" s="1" t="n">
        <v>45093</v>
      </c>
      <c r="C226" s="1" t="n">
        <v>45210</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26965-2023.xlsx", "A 26965-2023")</f>
        <v/>
      </c>
      <c r="T226">
        <f>HYPERLINK("https://klasma.github.io/Logging_1290/kartor/A 26965-2023.png", "A 26965-2023")</f>
        <v/>
      </c>
      <c r="V226">
        <f>HYPERLINK("https://klasma.github.io/Logging_1290/klagomål/A 26965-2023.docx", "A 26965-2023")</f>
        <v/>
      </c>
      <c r="W226">
        <f>HYPERLINK("https://klasma.github.io/Logging_1290/klagomålsmail/A 26965-2023.docx", "A 26965-2023")</f>
        <v/>
      </c>
      <c r="X226">
        <f>HYPERLINK("https://klasma.github.io/Logging_1290/tillsyn/A 26965-2023.docx", "A 26965-2023")</f>
        <v/>
      </c>
      <c r="Y226">
        <f>HYPERLINK("https://klasma.github.io/Logging_1290/tillsynsmail/A 26965-2023.docx", "A 26965-2023")</f>
        <v/>
      </c>
    </row>
    <row r="227" ht="15" customHeight="1">
      <c r="A227" t="inlineStr">
        <is>
          <t>A 29183-2023</t>
        </is>
      </c>
      <c r="B227" s="1" t="n">
        <v>45105</v>
      </c>
      <c r="C227" s="1" t="n">
        <v>45210</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29183-2023.xlsx", "A 29183-2023")</f>
        <v/>
      </c>
      <c r="T227">
        <f>HYPERLINK("https://klasma.github.io/Logging_1290/kartor/A 29183-2023.png", "A 29183-2023")</f>
        <v/>
      </c>
      <c r="V227">
        <f>HYPERLINK("https://klasma.github.io/Logging_1290/klagomål/A 29183-2023.docx", "A 29183-2023")</f>
        <v/>
      </c>
      <c r="W227">
        <f>HYPERLINK("https://klasma.github.io/Logging_1290/klagomålsmail/A 29183-2023.docx", "A 29183-2023")</f>
        <v/>
      </c>
      <c r="X227">
        <f>HYPERLINK("https://klasma.github.io/Logging_1290/tillsyn/A 29183-2023.docx", "A 29183-2023")</f>
        <v/>
      </c>
      <c r="Y227">
        <f>HYPERLINK("https://klasma.github.io/Logging_1290/tillsynsmail/A 29183-2023.docx", "A 29183-2023")</f>
        <v/>
      </c>
    </row>
    <row r="228" ht="15" customHeight="1">
      <c r="A228" t="inlineStr">
        <is>
          <t>A 29683-2023</t>
        </is>
      </c>
      <c r="B228" s="1" t="n">
        <v>45107</v>
      </c>
      <c r="C228" s="1" t="n">
        <v>45210</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29683-2023.xlsx", "A 29683-2023")</f>
        <v/>
      </c>
      <c r="T228">
        <f>HYPERLINK("https://klasma.github.io/Logging_1290/kartor/A 29683-2023.png", "A 29683-2023")</f>
        <v/>
      </c>
      <c r="V228">
        <f>HYPERLINK("https://klasma.github.io/Logging_1290/klagomål/A 29683-2023.docx", "A 29683-2023")</f>
        <v/>
      </c>
      <c r="W228">
        <f>HYPERLINK("https://klasma.github.io/Logging_1290/klagomålsmail/A 29683-2023.docx", "A 29683-2023")</f>
        <v/>
      </c>
      <c r="X228">
        <f>HYPERLINK("https://klasma.github.io/Logging_1290/tillsyn/A 29683-2023.docx", "A 29683-2023")</f>
        <v/>
      </c>
      <c r="Y228">
        <f>HYPERLINK("https://klasma.github.io/Logging_1290/tillsynsmail/A 29683-2023.docx", "A 29683-2023")</f>
        <v/>
      </c>
    </row>
    <row r="229" ht="15" customHeight="1">
      <c r="A229" t="inlineStr">
        <is>
          <t>A 31213-2023</t>
        </is>
      </c>
      <c r="B229" s="1" t="n">
        <v>45113</v>
      </c>
      <c r="C229" s="1" t="n">
        <v>45210</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31213-2023.xlsx", "A 31213-2023")</f>
        <v/>
      </c>
      <c r="T229">
        <f>HYPERLINK("https://klasma.github.io/Logging_1286/kartor/A 31213-2023.png", "A 31213-2023")</f>
        <v/>
      </c>
      <c r="V229">
        <f>HYPERLINK("https://klasma.github.io/Logging_1286/klagomål/A 31213-2023.docx", "A 31213-2023")</f>
        <v/>
      </c>
      <c r="W229">
        <f>HYPERLINK("https://klasma.github.io/Logging_1286/klagomålsmail/A 31213-2023.docx", "A 31213-2023")</f>
        <v/>
      </c>
      <c r="X229">
        <f>HYPERLINK("https://klasma.github.io/Logging_1286/tillsyn/A 31213-2023.docx", "A 31213-2023")</f>
        <v/>
      </c>
      <c r="Y229">
        <f>HYPERLINK("https://klasma.github.io/Logging_1286/tillsynsmail/A 31213-2023.docx", "A 31213-2023")</f>
        <v/>
      </c>
    </row>
    <row r="230" ht="15" customHeight="1">
      <c r="A230" t="inlineStr">
        <is>
          <t>A 31700-2023</t>
        </is>
      </c>
      <c r="B230" s="1" t="n">
        <v>45117</v>
      </c>
      <c r="C230" s="1" t="n">
        <v>45210</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31700-2023.xlsx", "A 31700-2023")</f>
        <v/>
      </c>
      <c r="T230">
        <f>HYPERLINK("https://klasma.github.io/Logging_1263/kartor/A 31700-2023.png", "A 31700-2023")</f>
        <v/>
      </c>
      <c r="V230">
        <f>HYPERLINK("https://klasma.github.io/Logging_1263/klagomål/A 31700-2023.docx", "A 31700-2023")</f>
        <v/>
      </c>
      <c r="W230">
        <f>HYPERLINK("https://klasma.github.io/Logging_1263/klagomålsmail/A 31700-2023.docx", "A 31700-2023")</f>
        <v/>
      </c>
      <c r="X230">
        <f>HYPERLINK("https://klasma.github.io/Logging_1263/tillsyn/A 31700-2023.docx", "A 31700-2023")</f>
        <v/>
      </c>
      <c r="Y230">
        <f>HYPERLINK("https://klasma.github.io/Logging_1263/tillsynsmail/A 31700-2023.docx", "A 31700-2023")</f>
        <v/>
      </c>
    </row>
    <row r="231" ht="15" customHeight="1">
      <c r="A231" t="inlineStr">
        <is>
          <t>A 34729-2023</t>
        </is>
      </c>
      <c r="B231" s="1" t="n">
        <v>45139</v>
      </c>
      <c r="C231" s="1" t="n">
        <v>45210</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34729-2023.xlsx", "A 34729-2023")</f>
        <v/>
      </c>
      <c r="T231">
        <f>HYPERLINK("https://klasma.github.io/Logging_1256/kartor/A 34729-2023.png", "A 34729-2023")</f>
        <v/>
      </c>
      <c r="V231">
        <f>HYPERLINK("https://klasma.github.io/Logging_1256/klagomål/A 34729-2023.docx", "A 34729-2023")</f>
        <v/>
      </c>
      <c r="W231">
        <f>HYPERLINK("https://klasma.github.io/Logging_1256/klagomålsmail/A 34729-2023.docx", "A 34729-2023")</f>
        <v/>
      </c>
      <c r="X231">
        <f>HYPERLINK("https://klasma.github.io/Logging_1256/tillsyn/A 34729-2023.docx", "A 34729-2023")</f>
        <v/>
      </c>
      <c r="Y231">
        <f>HYPERLINK("https://klasma.github.io/Logging_1256/tillsynsmail/A 34729-2023.docx", "A 34729-2023")</f>
        <v/>
      </c>
    </row>
    <row r="232" ht="15" customHeight="1">
      <c r="A232" t="inlineStr">
        <is>
          <t>A 42027-2023</t>
        </is>
      </c>
      <c r="B232" s="1" t="n">
        <v>45177</v>
      </c>
      <c r="C232" s="1" t="n">
        <v>45210</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42027-2023.xlsx", "A 42027-2023")</f>
        <v/>
      </c>
      <c r="T232">
        <f>HYPERLINK("https://klasma.github.io/Logging_1273/kartor/A 42027-2023.png", "A 42027-2023")</f>
        <v/>
      </c>
      <c r="V232">
        <f>HYPERLINK("https://klasma.github.io/Logging_1273/klagomål/A 42027-2023.docx", "A 42027-2023")</f>
        <v/>
      </c>
      <c r="W232">
        <f>HYPERLINK("https://klasma.github.io/Logging_1273/klagomålsmail/A 42027-2023.docx", "A 42027-2023")</f>
        <v/>
      </c>
      <c r="X232">
        <f>HYPERLINK("https://klasma.github.io/Logging_1273/tillsyn/A 42027-2023.docx", "A 42027-2023")</f>
        <v/>
      </c>
      <c r="Y232">
        <f>HYPERLINK("https://klasma.github.io/Logging_1273/tillsynsmail/A 42027-2023.docx", "A 42027-2023")</f>
        <v/>
      </c>
    </row>
    <row r="233" ht="15" customHeight="1">
      <c r="A233" t="inlineStr">
        <is>
          <t>A 48514-2023</t>
        </is>
      </c>
      <c r="B233" s="1" t="n">
        <v>45208</v>
      </c>
      <c r="C233" s="1" t="n">
        <v>45210</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48514-2023.xlsx", "A 48514-2023")</f>
        <v/>
      </c>
      <c r="T233">
        <f>HYPERLINK("https://klasma.github.io/Logging_1273/kartor/A 48514-2023.png", "A 48514-2023")</f>
        <v/>
      </c>
      <c r="V233">
        <f>HYPERLINK("https://klasma.github.io/Logging_1273/klagomål/A 48514-2023.docx", "A 48514-2023")</f>
        <v/>
      </c>
      <c r="W233">
        <f>HYPERLINK("https://klasma.github.io/Logging_1273/klagomålsmail/A 48514-2023.docx", "A 48514-2023")</f>
        <v/>
      </c>
      <c r="X233">
        <f>HYPERLINK("https://klasma.github.io/Logging_1273/tillsyn/A 48514-2023.docx", "A 48514-2023")</f>
        <v/>
      </c>
      <c r="Y233">
        <f>HYPERLINK("https://klasma.github.io/Logging_1273/tillsynsmail/A 48514-2023.docx", "A 48514-2023")</f>
        <v/>
      </c>
    </row>
    <row r="234" ht="15" customHeight="1">
      <c r="A234" t="inlineStr">
        <is>
          <t>A 34292-2018</t>
        </is>
      </c>
      <c r="B234" s="1" t="n">
        <v>43318</v>
      </c>
      <c r="C234" s="1" t="n">
        <v>45210</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45210</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45210</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45210</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45210</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45210</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45210</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45210</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45210</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45210</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45210</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45210</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45210</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45210</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45210</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45210</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45210</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45210</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45210</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45210</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45210</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45210</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45210</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45210</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45210</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45210</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45210</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45210</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45210</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45210</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45210</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45210</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45210</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45210</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45210</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45210</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45210</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45210</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45210</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45210</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45210</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45210</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45210</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45210</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45210</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45210</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45210</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45210</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45210</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45210</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45210</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45210</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45210</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45210</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45210</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45210</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45210</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45210</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45210</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45210</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45210</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45210</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45210</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45210</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45210</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45210</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45210</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45210</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45210</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45210</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45210</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45210</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45210</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45210</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45210</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45210</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45210</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45210</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45210</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45210</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45210</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45210</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45210</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45210</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45210</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45210</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45210</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45210</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45210</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45210</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45210</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45210</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45210</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45210</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45210</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45210</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45210</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45210</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45210</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45210</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45210</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45210</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45210</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45210</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45210</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45210</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45210</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45210</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45210</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45210</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45210</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45210</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45210</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45210</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45210</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45210</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45210</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45210</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45210</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45210</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45210</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45210</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45210</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45210</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45210</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45210</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45210</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45210</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45210</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45210</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45210</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45210</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45210</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45210</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45210</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45210</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45210</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45210</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45210</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45210</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45210</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45210</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45210</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45210</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45210</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45210</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45210</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45210</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45210</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45210</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45210</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45210</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45210</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45210</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45210</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45210</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45210</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45210</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45210</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45210</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45210</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45210</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45210</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45210</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45210</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45210</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45210</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45210</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45210</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45210</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45210</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45210</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45210</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45210</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45210</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45210</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45210</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45210</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45210</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45210</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45210</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45210</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45210</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45210</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45210</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45210</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45210</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45210</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45210</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45210</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45210</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45210</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45210</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45210</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45210</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45210</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45210</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45210</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45210</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45210</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45210</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45210</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45210</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45210</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45210</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45210</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45210</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45210</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45210</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45210</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45210</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45210</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45210</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45210</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45210</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45210</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45210</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45210</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45210</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45210</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45210</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45210</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45210</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45210</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45210</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45210</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45210</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45210</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45210</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45210</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45210</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45210</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45210</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45210</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45210</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45210</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45210</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45210</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45210</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45210</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45210</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45210</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45210</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45210</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45210</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45210</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45210</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45210</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45210</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45210</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45210</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45210</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45210</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45210</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45210</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45210</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45210</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45210</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45210</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45210</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45210</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45210</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45210</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45210</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45210</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45210</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45210</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45210</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45210</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45210</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45210</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45210</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45210</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45210</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45210</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45210</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45210</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45210</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45210</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45210</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45210</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45210</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45210</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45210</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45210</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45210</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45210</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45210</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45210</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45210</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45210</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45210</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45210</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45210</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45210</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45210</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45210</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45210</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45210</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45210</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45210</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45210</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45210</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45210</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45210</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45210</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45210</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45210</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45210</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45210</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45210</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45210</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45210</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45210</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45210</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45210</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45210</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45210</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45210</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45210</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45210</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45210</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45210</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45210</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45210</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45210</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45210</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45210</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45210</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45210</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45210</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45210</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45210</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45210</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45210</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45210</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45210</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45210</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45210</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45210</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45210</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45210</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45210</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45210</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45210</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45210</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45210</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45210</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45210</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45210</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45210</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45210</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45210</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45210</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45210</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45210</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45210</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45210</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45210</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45210</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45210</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45210</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45210</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45210</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45210</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45210</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45210</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45210</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45210</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45210</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45210</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45210</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45210</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45210</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45210</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45210</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45210</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45210</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45210</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45210</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45210</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45210</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45210</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45210</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45210</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45210</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45210</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45210</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45210</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45210</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45210</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45210</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45210</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45210</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45210</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45210</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45210</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45210</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45210</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45210</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45210</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45210</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45210</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45210</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45210</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45210</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45210</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45210</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45210</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45210</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45210</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45210</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45210</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45210</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45210</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45210</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45210</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45210</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45210</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45210</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45210</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45210</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45210</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45210</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45210</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45210</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45210</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45210</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45210</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45210</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45210</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45210</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45210</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45210</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45210</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45210</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45210</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45210</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45210</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45210</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45210</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45210</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45210</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45210</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45210</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45210</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45210</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45210</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45210</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45210</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45210</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45210</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45210</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45210</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45210</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45210</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45210</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45210</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45210</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45210</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45210</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45210</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45210</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45210</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45210</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45210</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45210</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45210</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45210</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45210</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45210</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45210</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45210</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45210</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45210</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45210</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45210</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45210</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45210</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45210</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45210</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45210</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45210</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45210</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45210</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45210</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45210</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45210</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45210</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45210</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45210</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45210</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45210</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45210</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45210</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45210</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45210</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45210</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45210</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45210</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45210</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45210</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45210</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45210</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45210</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45210</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45210</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45210</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45210</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45210</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45210</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45210</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45210</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45210</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45210</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45210</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45210</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45210</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45210</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45210</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45210</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45210</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45210</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45210</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45210</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45210</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45210</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45210</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45210</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45210</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45210</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45210</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45210</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45210</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45210</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45210</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45210</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45210</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45210</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45210</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45210</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45210</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45210</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45210</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45210</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45210</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45210</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45210</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45210</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45210</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45210</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45210</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45210</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45210</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45210</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45210</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45210</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45210</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45210</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45210</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45210</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45210</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45210</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45210</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45210</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45210</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45210</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45210</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45210</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45210</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45210</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45210</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45210</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45210</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45210</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45210</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45210</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45210</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45210</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45210</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45210</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45210</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45210</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45210</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45210</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45210</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45210</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45210</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45210</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45210</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45210</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45210</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45210</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45210</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45210</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45210</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45210</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45210</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45210</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45210</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45210</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45210</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45210</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45210</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45210</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45210</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45210</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45210</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45210</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45210</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45210</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45210</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45210</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45210</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45210</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45210</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45210</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45210</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45210</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45210</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45210</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45210</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45210</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45210</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45210</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45210</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45210</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45210</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45210</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45210</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45210</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45210</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45210</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45210</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45210</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45210</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45210</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45210</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45210</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45210</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45210</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45210</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45210</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45210</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45210</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45210</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45210</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45210</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45210</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45210</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45210</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45210</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45210</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45210</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45210</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45210</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45210</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45210</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45210</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45210</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45210</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45210</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45210</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45210</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45210</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45210</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45210</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45210</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45210</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45210</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45210</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45210</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45210</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45210</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45210</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45210</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45210</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45210</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45210</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45210</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45210</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45210</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45210</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45210</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45210</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45210</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45210</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45210</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45210</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45210</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45210</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45210</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45210</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45210</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45210</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45210</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45210</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45210</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45210</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45210</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45210</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45210</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45210</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45210</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45210</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45210</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45210</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45210</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45210</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45210</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45210</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45210</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45210</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45210</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45210</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45210</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45210</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45210</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45210</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45210</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45210</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45210</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45210</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45210</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45210</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45210</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45210</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45210</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45210</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45210</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45210</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45210</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45210</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45210</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45210</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45210</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45210</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45210</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45210</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45210</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45210</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45210</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45210</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45210</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45210</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45210</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45210</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45210</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45210</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45210</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45210</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45210</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45210</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45210</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45210</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45210</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45210</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45210</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45210</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45210</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45210</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45210</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45210</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45210</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45210</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45210</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45210</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45210</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45210</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45210</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45210</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45210</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45210</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45210</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45210</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45210</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45210</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45210</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45210</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45210</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45210</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45210</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45210</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45210</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45210</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45210</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45210</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45210</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45210</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45210</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45210</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45210</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45210</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45210</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45210</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45210</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45210</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45210</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45210</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45210</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45210</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45210</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45210</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45210</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45210</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45210</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45210</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45210</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45210</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45210</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45210</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45210</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45210</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45210</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45210</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45210</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45210</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45210</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45210</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45210</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45210</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45210</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45210</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45210</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45210</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45210</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45210</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45210</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45210</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45210</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45210</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45210</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45210</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45210</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45210</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45210</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45210</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45210</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45210</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45210</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45210</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45210</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45210</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45210</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45210</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45210</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45210</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45210</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45210</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45210</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45210</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45210</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45210</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45210</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45210</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45210</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45210</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45210</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45210</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45210</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45210</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45210</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45210</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45210</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45210</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45210</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45210</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45210</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45210</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45210</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45210</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45210</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45210</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45210</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45210</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45210</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45210</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45210</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45210</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45210</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45210</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45210</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45210</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45210</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45210</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45210</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45210</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45210</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45210</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45210</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45210</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45210</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45210</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45210</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45210</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45210</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45210</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45210</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45210</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45210</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45210</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45210</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45210</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45210</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45210</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45210</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45210</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45210</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45210</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45210</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45210</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45210</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45210</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45210</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45210</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45210</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45210</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45210</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45210</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45210</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45210</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45210</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45210</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45210</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45210</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45210</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45210</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45210</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45210</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45210</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45210</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45210</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45210</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45210</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45210</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45210</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45210</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45210</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45210</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45210</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45210</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45210</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45210</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45210</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45210</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45210</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45210</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45210</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45210</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45210</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45210</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45210</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45210</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45210</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45210</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45210</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45210</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45210</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45210</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45210</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45210</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45210</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45210</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45210</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45210</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45210</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45210</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45210</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45210</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45210</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45210</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45210</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45210</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45210</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45210</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45210</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45210</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45210</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45210</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45210</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45210</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45210</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45210</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45210</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45210</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45210</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45210</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45210</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45210</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45210</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45210</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45210</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45210</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45210</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45210</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45210</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45210</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45210</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45210</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45210</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45210</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45210</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45210</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45210</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45210</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45210</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45210</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45210</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45210</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45210</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45210</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45210</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45210</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45210</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45210</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45210</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45210</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45210</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45210</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45210</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45210</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45210</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45210</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45210</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45210</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45210</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45210</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45210</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45210</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45210</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45210</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45210</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45210</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45210</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45210</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45210</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45210</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45210</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45210</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45210</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45210</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45210</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45210</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45210</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45210</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45210</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45210</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45210</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45210</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45210</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45210</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45210</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45210</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45210</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45210</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45210</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45210</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45210</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45210</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45210</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45210</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45210</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45210</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45210</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45210</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45210</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45210</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45210</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45210</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45210</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45210</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45210</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45210</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45210</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45210</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45210</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45210</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45210</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45210</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45210</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45210</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45210</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45210</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45210</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45210</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45210</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45210</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45210</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45210</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45210</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45210</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45210</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45210</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45210</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45210</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45210</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45210</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45210</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45210</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45210</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45210</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45210</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45210</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45210</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45210</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45210</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45210</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45210</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45210</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45210</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45210</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45210</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45210</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45210</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45210</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45210</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45210</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45210</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45210</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45210</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45210</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45210</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45210</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45210</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45210</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45210</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45210</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45210</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45210</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45210</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45210</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45210</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45210</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45210</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45210</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45210</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45210</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45210</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45210</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45210</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45210</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45210</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45210</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45210</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45210</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45210</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45210</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45210</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45210</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45210</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45210</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45210</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45210</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45210</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45210</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45210</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45210</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45210</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45210</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45210</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45210</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45210</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45210</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45210</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45210</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45210</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45210</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45210</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45210</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45210</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45210</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45210</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45210</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45210</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45210</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45210</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45210</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45210</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45210</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45210</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45210</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45210</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45210</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45210</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45210</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45210</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45210</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45210</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45210</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45210</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45210</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45210</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45210</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45210</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45210</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45210</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45210</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45210</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45210</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45210</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45210</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45210</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45210</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45210</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45210</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45210</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45210</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45210</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45210</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45210</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45210</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45210</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45210</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45210</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45210</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45210</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45210</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45210</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45210</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45210</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45210</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45210</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45210</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45210</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45210</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45210</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45210</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45210</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45210</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45210</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45210</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45210</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45210</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45210</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45210</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45210</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45210</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45210</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45210</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45210</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45210</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45210</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45210</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45210</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45210</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45210</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45210</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45210</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45210</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45210</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45210</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45210</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45210</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45210</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45210</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45210</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45210</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45210</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45210</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45210</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45210</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45210</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45210</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45210</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45210</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45210</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45210</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45210</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45210</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45210</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45210</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45210</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45210</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45210</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45210</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45210</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45210</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45210</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45210</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45210</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45210</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45210</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45210</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45210</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45210</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45210</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45210</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45210</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45210</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45210</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45210</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45210</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45210</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45210</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45210</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45210</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45210</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45210</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45210</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45210</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45210</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45210</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45210</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45210</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45210</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45210</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45210</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45210</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45210</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45210</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45210</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45210</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45210</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45210</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45210</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45210</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45210</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45210</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45210</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45210</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45210</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45210</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45210</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45210</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45210</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45210</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45210</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45210</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45210</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45210</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45210</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45210</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45210</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45210</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45210</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45210</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45210</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45210</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45210</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45210</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45210</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45210</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45210</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45210</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45210</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45210</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45210</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45210</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45210</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45210</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45210</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45210</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45210</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45210</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45210</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45210</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45210</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45210</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45210</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45210</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45210</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45210</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45210</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45210</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45210</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45210</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45210</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45210</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45210</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45210</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45210</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45210</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45210</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45210</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45210</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45210</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45210</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45210</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45210</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45210</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45210</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45210</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45210</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45210</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45210</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45210</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45210</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45210</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45210</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45210</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45210</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45210</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45210</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45210</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45210</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45210</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45210</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45210</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45210</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45210</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45210</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45210</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45210</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45210</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45210</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45210</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45210</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45210</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45210</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45210</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45210</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45210</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45210</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45210</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45210</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45210</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45210</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45210</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45210</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45210</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45210</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45210</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45210</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45210</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45210</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45210</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45210</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45210</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45210</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45210</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45210</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45210</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45210</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45210</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45210</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45210</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45210</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45210</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45210</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45210</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45210</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45210</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45210</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45210</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45210</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45210</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45210</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45210</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45210</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45210</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45210</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45210</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45210</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45210</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45210</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45210</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45210</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45210</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45210</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45210</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45210</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45210</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45210</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45210</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45210</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45210</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45210</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45210</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45210</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45210</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45210</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45210</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45210</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45210</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45210</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45210</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45210</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45210</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45210</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45210</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45210</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45210</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45210</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45210</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45210</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45210</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45210</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45210</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45210</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45210</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45210</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45210</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45210</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45210</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45210</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45210</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45210</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45210</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45210</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45210</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45210</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45210</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45210</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45210</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45210</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45210</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45210</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45210</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45210</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45210</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45210</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45210</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45210</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45210</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45210</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45210</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45210</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45210</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45210</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45210</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45210</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45210</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45210</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45210</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45210</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45210</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45210</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45210</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45210</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45210</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45210</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45210</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45210</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45210</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45210</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45210</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45210</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45210</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45210</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45210</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45210</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45210</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45210</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45210</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45210</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45210</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45210</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45210</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45210</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45210</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45210</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45210</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45210</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45210</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45210</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45210</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45210</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45210</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45210</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45210</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45210</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45210</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45210</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45210</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45210</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45210</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45210</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45210</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45210</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45210</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45210</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45210</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45210</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45210</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45210</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45210</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45210</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45210</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45210</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45210</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45210</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45210</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45210</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45210</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45210</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45210</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45210</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45210</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45210</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45210</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45210</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45210</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45210</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45210</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45210</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45210</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45210</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45210</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45210</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45210</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45210</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45210</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45210</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45210</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45210</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45210</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45210</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45210</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45210</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45210</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45210</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45210</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45210</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45210</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45210</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45210</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45210</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45210</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45210</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45210</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45210</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45210</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45210</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45210</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45210</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45210</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45210</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45210</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45210</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45210</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45210</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45210</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45210</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45210</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45210</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45210</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45210</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45210</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45210</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45210</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45210</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45210</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45210</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45210</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45210</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45210</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45210</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45210</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45210</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45210</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45210</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45210</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45210</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45210</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45210</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45210</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45210</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45210</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45210</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45210</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45210</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45210</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45210</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45210</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45210</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45210</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45210</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45210</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45210</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45210</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45210</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45210</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45210</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45210</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45210</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45210</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45210</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45210</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45210</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45210</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45210</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45210</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45210</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45210</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45210</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45210</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45210</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45210</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45210</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45210</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45210</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45210</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45210</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45210</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45210</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45210</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45210</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45210</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45210</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45210</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45210</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45210</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45210</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45210</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45210</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45210</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45210</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45210</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45210</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45210</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45210</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45210</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45210</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45210</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45210</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45210</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45210</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45210</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45210</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45210</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45210</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45210</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45210</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45210</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45210</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45210</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45210</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45210</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45210</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45210</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45210</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45210</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45210</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45210</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45210</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45210</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45210</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45210</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45210</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45210</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45210</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45210</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45210</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45210</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45210</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45210</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45210</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45210</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45210</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45210</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45210</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45210</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45210</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45210</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45210</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45210</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45210</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45210</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45210</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45210</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45210</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45210</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45210</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45210</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45210</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45210</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45210</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45210</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45210</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45210</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45210</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45210</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45210</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45210</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45210</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45210</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45210</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45210</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45210</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45210</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45210</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45210</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45210</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45210</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45210</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45210</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45210</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45210</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45210</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45210</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45210</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45210</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45210</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45210</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45210</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45210</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45210</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45210</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45210</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45210</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45210</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45210</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45210</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45210</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45210</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45210</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45210</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45210</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45210</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45210</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45210</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45210</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45210</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45210</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45210</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45210</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45210</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45210</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45210</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45210</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45210</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45210</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45210</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45210</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45210</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45210</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45210</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45210</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45210</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45210</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45210</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45210</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45210</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45210</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45210</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45210</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45210</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45210</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45210</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45210</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45210</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45210</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45210</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45210</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45210</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45210</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45210</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45210</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45210</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45210</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45210</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45210</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45210</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45210</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45210</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45210</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45210</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45210</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45210</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45210</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45210</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45210</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45210</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45210</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45210</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45210</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45210</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45210</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45210</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45210</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45210</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45210</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45210</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45210</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45210</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45210</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45210</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45210</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45210</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45210</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45210</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45210</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45210</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45210</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45210</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45210</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45210</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45210</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45210</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45210</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45210</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45210</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45210</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45210</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45210</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45210</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45210</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45210</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45210</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45210</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45210</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45210</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45210</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45210</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45210</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45210</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45210</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45210</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45210</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45210</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45210</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45210</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45210</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45210</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45210</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45210</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45210</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45210</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45210</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45210</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45210</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45210</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45210</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45210</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45210</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45210</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45210</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45210</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45210</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45210</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45210</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45210</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45210</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45210</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45210</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45210</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45210</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45210</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45210</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45210</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45210</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45210</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45210</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45210</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45210</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45210</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45210</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45210</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45210</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45210</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45210</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45210</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45210</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45210</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45210</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45210</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45210</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45210</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45210</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45210</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45210</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45210</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45210</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45210</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45210</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45210</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45210</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45210</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45210</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45210</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45210</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45210</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45210</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45210</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45210</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45210</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45210</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45210</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45210</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45210</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45210</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45210</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45210</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45210</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45210</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45210</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45210</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45210</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45210</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45210</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45210</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45210</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45210</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45210</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45210</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45210</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45210</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45210</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45210</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45210</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45210</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45210</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45210</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45210</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45210</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45210</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45210</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45210</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45210</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45210</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45210</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45210</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45210</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45210</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45210</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45210</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45210</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45210</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45210</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45210</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45210</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45210</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45210</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45210</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45210</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45210</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45210</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45210</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45210</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45210</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45210</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45210</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45210</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45210</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45210</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45210</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45210</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45210</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45210</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45210</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45210</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45210</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45210</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45210</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45210</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45210</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45210</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45210</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45210</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45210</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45210</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45210</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45210</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45210</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45210</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45210</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45210</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45210</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45210</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45210</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45210</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45210</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45210</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45210</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45210</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45210</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45210</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45210</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45210</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45210</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45210</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45210</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45210</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45210</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45210</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45210</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45210</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45210</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45210</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45210</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45210</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45210</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45210</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45210</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45210</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45210</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45210</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45210</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45210</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45210</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45210</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45210</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45210</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45210</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45210</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45210</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45210</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45210</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45210</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45210</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45210</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45210</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45210</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45210</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45210</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45210</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45210</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45210</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45210</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45210</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45210</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45210</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45210</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45210</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45210</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45210</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45210</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45210</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45210</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45210</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45210</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45210</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45210</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45210</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45210</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45210</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45210</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45210</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45210</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50834-2021.png", "A 50834-2021")</f>
        <v/>
      </c>
      <c r="V2362">
        <f>HYPERLINK("https://klasma.github.io/Logging_1290/klagomål/A 50834-2021.docx", "A 50834-2021")</f>
        <v/>
      </c>
      <c r="W2362">
        <f>HYPERLINK("https://klasma.github.io/Logging_1290/klagomålsmail/A 50834-2021.docx", "A 50834-2021")</f>
        <v/>
      </c>
      <c r="X2362">
        <f>HYPERLINK("https://klasma.github.io/Logging_1290/tillsyn/A 50834-2021.docx", "A 50834-2021")</f>
        <v/>
      </c>
      <c r="Y2362">
        <f>HYPERLINK("https://klasma.github.io/Logging_1290/tillsynsmail/A 50834-2021.docx", "A 50834-2021")</f>
        <v/>
      </c>
    </row>
    <row r="2363" ht="15" customHeight="1">
      <c r="A2363" t="inlineStr">
        <is>
          <t>A 50896-2021</t>
        </is>
      </c>
      <c r="B2363" s="1" t="n">
        <v>44460</v>
      </c>
      <c r="C2363" s="1" t="n">
        <v>45210</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45210</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45210</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45210</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45210</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45210</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45210</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45210</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45210</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45210</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45210</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45210</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45210</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45210</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45210</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45210</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45210</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45210</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45210</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45210</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45210</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45210</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45210</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45210</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45210</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45210</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45210</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45210</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45210</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45210</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45210</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45210</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45210</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45210</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45210</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45210</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45210</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45210</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45210</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45210</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45210</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45210</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45210</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45210</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45210</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45210</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45210</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45210</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45210</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45210</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45210</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45210</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45210</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45210</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45210</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45210</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45210</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45210</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45210</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45210</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45210</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45210</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45210</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45210</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45210</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45210</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45210</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45210</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45210</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45210</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45210</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45210</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45210</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45210</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45210</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45210</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45210</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45210</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45210</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45210</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45210</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45210</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45210</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45210</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45210</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45210</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45210</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45210</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45210</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45210</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45210</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45210</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45210</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45210</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45210</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45210</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45210</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45210</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45210</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45210</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45210</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45210</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45210</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45210</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45210</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45210</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45210</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45210</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45210</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45210</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45210</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45210</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45210</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45210</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45210</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45210</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45210</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45210</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45210</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45210</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45210</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45210</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45210</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45210</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45210</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45210</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45210</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45210</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45210</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45210</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45210</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45210</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45210</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45210</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45210</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45210</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45210</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45210</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45210</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45210</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45210</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45210</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45210</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45210</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45210</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45210</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45210</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45210</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45210</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45210</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45210</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45210</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45210</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45210</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45210</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45210</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45210</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45210</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45210</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45210</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45210</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45210</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45210</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45210</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45210</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45210</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45210</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45210</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45210</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45210</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45210</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45210</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45210</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45210</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45210</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45210</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45210</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45210</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45210</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45210</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45210</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45210</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45210</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45210</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45210</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45210</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45210</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45210</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45210</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45210</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45210</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45210</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45210</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45210</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45210</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45210</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45210</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45210</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45210</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45210</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45210</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45210</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45210</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45210</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45210</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45210</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45210</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45210</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45210</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45210</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45210</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45210</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45210</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45210</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45210</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45210</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45210</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45210</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45210</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45210</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45210</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45210</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45210</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45210</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45210</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45210</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45210</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45210</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45210</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45210</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45210</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45210</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45210</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45210</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45210</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45210</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45210</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45210</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45210</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45210</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45210</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45210</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45210</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45210</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45210</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45210</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45210</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45210</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45210</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45210</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45210</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45210</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45210</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45210</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45210</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45210</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45210</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45210</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45210</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45210</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45210</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45210</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45210</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45210</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45210</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45210</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45210</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45210</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45210</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45210</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45210</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45210</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45210</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45210</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45210</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45210</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45210</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45210</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45210</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45210</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45210</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45210</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45210</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45210</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45210</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45210</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45210</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45210</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45210</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45210</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45210</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45210</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45210</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45210</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45210</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45210</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45210</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45210</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45210</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45210</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45210</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45210</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45210</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45210</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45210</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45210</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45210</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45210</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45210</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45210</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45210</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45210</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45210</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45210</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45210</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45210</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45210</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45210</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45210</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45210</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45210</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45210</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45210</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45210</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45210</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45210</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45210</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45210</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45210</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45210</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45210</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45210</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45210</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45210</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45210</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45210</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45210</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45210</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45210</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45210</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45210</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45210</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45210</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45210</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45210</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45210</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45210</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45210</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45210</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45210</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45210</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45210</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45210</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45210</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45210</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45210</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45210</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45210</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45210</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45210</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45210</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45210</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45210</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45210</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45210</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45210</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45210</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45210</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45210</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45210</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45210</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45210</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45210</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45210</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45210</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45210</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45210</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45210</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45210</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45210</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45210</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45210</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45210</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45210</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45210</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45210</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45210</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45210</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45210</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45210</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45210</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45210</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45210</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45210</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45210</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45210</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45210</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45210</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45210</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45210</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45210</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45210</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45210</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45210</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45210</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45210</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45210</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45210</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45210</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45210</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45210</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45210</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45210</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45210</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45210</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45210</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45210</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45210</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45210</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45210</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45210</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45210</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45210</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45210</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45210</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45210</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45210</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45210</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45210</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45210</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45210</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45210</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45210</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45210</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45210</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45210</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45210</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45210</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45210</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45210</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45210</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45210</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45210</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45210</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45210</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45210</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45210</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45210</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45210</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45210</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45210</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45210</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45210</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45210</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45210</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45210</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45210</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45210</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45210</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45210</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45210</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45210</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45210</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45210</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45210</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45210</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45210</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45210</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45210</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45210</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45210</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45210</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45210</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45210</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45210</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45210</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45210</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45210</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45210</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45210</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45210</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45210</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45210</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45210</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45210</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45210</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45210</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45210</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45210</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45210</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45210</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45210</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45210</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45210</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45210</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45210</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45210</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45210</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45210</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45210</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45210</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45210</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45210</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45210</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45210</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45210</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45210</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45210</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45210</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45210</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45210</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45210</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45210</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45210</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45210</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45210</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45210</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45210</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45210</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45210</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45210</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45210</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45210</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45210</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45210</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45210</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45210</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45210</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45210</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45210</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45210</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45210</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45210</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45210</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45210</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45210</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45210</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45210</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45210</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45210</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45210</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45210</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45210</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45210</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45210</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45210</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45210</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45210</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45210</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45210</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45210</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45210</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45210</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45210</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45210</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45210</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45210</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45210</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45210</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45210</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45210</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45210</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45210</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45210</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45210</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45210</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45210</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45210</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45210</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45210</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45210</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45210</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45210</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45210</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45210</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45210</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45210</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45210</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45210</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45210</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45210</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45210</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45210</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45210</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45210</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45210</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45210</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45210</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45210</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45210</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45210</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45210</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45210</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45210</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45210</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45210</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45210</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45210</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45210</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45210</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45210</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45210</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45210</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45210</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45210</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45210</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45210</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45210</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45210</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45210</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45210</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45210</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45210</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45210</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45210</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45210</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45210</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45210</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45210</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45210</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45210</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45210</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45210</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45210</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45210</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45210</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45210</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45210</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45210</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45210</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45210</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45210</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45210</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45210</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45210</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45210</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45210</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45210</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45210</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45210</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45210</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45210</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45210</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45210</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45210</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45210</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45210</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45210</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45210</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45210</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45210</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45210</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45210</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45210</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45210</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45210</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45210</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45210</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45210</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45210</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45210</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45210</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45210</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45210</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45210</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45210</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45210</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45210</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45210</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45210</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45210</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45210</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45210</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45210</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45210</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45210</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45210</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45210</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45210</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45210</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45210</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45210</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45210</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45210</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45210</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45210</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45210</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45210</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45210</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45210</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45210</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45210</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45210</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45210</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45210</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45210</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45210</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45210</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45210</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45210</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45210</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45210</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45210</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45210</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45210</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45210</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45210</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45210</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45210</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45210</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45210</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45210</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45210</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45210</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45210</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45210</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45210</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45210</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45210</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45210</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45210</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45210</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45210</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45210</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45210</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45210</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45210</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45210</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45210</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45210</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45210</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45210</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45210</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45210</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45210</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45210</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45210</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45210</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45210</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45210</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45210</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45210</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45210</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45210</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45210</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45210</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45210</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45210</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45210</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45210</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45210</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45210</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45210</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45210</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45210</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45210</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45210</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45210</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45210</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45210</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45210</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45210</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45210</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45210</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45210</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45210</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45210</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45210</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45210</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45210</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45210</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45210</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45210</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45210</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45210</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45210</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45210</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45210</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45210</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45210</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45210</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45210</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45210</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45210</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45210</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45210</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45210</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45210</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45210</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45210</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45210</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45210</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45210</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45210</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45210</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45210</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45210</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45210</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45210</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45210</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45210</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45210</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45210</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45210</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45210</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45210</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45210</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45210</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45210</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45210</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45210</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45210</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45210</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45210</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45210</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45210</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45210</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45210</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45210</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45210</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45210</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45210</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45210</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45210</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45210</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45210</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45210</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45210</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45210</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45210</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45210</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45210</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45210</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45210</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45210</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45210</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45210</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45210</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45210</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45210</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45210</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45210</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45210</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45210</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45210</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45210</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45210</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45210</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45210</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45210</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45210</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45210</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45210</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45210</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45210</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45210</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45210</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45210</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45210</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45210</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45210</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45210</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45210</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45210</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45210</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45210</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45210</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45210</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45210</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45210</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45210</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45210</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45210</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45210</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45210</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45210</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45210</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45210</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45210</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45210</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45210</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45210</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45210</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45210</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45210</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45210</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45210</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45210</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45210</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45210</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45210</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45210</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45210</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45210</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45210</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45210</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45210</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45210</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45210</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45210</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45210</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45210</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45210</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45210</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45210</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45210</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45210</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45210</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45210</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45210</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45210</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45210</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45210</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45210</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45210</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45210</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45210</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45210</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45210</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45210</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45210</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45210</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45210</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45210</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45210</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45210</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45210</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45210</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45210</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45210</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45210</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45210</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45210</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45210</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45210</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45210</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45210</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45210</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45210</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45210</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45210</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45210</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45210</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45210</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45210</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45210</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45210</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45210</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45210</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45210</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45210</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45210</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45210</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45210</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45210</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45210</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45210</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45210</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45210</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45210</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45210</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45210</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45210</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45210</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45210</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45210</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45210</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45210</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45210</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45210</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45210</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45210</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45210</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45210</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45210</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45210</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45210</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45210</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45210</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45210</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45210</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45210</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45210</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45210</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45210</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45210</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45210</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45210</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45210</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45210</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45210</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45210</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45210</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45210</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45210</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45210</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45210</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45210</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45210</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45210</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45210</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45210</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45210</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45210</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45210</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45210</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45210</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45210</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45210</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45210</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45210</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45210</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45210</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45210</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45210</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45210</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45210</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45210</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45210</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45210</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45210</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45210</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45210</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45210</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45210</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45210</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45210</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45210</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45210</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45210</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45210</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45210</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45210</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45210</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45210</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45210</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45210</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45210</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45210</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45210</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45210</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45210</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45210</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45210</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45210</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45210</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45210</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45210</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45210</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45210</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45210</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45210</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45210</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45210</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45210</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45210</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45210</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45210</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45210</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45210</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45210</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45210</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45210</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45210</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45210</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45210</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45210</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45210</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45210</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45210</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45210</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45210</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45210</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45210</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45210</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45210</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45210</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45210</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45210</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45210</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45210</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45210</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45210</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45210</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45210</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45210</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45210</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45210</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45210</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45210</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45210</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45210</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45210</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45210</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45210</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45210</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45210</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45210</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45210</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45210</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45210</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45210</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45210</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45210</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45210</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45210</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45210</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45210</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45210</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45210</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45210</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45210</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45210</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45210</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45210</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45210</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45210</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45210</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45210</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45210</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45210</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45210</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45210</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45210</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45210</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45210</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45210</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45210</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45210</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45210</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45210</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45210</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45210</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45210</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45210</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45210</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45210</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45210</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45210</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45210</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45210</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45210</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45210</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45210</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45210</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45210</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45210</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45210</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45210</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45210</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45210</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45210</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45210</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45210</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45210</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45210</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45210</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45210</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45210</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45210</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45210</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45210</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45210</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45210</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45210</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45210</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45210</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45210</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45210</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45210</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45210</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45210</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45210</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45210</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45210</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45210</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45210</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45210</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45210</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45210</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45210</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45210</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45210</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45210</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45210</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45210</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45210</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45210</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45210</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45210</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45210</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45210</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45210</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45210</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45210</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45210</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45210</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45210</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45210</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45210</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45210</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45210</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45210</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45210</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45210</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45210</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45210</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45210</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45210</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45210</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45210</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45210</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45210</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45210</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45210</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45210</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45210</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45210</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45210</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45210</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45210</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45210</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45210</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45210</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45210</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45210</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45210</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45210</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45210</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45210</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45210</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45210</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45210</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45210</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45210</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45210</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45210</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45210</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45210</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45210</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45210</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45210</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45210</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45210</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45210</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45210</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45210</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45210</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45210</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45210</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45210</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45210</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45210</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45210</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45210</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45210</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45210</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45210</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45210</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45210</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45210</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45210</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45210</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45210</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45210</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45210</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45210</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45210</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45210</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45210</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45210</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45210</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45210</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45210</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45210</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45210</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45210</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45210</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45210</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45210</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45210</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45210</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45210</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45210</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45210</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45210</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45210</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45210</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45210</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45210</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45210</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45210</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45210</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45210</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45210</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45210</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45210</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45210</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45210</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45210</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45210</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45210</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45210</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45210</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45210</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45210</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45210</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45210</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45210</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45210</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45210</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45210</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45210</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45210</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45210</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45210</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45210</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45210</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45210</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45210</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45210</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45210</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45210</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45210</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45210</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45210</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45210</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45210</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45210</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45210</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45210</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45210</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45210</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45210</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45210</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45210</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45210</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45210</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45210</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45210</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45210</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45210</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45210</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45210</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45210</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45210</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45210</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45210</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45210</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45210</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45210</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45210</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45210</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45210</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45210</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45210</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45210</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45210</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45210</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45210</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45210</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45210</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45210</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45210</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45210</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45210</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45210</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45210</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45210</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45210</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45210</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45210</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45210</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45210</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45210</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45210</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45210</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45210</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45210</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45210</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45210</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45210</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45210</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45210</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45210</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45210</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45210</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45210</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45210</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45210</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45210</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45210</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45210</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45210</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45210</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45210</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45210</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45210</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45210</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45210</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45210</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45210</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45210</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45210</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45210</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45210</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45210</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45210</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45210</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45210</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45210</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45210</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45210</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45210</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45210</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45210</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45210</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45210</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45210</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45210</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45210</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45210</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45210</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45210</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45210</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45210</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45210</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45210</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45210</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45210</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45210</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45210</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45210</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45210</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45210</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45210</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45210</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45210</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45210</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45210</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45210</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45210</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45210</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45210</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45210</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45210</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45210</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45210</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45210</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45210</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45210</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45210</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45210</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45210</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45210</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45210</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45210</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45210</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45210</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45210</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45210</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45210</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45210</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45210</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45210</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45210</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45210</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45210</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45210</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45210</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45210</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45210</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45210</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45210</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45210</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45210</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45210</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45210</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45210</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45210</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45210</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45210</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45210</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45210</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45210</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45210</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45210</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45210</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45210</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45210</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45210</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45210</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45210</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45210</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45210</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45210</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45210</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45210</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45210</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45210</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45210</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45210</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45210</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45210</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45210</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45210</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45210</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45210</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45210</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45210</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45210</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45210</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45210</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45210</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45210</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45210</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45210</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45210</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45210</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45210</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45210</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45210</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45210</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45210</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45210</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45210</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45210</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45210</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45210</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45210</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45210</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45210</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45210</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45210</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45210</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45210</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45210</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45210</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45210</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45210</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45210</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45210</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45210</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45210</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45210</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45210</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45210</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45210</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45210</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45210</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45210</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45210</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45210</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45210</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45210</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45210</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45210</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45210</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45210</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45210</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45210</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45210</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45210</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45210</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45210</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45210</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45210</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45210</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45210</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45210</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45210</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45210</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45210</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45210</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45210</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45210</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45210</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45210</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45210</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45210</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45210</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45210</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45210</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45210</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45210</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45210</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45210</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45210</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45210</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45210</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45210</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45210</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45210</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45210</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45210</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45210</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45210</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45210</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45210</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45210</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45210</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45210</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45210</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45210</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45210</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45210</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45210</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45210</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45210</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45210</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45210</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45210</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45210</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45210</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45210</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45210</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45210</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45210</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45210</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45210</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45210</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45210</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45210</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45210</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45210</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45210</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45210</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45210</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45210</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c r="A3992" t="inlineStr">
        <is>
          <t>A 48910-2023</t>
        </is>
      </c>
      <c r="B3992" s="1" t="n">
        <v>45209</v>
      </c>
      <c r="C3992" s="1" t="n">
        <v>45210</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2023-10-11T12:58:36Z</dcterms:created>
  <dcterms:modified xmlns:dcterms="http://purl.org/dc/terms/" xmlns:xsi="http://www.w3.org/2001/XMLSchema-instance" xsi:type="dcterms:W3CDTF">2023-10-11T12:58:38Z</dcterms:modified>
</cp:coreProperties>
</file>