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45213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45213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45213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45213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45213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45213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45213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45213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45213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45213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45213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45213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45213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45213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45213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45213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45213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45213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45213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45213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45213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45213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45213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45213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45213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45213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45213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45213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45213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45213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45213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45213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45213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45213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45213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45213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45213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45213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45213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45213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45213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45213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45213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45213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45213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45213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45213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45213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45213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45213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45213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45213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45213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45213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45213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45213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45213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45213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45213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45213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45213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45213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45213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45213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45213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45213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45213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45213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45213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45213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45213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45213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45213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45213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45213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45213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45213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45213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45213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45213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45213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45213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45213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45213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45213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45213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45213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45213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45213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45213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45213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45213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45213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 artfynd.xlsx", "A 16985-2019")</f>
        <v/>
      </c>
      <c r="T94">
        <f>HYPERLINK("https://klasma.github.io/Logging_0480/kartor/A 16985-2019 karta.png", "A 16985-2019")</f>
        <v/>
      </c>
      <c r="V94">
        <f>HYPERLINK("https://klasma.github.io/Logging_0480/klagomål/A 16985-2019 FSC-klagomål.docx", "A 16985-2019")</f>
        <v/>
      </c>
      <c r="W94">
        <f>HYPERLINK("https://klasma.github.io/Logging_0480/klagomålsmail/A 16985-2019 FSC-klagomål mail.docx", "A 16985-2019")</f>
        <v/>
      </c>
      <c r="X94">
        <f>HYPERLINK("https://klasma.github.io/Logging_0480/tillsyn/A 16985-2019 tillsynsbegäran.docx", "A 16985-2019")</f>
        <v/>
      </c>
      <c r="Y94">
        <f>HYPERLINK("https://klasma.github.io/Logging_0480/tillsynsmail/A 16985-2019 tillsynsbegäran mail.docx",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45213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 artfynd.xlsx", "A 34145-2019")</f>
        <v/>
      </c>
      <c r="T95">
        <f>HYPERLINK("https://klasma.github.io/Logging_0486/kartor/A 34145-2019 karta.png", "A 34145-2019")</f>
        <v/>
      </c>
      <c r="U95">
        <f>HYPERLINK("https://klasma.github.io/Logging_0486/knärot/A 34145-2019 karta knärot.png", "A 34145-2019")</f>
        <v/>
      </c>
      <c r="V95">
        <f>HYPERLINK("https://klasma.github.io/Logging_0486/klagomål/A 34145-2019 FSC-klagomål.docx", "A 34145-2019")</f>
        <v/>
      </c>
      <c r="W95">
        <f>HYPERLINK("https://klasma.github.io/Logging_0486/klagomålsmail/A 34145-2019 FSC-klagomål mail.docx", "A 34145-2019")</f>
        <v/>
      </c>
      <c r="X95">
        <f>HYPERLINK("https://klasma.github.io/Logging_0486/tillsyn/A 34145-2019 tillsynsbegäran.docx", "A 34145-2019")</f>
        <v/>
      </c>
      <c r="Y95">
        <f>HYPERLINK("https://klasma.github.io/Logging_0486/tillsynsmail/A 34145-2019 tillsynsbegäran mail.docx",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45213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 artfynd.xlsx", "A 36133-2019")</f>
        <v/>
      </c>
      <c r="T96">
        <f>HYPERLINK("https://klasma.github.io/Logging_0482/kartor/A 36133-2019 karta.png", "A 36133-2019")</f>
        <v/>
      </c>
      <c r="V96">
        <f>HYPERLINK("https://klasma.github.io/Logging_0482/klagomål/A 36133-2019 FSC-klagomål.docx", "A 36133-2019")</f>
        <v/>
      </c>
      <c r="W96">
        <f>HYPERLINK("https://klasma.github.io/Logging_0482/klagomålsmail/A 36133-2019 FSC-klagomål mail.docx", "A 36133-2019")</f>
        <v/>
      </c>
      <c r="X96">
        <f>HYPERLINK("https://klasma.github.io/Logging_0482/tillsyn/A 36133-2019 tillsynsbegäran.docx", "A 36133-2019")</f>
        <v/>
      </c>
      <c r="Y96">
        <f>HYPERLINK("https://klasma.github.io/Logging_0482/tillsynsmail/A 36133-2019 tillsynsbegäran mail.docx",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45213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 artfynd.xlsx", "A 38735-2019")</f>
        <v/>
      </c>
      <c r="T97">
        <f>HYPERLINK("https://klasma.github.io/Logging_0480/kartor/A 38735-2019 karta.png", "A 38735-2019")</f>
        <v/>
      </c>
      <c r="V97">
        <f>HYPERLINK("https://klasma.github.io/Logging_0480/klagomål/A 38735-2019 FSC-klagomål.docx", "A 38735-2019")</f>
        <v/>
      </c>
      <c r="W97">
        <f>HYPERLINK("https://klasma.github.io/Logging_0480/klagomålsmail/A 38735-2019 FSC-klagomål mail.docx", "A 38735-2019")</f>
        <v/>
      </c>
      <c r="X97">
        <f>HYPERLINK("https://klasma.github.io/Logging_0480/tillsyn/A 38735-2019 tillsynsbegäran.docx", "A 38735-2019")</f>
        <v/>
      </c>
      <c r="Y97">
        <f>HYPERLINK("https://klasma.github.io/Logging_0480/tillsynsmail/A 38735-2019 tillsynsbegäran mail.docx",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45213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 artfynd.xlsx", "A 43401-2019")</f>
        <v/>
      </c>
      <c r="T98">
        <f>HYPERLINK("https://klasma.github.io/Logging_0484/kartor/A 43401-2019 karta.png", "A 43401-2019")</f>
        <v/>
      </c>
      <c r="V98">
        <f>HYPERLINK("https://klasma.github.io/Logging_0484/klagomål/A 43401-2019 FSC-klagomål.docx", "A 43401-2019")</f>
        <v/>
      </c>
      <c r="W98">
        <f>HYPERLINK("https://klasma.github.io/Logging_0484/klagomålsmail/A 43401-2019 FSC-klagomål mail.docx", "A 43401-2019")</f>
        <v/>
      </c>
      <c r="X98">
        <f>HYPERLINK("https://klasma.github.io/Logging_0484/tillsyn/A 43401-2019 tillsynsbegäran.docx", "A 43401-2019")</f>
        <v/>
      </c>
      <c r="Y98">
        <f>HYPERLINK("https://klasma.github.io/Logging_0484/tillsynsmail/A 43401-2019 tillsynsbegäran mail.docx",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45213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 artfynd.xlsx", "A 51649-2019")</f>
        <v/>
      </c>
      <c r="T99">
        <f>HYPERLINK("https://klasma.github.io/Logging_0484/kartor/A 51649-2019 karta.png", "A 51649-2019")</f>
        <v/>
      </c>
      <c r="U99">
        <f>HYPERLINK("https://klasma.github.io/Logging_0484/knärot/A 51649-2019 karta knärot.png", "A 51649-2019")</f>
        <v/>
      </c>
      <c r="V99">
        <f>HYPERLINK("https://klasma.github.io/Logging_0484/klagomål/A 51649-2019 FSC-klagomål.docx", "A 51649-2019")</f>
        <v/>
      </c>
      <c r="W99">
        <f>HYPERLINK("https://klasma.github.io/Logging_0484/klagomålsmail/A 51649-2019 FSC-klagomål mail.docx", "A 51649-2019")</f>
        <v/>
      </c>
      <c r="X99">
        <f>HYPERLINK("https://klasma.github.io/Logging_0484/tillsyn/A 51649-2019 tillsynsbegäran.docx", "A 51649-2019")</f>
        <v/>
      </c>
      <c r="Y99">
        <f>HYPERLINK("https://klasma.github.io/Logging_0484/tillsynsmail/A 51649-2019 tillsynsbegäran mail.docx",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45213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 artfynd.xlsx", "A 1892-2020")</f>
        <v/>
      </c>
      <c r="T100">
        <f>HYPERLINK("https://klasma.github.io/Logging_0480/kartor/A 1892-2020 karta.png", "A 1892-2020")</f>
        <v/>
      </c>
      <c r="V100">
        <f>HYPERLINK("https://klasma.github.io/Logging_0480/klagomål/A 1892-2020 FSC-klagomål.docx", "A 1892-2020")</f>
        <v/>
      </c>
      <c r="W100">
        <f>HYPERLINK("https://klasma.github.io/Logging_0480/klagomålsmail/A 1892-2020 FSC-klagomål mail.docx", "A 1892-2020")</f>
        <v/>
      </c>
      <c r="X100">
        <f>HYPERLINK("https://klasma.github.io/Logging_0480/tillsyn/A 1892-2020 tillsynsbegäran.docx", "A 1892-2020")</f>
        <v/>
      </c>
      <c r="Y100">
        <f>HYPERLINK("https://klasma.github.io/Logging_0480/tillsynsmail/A 1892-2020 tillsynsbegäran mail.docx",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45213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 artfynd.xlsx", "A 14667-2020")</f>
        <v/>
      </c>
      <c r="T101">
        <f>HYPERLINK("https://klasma.github.io/Logging_0480/kartor/A 14667-2020 karta.png", "A 14667-2020")</f>
        <v/>
      </c>
      <c r="V101">
        <f>HYPERLINK("https://klasma.github.io/Logging_0480/klagomål/A 14667-2020 FSC-klagomål.docx", "A 14667-2020")</f>
        <v/>
      </c>
      <c r="W101">
        <f>HYPERLINK("https://klasma.github.io/Logging_0480/klagomålsmail/A 14667-2020 FSC-klagomål mail.docx", "A 14667-2020")</f>
        <v/>
      </c>
      <c r="X101">
        <f>HYPERLINK("https://klasma.github.io/Logging_0480/tillsyn/A 14667-2020 tillsynsbegäran.docx", "A 14667-2020")</f>
        <v/>
      </c>
      <c r="Y101">
        <f>HYPERLINK("https://klasma.github.io/Logging_0480/tillsynsmail/A 14667-2020 tillsynsbegäran mail.docx",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45213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 artfynd.xlsx", "A 20402-2020")</f>
        <v/>
      </c>
      <c r="T102">
        <f>HYPERLINK("https://klasma.github.io/Logging_0461/kartor/A 20402-2020 karta.png", "A 20402-2020")</f>
        <v/>
      </c>
      <c r="V102">
        <f>HYPERLINK("https://klasma.github.io/Logging_0461/klagomål/A 20402-2020 FSC-klagomål.docx", "A 20402-2020")</f>
        <v/>
      </c>
      <c r="W102">
        <f>HYPERLINK("https://klasma.github.io/Logging_0461/klagomålsmail/A 20402-2020 FSC-klagomål mail.docx", "A 20402-2020")</f>
        <v/>
      </c>
      <c r="X102">
        <f>HYPERLINK("https://klasma.github.io/Logging_0461/tillsyn/A 20402-2020 tillsynsbegäran.docx", "A 20402-2020")</f>
        <v/>
      </c>
      <c r="Y102">
        <f>HYPERLINK("https://klasma.github.io/Logging_0461/tillsynsmail/A 20402-2020 tillsynsbegäran mail.docx",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45213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 artfynd.xlsx", "A 37380-2020")</f>
        <v/>
      </c>
      <c r="T103">
        <f>HYPERLINK("https://klasma.github.io/Logging_0486/kartor/A 37380-2020 karta.png", "A 37380-2020")</f>
        <v/>
      </c>
      <c r="V103">
        <f>HYPERLINK("https://klasma.github.io/Logging_0486/klagomål/A 37380-2020 FSC-klagomål.docx", "A 37380-2020")</f>
        <v/>
      </c>
      <c r="W103">
        <f>HYPERLINK("https://klasma.github.io/Logging_0486/klagomålsmail/A 37380-2020 FSC-klagomål mail.docx", "A 37380-2020")</f>
        <v/>
      </c>
      <c r="X103">
        <f>HYPERLINK("https://klasma.github.io/Logging_0486/tillsyn/A 37380-2020 tillsynsbegäran.docx", "A 37380-2020")</f>
        <v/>
      </c>
      <c r="Y103">
        <f>HYPERLINK("https://klasma.github.io/Logging_0486/tillsynsmail/A 37380-2020 tillsynsbegäran mail.docx",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45213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 artfynd.xlsx", "A 41793-2020")</f>
        <v/>
      </c>
      <c r="T104">
        <f>HYPERLINK("https://klasma.github.io/Logging_0482/kartor/A 41793-2020 karta.png", "A 41793-2020")</f>
        <v/>
      </c>
      <c r="V104">
        <f>HYPERLINK("https://klasma.github.io/Logging_0482/klagomål/A 41793-2020 FSC-klagomål.docx", "A 41793-2020")</f>
        <v/>
      </c>
      <c r="W104">
        <f>HYPERLINK("https://klasma.github.io/Logging_0482/klagomålsmail/A 41793-2020 FSC-klagomål mail.docx", "A 41793-2020")</f>
        <v/>
      </c>
      <c r="X104">
        <f>HYPERLINK("https://klasma.github.io/Logging_0482/tillsyn/A 41793-2020 tillsynsbegäran.docx", "A 41793-2020")</f>
        <v/>
      </c>
      <c r="Y104">
        <f>HYPERLINK("https://klasma.github.io/Logging_0482/tillsynsmail/A 41793-2020 tillsynsbegäran mail.docx",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45213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 artfynd.xlsx", "A 45296-2020")</f>
        <v/>
      </c>
      <c r="T105">
        <f>HYPERLINK("https://klasma.github.io/Logging_0488/kartor/A 45296-2020 karta.png", "A 45296-2020")</f>
        <v/>
      </c>
      <c r="V105">
        <f>HYPERLINK("https://klasma.github.io/Logging_0488/klagomål/A 45296-2020 FSC-klagomål.docx", "A 45296-2020")</f>
        <v/>
      </c>
      <c r="W105">
        <f>HYPERLINK("https://klasma.github.io/Logging_0488/klagomålsmail/A 45296-2020 FSC-klagomål mail.docx", "A 45296-2020")</f>
        <v/>
      </c>
      <c r="X105">
        <f>HYPERLINK("https://klasma.github.io/Logging_0488/tillsyn/A 45296-2020 tillsynsbegäran.docx", "A 45296-2020")</f>
        <v/>
      </c>
      <c r="Y105">
        <f>HYPERLINK("https://klasma.github.io/Logging_0488/tillsynsmail/A 45296-2020 tillsynsbegäran mail.docx",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45213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 artfynd.xlsx", "A 57180-2020")</f>
        <v/>
      </c>
      <c r="T106">
        <f>HYPERLINK("https://klasma.github.io/Logging_0484/kartor/A 57180-2020 karta.png", "A 57180-2020")</f>
        <v/>
      </c>
      <c r="V106">
        <f>HYPERLINK("https://klasma.github.io/Logging_0484/klagomål/A 57180-2020 FSC-klagomål.docx", "A 57180-2020")</f>
        <v/>
      </c>
      <c r="W106">
        <f>HYPERLINK("https://klasma.github.io/Logging_0484/klagomålsmail/A 57180-2020 FSC-klagomål mail.docx", "A 57180-2020")</f>
        <v/>
      </c>
      <c r="X106">
        <f>HYPERLINK("https://klasma.github.io/Logging_0484/tillsyn/A 57180-2020 tillsynsbegäran.docx", "A 57180-2020")</f>
        <v/>
      </c>
      <c r="Y106">
        <f>HYPERLINK("https://klasma.github.io/Logging_0484/tillsynsmail/A 57180-2020 tillsynsbegäran mail.docx",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45213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 artfynd.xlsx", "A 15323-2021")</f>
        <v/>
      </c>
      <c r="T107">
        <f>HYPERLINK("https://klasma.github.io/Logging_0484/kartor/A 15323-2021 karta.png", "A 15323-2021")</f>
        <v/>
      </c>
      <c r="U107">
        <f>HYPERLINK("https://klasma.github.io/Logging_0484/knärot/A 15323-2021 karta knärot.png", "A 15323-2021")</f>
        <v/>
      </c>
      <c r="V107">
        <f>HYPERLINK("https://klasma.github.io/Logging_0484/klagomål/A 15323-2021 FSC-klagomål.docx", "A 15323-2021")</f>
        <v/>
      </c>
      <c r="W107">
        <f>HYPERLINK("https://klasma.github.io/Logging_0484/klagomålsmail/A 15323-2021 FSC-klagomål mail.docx", "A 15323-2021")</f>
        <v/>
      </c>
      <c r="X107">
        <f>HYPERLINK("https://klasma.github.io/Logging_0484/tillsyn/A 15323-2021 tillsynsbegäran.docx", "A 15323-2021")</f>
        <v/>
      </c>
      <c r="Y107">
        <f>HYPERLINK("https://klasma.github.io/Logging_0484/tillsynsmail/A 15323-2021 tillsynsbegäran mail.docx",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45213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 artfynd.xlsx", "A 43704-2021")</f>
        <v/>
      </c>
      <c r="T108">
        <f>HYPERLINK("https://klasma.github.io/Logging_0428/kartor/A 43704-2021 karta.png", "A 43704-2021")</f>
        <v/>
      </c>
      <c r="V108">
        <f>HYPERLINK("https://klasma.github.io/Logging_0428/klagomål/A 43704-2021 FSC-klagomål.docx", "A 43704-2021")</f>
        <v/>
      </c>
      <c r="W108">
        <f>HYPERLINK("https://klasma.github.io/Logging_0428/klagomålsmail/A 43704-2021 FSC-klagomål mail.docx", "A 43704-2021")</f>
        <v/>
      </c>
      <c r="X108">
        <f>HYPERLINK("https://klasma.github.io/Logging_0428/tillsyn/A 43704-2021 tillsynsbegäran.docx", "A 43704-2021")</f>
        <v/>
      </c>
      <c r="Y108">
        <f>HYPERLINK("https://klasma.github.io/Logging_0428/tillsynsmail/A 43704-2021 tillsynsbegäran mail.docx",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45213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 artfynd.xlsx", "A 55963-2021")</f>
        <v/>
      </c>
      <c r="T109">
        <f>HYPERLINK("https://klasma.github.io/Logging_0480/kartor/A 55963-2021 karta.png", "A 55963-2021")</f>
        <v/>
      </c>
      <c r="V109">
        <f>HYPERLINK("https://klasma.github.io/Logging_0480/klagomål/A 55963-2021 FSC-klagomål.docx", "A 55963-2021")</f>
        <v/>
      </c>
      <c r="W109">
        <f>HYPERLINK("https://klasma.github.io/Logging_0480/klagomålsmail/A 55963-2021 FSC-klagomål mail.docx", "A 55963-2021")</f>
        <v/>
      </c>
      <c r="X109">
        <f>HYPERLINK("https://klasma.github.io/Logging_0480/tillsyn/A 55963-2021 tillsynsbegäran.docx", "A 55963-2021")</f>
        <v/>
      </c>
      <c r="Y109">
        <f>HYPERLINK("https://klasma.github.io/Logging_0480/tillsynsmail/A 55963-2021 tillsynsbegäran mail.docx",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45213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 artfynd.xlsx", "A 2203-2022")</f>
        <v/>
      </c>
      <c r="T110">
        <f>HYPERLINK("https://klasma.github.io/Logging_0482/kartor/A 2203-2022 karta.png", "A 2203-2022")</f>
        <v/>
      </c>
      <c r="U110">
        <f>HYPERLINK("https://klasma.github.io/Logging_0482/knärot/A 2203-2022 karta knärot.png", "A 2203-2022")</f>
        <v/>
      </c>
      <c r="V110">
        <f>HYPERLINK("https://klasma.github.io/Logging_0482/klagomål/A 2203-2022 FSC-klagomål.docx", "A 2203-2022")</f>
        <v/>
      </c>
      <c r="W110">
        <f>HYPERLINK("https://klasma.github.io/Logging_0482/klagomålsmail/A 2203-2022 FSC-klagomål mail.docx", "A 2203-2022")</f>
        <v/>
      </c>
      <c r="X110">
        <f>HYPERLINK("https://klasma.github.io/Logging_0482/tillsyn/A 2203-2022 tillsynsbegäran.docx", "A 2203-2022")</f>
        <v/>
      </c>
      <c r="Y110">
        <f>HYPERLINK("https://klasma.github.io/Logging_0482/tillsynsmail/A 2203-2022 tillsynsbegäran mail.docx",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45213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 artfynd.xlsx", "A 14098-2022")</f>
        <v/>
      </c>
      <c r="T111">
        <f>HYPERLINK("https://klasma.github.io/Logging_0428/kartor/A 14098-2022 karta.png", "A 14098-2022")</f>
        <v/>
      </c>
      <c r="V111">
        <f>HYPERLINK("https://klasma.github.io/Logging_0428/klagomål/A 14098-2022 FSC-klagomål.docx", "A 14098-2022")</f>
        <v/>
      </c>
      <c r="W111">
        <f>HYPERLINK("https://klasma.github.io/Logging_0428/klagomålsmail/A 14098-2022 FSC-klagomål mail.docx", "A 14098-2022")</f>
        <v/>
      </c>
      <c r="X111">
        <f>HYPERLINK("https://klasma.github.io/Logging_0428/tillsyn/A 14098-2022 tillsynsbegäran.docx", "A 14098-2022")</f>
        <v/>
      </c>
      <c r="Y111">
        <f>HYPERLINK("https://klasma.github.io/Logging_0428/tillsynsmail/A 14098-2022 tillsynsbegäran mail.docx",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45213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 artfynd.xlsx", "A 15060-2022")</f>
        <v/>
      </c>
      <c r="T112">
        <f>HYPERLINK("https://klasma.github.io/Logging_0484/kartor/A 15060-2022 karta.png", "A 15060-2022")</f>
        <v/>
      </c>
      <c r="V112">
        <f>HYPERLINK("https://klasma.github.io/Logging_0484/klagomål/A 15060-2022 FSC-klagomål.docx", "A 15060-2022")</f>
        <v/>
      </c>
      <c r="W112">
        <f>HYPERLINK("https://klasma.github.io/Logging_0484/klagomålsmail/A 15060-2022 FSC-klagomål mail.docx", "A 15060-2022")</f>
        <v/>
      </c>
      <c r="X112">
        <f>HYPERLINK("https://klasma.github.io/Logging_0484/tillsyn/A 15060-2022 tillsynsbegäran.docx", "A 15060-2022")</f>
        <v/>
      </c>
      <c r="Y112">
        <f>HYPERLINK("https://klasma.github.io/Logging_0484/tillsynsmail/A 15060-2022 tillsynsbegäran mail.docx",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45213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 artfynd.xlsx", "A 20124-2022")</f>
        <v/>
      </c>
      <c r="T113">
        <f>HYPERLINK("https://klasma.github.io/Logging_0461/kartor/A 20124-2022 karta.png", "A 20124-2022")</f>
        <v/>
      </c>
      <c r="V113">
        <f>HYPERLINK("https://klasma.github.io/Logging_0461/klagomål/A 20124-2022 FSC-klagomål.docx", "A 20124-2022")</f>
        <v/>
      </c>
      <c r="W113">
        <f>HYPERLINK("https://klasma.github.io/Logging_0461/klagomålsmail/A 20124-2022 FSC-klagomål mail.docx", "A 20124-2022")</f>
        <v/>
      </c>
      <c r="X113">
        <f>HYPERLINK("https://klasma.github.io/Logging_0461/tillsyn/A 20124-2022 tillsynsbegäran.docx", "A 20124-2022")</f>
        <v/>
      </c>
      <c r="Y113">
        <f>HYPERLINK("https://klasma.github.io/Logging_0461/tillsynsmail/A 20124-2022 tillsynsbegäran mail.docx",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45213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 artfynd.xlsx", "A 21966-2022")</f>
        <v/>
      </c>
      <c r="T114">
        <f>HYPERLINK("https://klasma.github.io/Logging_0486/kartor/A 21966-2022 karta.png", "A 21966-2022")</f>
        <v/>
      </c>
      <c r="V114">
        <f>HYPERLINK("https://klasma.github.io/Logging_0486/klagomål/A 21966-2022 FSC-klagomål.docx", "A 21966-2022")</f>
        <v/>
      </c>
      <c r="W114">
        <f>HYPERLINK("https://klasma.github.io/Logging_0486/klagomålsmail/A 21966-2022 FSC-klagomål mail.docx", "A 21966-2022")</f>
        <v/>
      </c>
      <c r="X114">
        <f>HYPERLINK("https://klasma.github.io/Logging_0486/tillsyn/A 21966-2022 tillsynsbegäran.docx", "A 21966-2022")</f>
        <v/>
      </c>
      <c r="Y114">
        <f>HYPERLINK("https://klasma.github.io/Logging_0486/tillsynsmail/A 21966-2022 tillsynsbegäran mail.docx",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45213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 artfynd.xlsx", "A 60599-2022")</f>
        <v/>
      </c>
      <c r="T115">
        <f>HYPERLINK("https://klasma.github.io/Logging_0428/kartor/A 60599-2022 karta.png", "A 60599-2022")</f>
        <v/>
      </c>
      <c r="V115">
        <f>HYPERLINK("https://klasma.github.io/Logging_0428/klagomål/A 60599-2022 FSC-klagomål.docx", "A 60599-2022")</f>
        <v/>
      </c>
      <c r="W115">
        <f>HYPERLINK("https://klasma.github.io/Logging_0428/klagomålsmail/A 60599-2022 FSC-klagomål mail.docx", "A 60599-2022")</f>
        <v/>
      </c>
      <c r="X115">
        <f>HYPERLINK("https://klasma.github.io/Logging_0428/tillsyn/A 60599-2022 tillsynsbegäran.docx", "A 60599-2022")</f>
        <v/>
      </c>
      <c r="Y115">
        <f>HYPERLINK("https://klasma.github.io/Logging_0428/tillsynsmail/A 60599-2022 tillsynsbegäran mail.docx",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45213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 artfynd.xlsx", "A 61503-2022")</f>
        <v/>
      </c>
      <c r="T116">
        <f>HYPERLINK("https://klasma.github.io/Logging_0484/kartor/A 61503-2022 karta.png", "A 61503-2022")</f>
        <v/>
      </c>
      <c r="V116">
        <f>HYPERLINK("https://klasma.github.io/Logging_0484/klagomål/A 61503-2022 FSC-klagomål.docx", "A 61503-2022")</f>
        <v/>
      </c>
      <c r="W116">
        <f>HYPERLINK("https://klasma.github.io/Logging_0484/klagomålsmail/A 61503-2022 FSC-klagomål mail.docx", "A 61503-2022")</f>
        <v/>
      </c>
      <c r="X116">
        <f>HYPERLINK("https://klasma.github.io/Logging_0484/tillsyn/A 61503-2022 tillsynsbegäran.docx", "A 61503-2022")</f>
        <v/>
      </c>
      <c r="Y116">
        <f>HYPERLINK("https://klasma.github.io/Logging_0484/tillsynsmail/A 61503-2022 tillsynsbegäran mail.docx",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45213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 artfynd.xlsx", "A 4212-2023")</f>
        <v/>
      </c>
      <c r="T117">
        <f>HYPERLINK("https://klasma.github.io/Logging_0484/kartor/A 4212-2023 karta.png", "A 4212-2023")</f>
        <v/>
      </c>
      <c r="U117">
        <f>HYPERLINK("https://klasma.github.io/Logging_0484/knärot/A 4212-2023 karta knärot.png", "A 4212-2023")</f>
        <v/>
      </c>
      <c r="V117">
        <f>HYPERLINK("https://klasma.github.io/Logging_0484/klagomål/A 4212-2023 FSC-klagomål.docx", "A 4212-2023")</f>
        <v/>
      </c>
      <c r="W117">
        <f>HYPERLINK("https://klasma.github.io/Logging_0484/klagomålsmail/A 4212-2023 FSC-klagomål mail.docx", "A 4212-2023")</f>
        <v/>
      </c>
      <c r="X117">
        <f>HYPERLINK("https://klasma.github.io/Logging_0484/tillsyn/A 4212-2023 tillsynsbegäran.docx", "A 4212-2023")</f>
        <v/>
      </c>
      <c r="Y117">
        <f>HYPERLINK("https://klasma.github.io/Logging_0484/tillsynsmail/A 4212-2023 tillsynsbegäran mail.docx",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45213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 artfynd.xlsx", "A 5532-2023")</f>
        <v/>
      </c>
      <c r="T118">
        <f>HYPERLINK("https://klasma.github.io/Logging_0480/kartor/A 5532-2023 karta.png", "A 5532-2023")</f>
        <v/>
      </c>
      <c r="V118">
        <f>HYPERLINK("https://klasma.github.io/Logging_0480/klagomål/A 5532-2023 FSC-klagomål.docx", "A 5532-2023")</f>
        <v/>
      </c>
      <c r="W118">
        <f>HYPERLINK("https://klasma.github.io/Logging_0480/klagomålsmail/A 5532-2023 FSC-klagomål mail.docx", "A 5532-2023")</f>
        <v/>
      </c>
      <c r="X118">
        <f>HYPERLINK("https://klasma.github.io/Logging_0480/tillsyn/A 5532-2023 tillsynsbegäran.docx", "A 5532-2023")</f>
        <v/>
      </c>
      <c r="Y118">
        <f>HYPERLINK("https://klasma.github.io/Logging_0480/tillsynsmail/A 5532-2023 tillsynsbegäran mail.docx",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45213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 artfynd.xlsx", "A 7585-2023")</f>
        <v/>
      </c>
      <c r="T119">
        <f>HYPERLINK("https://klasma.github.io/Logging_0483/kartor/A 7585-2023 karta.png", "A 7585-2023")</f>
        <v/>
      </c>
      <c r="V119">
        <f>HYPERLINK("https://klasma.github.io/Logging_0483/klagomål/A 7585-2023 FSC-klagomål.docx", "A 7585-2023")</f>
        <v/>
      </c>
      <c r="W119">
        <f>HYPERLINK("https://klasma.github.io/Logging_0483/klagomålsmail/A 7585-2023 FSC-klagomål mail.docx", "A 7585-2023")</f>
        <v/>
      </c>
      <c r="X119">
        <f>HYPERLINK("https://klasma.github.io/Logging_0483/tillsyn/A 7585-2023 tillsynsbegäran.docx", "A 7585-2023")</f>
        <v/>
      </c>
      <c r="Y119">
        <f>HYPERLINK("https://klasma.github.io/Logging_0483/tillsynsmail/A 7585-2023 tillsynsbegäran mail.docx",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45213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 artfynd.xlsx", "A 8757-2023")</f>
        <v/>
      </c>
      <c r="T120">
        <f>HYPERLINK("https://klasma.github.io/Logging_0484/kartor/A 8757-2023 karta.png", "A 8757-2023")</f>
        <v/>
      </c>
      <c r="U120">
        <f>HYPERLINK("https://klasma.github.io/Logging_0484/knärot/A 8757-2023 karta knärot.png", "A 8757-2023")</f>
        <v/>
      </c>
      <c r="V120">
        <f>HYPERLINK("https://klasma.github.io/Logging_0484/klagomål/A 8757-2023 FSC-klagomål.docx", "A 8757-2023")</f>
        <v/>
      </c>
      <c r="W120">
        <f>HYPERLINK("https://klasma.github.io/Logging_0484/klagomålsmail/A 8757-2023 FSC-klagomål mail.docx", "A 8757-2023")</f>
        <v/>
      </c>
      <c r="X120">
        <f>HYPERLINK("https://klasma.github.io/Logging_0484/tillsyn/A 8757-2023 tillsynsbegäran.docx", "A 8757-2023")</f>
        <v/>
      </c>
      <c r="Y120">
        <f>HYPERLINK("https://klasma.github.io/Logging_0484/tillsynsmail/A 8757-2023 tillsynsbegäran mail.docx",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45213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 artfynd.xlsx", "A 13230-2023")</f>
        <v/>
      </c>
      <c r="T121">
        <f>HYPERLINK("https://klasma.github.io/Logging_0482/kartor/A 13230-2023 karta.png", "A 13230-2023")</f>
        <v/>
      </c>
      <c r="V121">
        <f>HYPERLINK("https://klasma.github.io/Logging_0482/klagomål/A 13230-2023 FSC-klagomål.docx", "A 13230-2023")</f>
        <v/>
      </c>
      <c r="W121">
        <f>HYPERLINK("https://klasma.github.io/Logging_0482/klagomålsmail/A 13230-2023 FSC-klagomål mail.docx", "A 13230-2023")</f>
        <v/>
      </c>
      <c r="X121">
        <f>HYPERLINK("https://klasma.github.io/Logging_0482/tillsyn/A 13230-2023 tillsynsbegäran.docx", "A 13230-2023")</f>
        <v/>
      </c>
      <c r="Y121">
        <f>HYPERLINK("https://klasma.github.io/Logging_0482/tillsynsmail/A 13230-2023 tillsynsbegäran mail.docx",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45213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 artfynd.xlsx", "A 18078-2023")</f>
        <v/>
      </c>
      <c r="T122">
        <f>HYPERLINK("https://klasma.github.io/Logging_0482/kartor/A 18078-2023 karta.png", "A 18078-2023")</f>
        <v/>
      </c>
      <c r="V122">
        <f>HYPERLINK("https://klasma.github.io/Logging_0482/klagomål/A 18078-2023 FSC-klagomål.docx", "A 18078-2023")</f>
        <v/>
      </c>
      <c r="W122">
        <f>HYPERLINK("https://klasma.github.io/Logging_0482/klagomålsmail/A 18078-2023 FSC-klagomål mail.docx", "A 18078-2023")</f>
        <v/>
      </c>
      <c r="X122">
        <f>HYPERLINK("https://klasma.github.io/Logging_0482/tillsyn/A 18078-2023 tillsynsbegäran.docx", "A 18078-2023")</f>
        <v/>
      </c>
      <c r="Y122">
        <f>HYPERLINK("https://klasma.github.io/Logging_0482/tillsynsmail/A 18078-2023 tillsynsbegäran mail.docx",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45213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 artfynd.xlsx", "A 18968-2023")</f>
        <v/>
      </c>
      <c r="T123">
        <f>HYPERLINK("https://klasma.github.io/Logging_0484/kartor/A 18968-2023 karta.png", "A 18968-2023")</f>
        <v/>
      </c>
      <c r="V123">
        <f>HYPERLINK("https://klasma.github.io/Logging_0484/klagomål/A 18968-2023 FSC-klagomål.docx", "A 18968-2023")</f>
        <v/>
      </c>
      <c r="W123">
        <f>HYPERLINK("https://klasma.github.io/Logging_0484/klagomålsmail/A 18968-2023 FSC-klagomål mail.docx", "A 18968-2023")</f>
        <v/>
      </c>
      <c r="X123">
        <f>HYPERLINK("https://klasma.github.io/Logging_0484/tillsyn/A 18968-2023 tillsynsbegäran.docx", "A 18968-2023")</f>
        <v/>
      </c>
      <c r="Y123">
        <f>HYPERLINK("https://klasma.github.io/Logging_0484/tillsynsmail/A 18968-2023 tillsynsbegäran mail.docx",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45213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 artfynd.xlsx", "A 18962-2023")</f>
        <v/>
      </c>
      <c r="T124">
        <f>HYPERLINK("https://klasma.github.io/Logging_0484/kartor/A 18962-2023 karta.png", "A 18962-2023")</f>
        <v/>
      </c>
      <c r="U124">
        <f>HYPERLINK("https://klasma.github.io/Logging_0484/knärot/A 18962-2023 karta knärot.png", "A 18962-2023")</f>
        <v/>
      </c>
      <c r="V124">
        <f>HYPERLINK("https://klasma.github.io/Logging_0484/klagomål/A 18962-2023 FSC-klagomål.docx", "A 18962-2023")</f>
        <v/>
      </c>
      <c r="W124">
        <f>HYPERLINK("https://klasma.github.io/Logging_0484/klagomålsmail/A 18962-2023 FSC-klagomål mail.docx", "A 18962-2023")</f>
        <v/>
      </c>
      <c r="X124">
        <f>HYPERLINK("https://klasma.github.io/Logging_0484/tillsyn/A 18962-2023 tillsynsbegäran.docx", "A 18962-2023")</f>
        <v/>
      </c>
      <c r="Y124">
        <f>HYPERLINK("https://klasma.github.io/Logging_0484/tillsynsmail/A 18962-2023 tillsynsbegäran mail.docx",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45213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 artfynd.xlsx", "A 29138-2023")</f>
        <v/>
      </c>
      <c r="T125">
        <f>HYPERLINK("https://klasma.github.io/Logging_0482/kartor/A 29138-2023 karta.png", "A 29138-2023")</f>
        <v/>
      </c>
      <c r="V125">
        <f>HYPERLINK("https://klasma.github.io/Logging_0482/klagomål/A 29138-2023 FSC-klagomål.docx", "A 29138-2023")</f>
        <v/>
      </c>
      <c r="W125">
        <f>HYPERLINK("https://klasma.github.io/Logging_0482/klagomålsmail/A 29138-2023 FSC-klagomål mail.docx", "A 29138-2023")</f>
        <v/>
      </c>
      <c r="X125">
        <f>HYPERLINK("https://klasma.github.io/Logging_0482/tillsyn/A 29138-2023 tillsynsbegäran.docx", "A 29138-2023")</f>
        <v/>
      </c>
      <c r="Y125">
        <f>HYPERLINK("https://klasma.github.io/Logging_0482/tillsynsmail/A 29138-2023 tillsynsbegäran mail.docx",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45213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 artfynd.xlsx", "A 34985-2023")</f>
        <v/>
      </c>
      <c r="T126">
        <f>HYPERLINK("https://klasma.github.io/Logging_0482/kartor/A 34985-2023 karta.png", "A 34985-2023")</f>
        <v/>
      </c>
      <c r="U126">
        <f>HYPERLINK("https://klasma.github.io/Logging_0482/knärot/A 34985-2023 karta knärot.png", "A 34985-2023")</f>
        <v/>
      </c>
      <c r="V126">
        <f>HYPERLINK("https://klasma.github.io/Logging_0482/klagomål/A 34985-2023 FSC-klagomål.docx", "A 34985-2023")</f>
        <v/>
      </c>
      <c r="W126">
        <f>HYPERLINK("https://klasma.github.io/Logging_0482/klagomålsmail/A 34985-2023 FSC-klagomål mail.docx", "A 34985-2023")</f>
        <v/>
      </c>
      <c r="X126">
        <f>HYPERLINK("https://klasma.github.io/Logging_0482/tillsyn/A 34985-2023 tillsynsbegäran.docx", "A 34985-2023")</f>
        <v/>
      </c>
      <c r="Y126">
        <f>HYPERLINK("https://klasma.github.io/Logging_0482/tillsynsmail/A 34985-2023 tillsynsbegäran mail.docx",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45213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 artfynd.xlsx", "A 46853-2018")</f>
        <v/>
      </c>
      <c r="T127">
        <f>HYPERLINK("https://klasma.github.io/Logging_0486/kartor/A 46853-2018 karta.png", "A 46853-2018")</f>
        <v/>
      </c>
      <c r="V127">
        <f>HYPERLINK("https://klasma.github.io/Logging_0486/klagomål/A 46853-2018 FSC-klagomål.docx", "A 46853-2018")</f>
        <v/>
      </c>
      <c r="W127">
        <f>HYPERLINK("https://klasma.github.io/Logging_0486/klagomålsmail/A 46853-2018 FSC-klagomål mail.docx", "A 46853-2018")</f>
        <v/>
      </c>
      <c r="X127">
        <f>HYPERLINK("https://klasma.github.io/Logging_0486/tillsyn/A 46853-2018 tillsynsbegäran.docx", "A 46853-2018")</f>
        <v/>
      </c>
      <c r="Y127">
        <f>HYPERLINK("https://klasma.github.io/Logging_0486/tillsynsmail/A 46853-2018 tillsynsbegäran mail.docx",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45213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 artfynd.xlsx", "A 46863-2018")</f>
        <v/>
      </c>
      <c r="T128">
        <f>HYPERLINK("https://klasma.github.io/Logging_0486/kartor/A 46863-2018 karta.png", "A 46863-2018")</f>
        <v/>
      </c>
      <c r="V128">
        <f>HYPERLINK("https://klasma.github.io/Logging_0486/klagomål/A 46863-2018 FSC-klagomål.docx", "A 46863-2018")</f>
        <v/>
      </c>
      <c r="W128">
        <f>HYPERLINK("https://klasma.github.io/Logging_0486/klagomålsmail/A 46863-2018 FSC-klagomål mail.docx", "A 46863-2018")</f>
        <v/>
      </c>
      <c r="X128">
        <f>HYPERLINK("https://klasma.github.io/Logging_0486/tillsyn/A 46863-2018 tillsynsbegäran.docx", "A 46863-2018")</f>
        <v/>
      </c>
      <c r="Y128">
        <f>HYPERLINK("https://klasma.github.io/Logging_0486/tillsynsmail/A 46863-2018 tillsynsbegäran mail.docx",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45213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 artfynd.xlsx", "A 64967-2018")</f>
        <v/>
      </c>
      <c r="T129">
        <f>HYPERLINK("https://klasma.github.io/Logging_0480/kartor/A 64967-2018 karta.png", "A 64967-2018")</f>
        <v/>
      </c>
      <c r="V129">
        <f>HYPERLINK("https://klasma.github.io/Logging_0480/klagomål/A 64967-2018 FSC-klagomål.docx", "A 64967-2018")</f>
        <v/>
      </c>
      <c r="W129">
        <f>HYPERLINK("https://klasma.github.io/Logging_0480/klagomålsmail/A 64967-2018 FSC-klagomål mail.docx", "A 64967-2018")</f>
        <v/>
      </c>
      <c r="X129">
        <f>HYPERLINK("https://klasma.github.io/Logging_0480/tillsyn/A 64967-2018 tillsynsbegäran.docx", "A 64967-2018")</f>
        <v/>
      </c>
      <c r="Y129">
        <f>HYPERLINK("https://klasma.github.io/Logging_0480/tillsynsmail/A 64967-2018 tillsynsbegäran mail.docx",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45213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 artfynd.xlsx", "A 64968-2018")</f>
        <v/>
      </c>
      <c r="T130">
        <f>HYPERLINK("https://klasma.github.io/Logging_0480/kartor/A 64968-2018 karta.png", "A 64968-2018")</f>
        <v/>
      </c>
      <c r="V130">
        <f>HYPERLINK("https://klasma.github.io/Logging_0480/klagomål/A 64968-2018 FSC-klagomål.docx", "A 64968-2018")</f>
        <v/>
      </c>
      <c r="W130">
        <f>HYPERLINK("https://klasma.github.io/Logging_0480/klagomålsmail/A 64968-2018 FSC-klagomål mail.docx", "A 64968-2018")</f>
        <v/>
      </c>
      <c r="X130">
        <f>HYPERLINK("https://klasma.github.io/Logging_0480/tillsyn/A 64968-2018 tillsynsbegäran.docx", "A 64968-2018")</f>
        <v/>
      </c>
      <c r="Y130">
        <f>HYPERLINK("https://klasma.github.io/Logging_0480/tillsynsmail/A 64968-2018 tillsynsbegäran mail.docx",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45213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 artfynd.xlsx", "A 4049-2019")</f>
        <v/>
      </c>
      <c r="T131">
        <f>HYPERLINK("https://klasma.github.io/Logging_0480/kartor/A 4049-2019 karta.png", "A 4049-2019")</f>
        <v/>
      </c>
      <c r="V131">
        <f>HYPERLINK("https://klasma.github.io/Logging_0480/klagomål/A 4049-2019 FSC-klagomål.docx", "A 4049-2019")</f>
        <v/>
      </c>
      <c r="W131">
        <f>HYPERLINK("https://klasma.github.io/Logging_0480/klagomålsmail/A 4049-2019 FSC-klagomål mail.docx", "A 4049-2019")</f>
        <v/>
      </c>
      <c r="X131">
        <f>HYPERLINK("https://klasma.github.io/Logging_0480/tillsyn/A 4049-2019 tillsynsbegäran.docx", "A 4049-2019")</f>
        <v/>
      </c>
      <c r="Y131">
        <f>HYPERLINK("https://klasma.github.io/Logging_0480/tillsynsmail/A 4049-2019 tillsynsbegäran mail.docx",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45213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 artfynd.xlsx", "A 15738-2019")</f>
        <v/>
      </c>
      <c r="T132">
        <f>HYPERLINK("https://klasma.github.io/Logging_0480/kartor/A 15738-2019 karta.png", "A 15738-2019")</f>
        <v/>
      </c>
      <c r="V132">
        <f>HYPERLINK("https://klasma.github.io/Logging_0480/klagomål/A 15738-2019 FSC-klagomål.docx", "A 15738-2019")</f>
        <v/>
      </c>
      <c r="W132">
        <f>HYPERLINK("https://klasma.github.io/Logging_0480/klagomålsmail/A 15738-2019 FSC-klagomål mail.docx", "A 15738-2019")</f>
        <v/>
      </c>
      <c r="X132">
        <f>HYPERLINK("https://klasma.github.io/Logging_0480/tillsyn/A 15738-2019 tillsynsbegäran.docx", "A 15738-2019")</f>
        <v/>
      </c>
      <c r="Y132">
        <f>HYPERLINK("https://klasma.github.io/Logging_0480/tillsynsmail/A 15738-2019 tillsynsbegäran mail.docx",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45213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 artfynd.xlsx", "A 17136-2019")</f>
        <v/>
      </c>
      <c r="T133">
        <f>HYPERLINK("https://klasma.github.io/Logging_0484/kartor/A 17136-2019 karta.png", "A 17136-2019")</f>
        <v/>
      </c>
      <c r="V133">
        <f>HYPERLINK("https://klasma.github.io/Logging_0484/klagomål/A 17136-2019 FSC-klagomål.docx", "A 17136-2019")</f>
        <v/>
      </c>
      <c r="W133">
        <f>HYPERLINK("https://klasma.github.io/Logging_0484/klagomålsmail/A 17136-2019 FSC-klagomål mail.docx", "A 17136-2019")</f>
        <v/>
      </c>
      <c r="X133">
        <f>HYPERLINK("https://klasma.github.io/Logging_0484/tillsyn/A 17136-2019 tillsynsbegäran.docx", "A 17136-2019")</f>
        <v/>
      </c>
      <c r="Y133">
        <f>HYPERLINK("https://klasma.github.io/Logging_0484/tillsynsmail/A 17136-2019 tillsynsbegäran mail.docx",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45213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 artfynd.xlsx", "A 18443-2019")</f>
        <v/>
      </c>
      <c r="T134">
        <f>HYPERLINK("https://klasma.github.io/Logging_0480/kartor/A 18443-2019 karta.png", "A 18443-2019")</f>
        <v/>
      </c>
      <c r="V134">
        <f>HYPERLINK("https://klasma.github.io/Logging_0480/klagomål/A 18443-2019 FSC-klagomål.docx", "A 18443-2019")</f>
        <v/>
      </c>
      <c r="W134">
        <f>HYPERLINK("https://klasma.github.io/Logging_0480/klagomålsmail/A 18443-2019 FSC-klagomål mail.docx", "A 18443-2019")</f>
        <v/>
      </c>
      <c r="X134">
        <f>HYPERLINK("https://klasma.github.io/Logging_0480/tillsyn/A 18443-2019 tillsynsbegäran.docx", "A 18443-2019")</f>
        <v/>
      </c>
      <c r="Y134">
        <f>HYPERLINK("https://klasma.github.io/Logging_0480/tillsynsmail/A 18443-2019 tillsynsbegäran mail.docx",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45213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 artfynd.xlsx", "A 28642-2019")</f>
        <v/>
      </c>
      <c r="T135">
        <f>HYPERLINK("https://klasma.github.io/Logging_0480/kartor/A 28642-2019 karta.png", "A 28642-2019")</f>
        <v/>
      </c>
      <c r="V135">
        <f>HYPERLINK("https://klasma.github.io/Logging_0480/klagomål/A 28642-2019 FSC-klagomål.docx", "A 28642-2019")</f>
        <v/>
      </c>
      <c r="W135">
        <f>HYPERLINK("https://klasma.github.io/Logging_0480/klagomålsmail/A 28642-2019 FSC-klagomål mail.docx", "A 28642-2019")</f>
        <v/>
      </c>
      <c r="X135">
        <f>HYPERLINK("https://klasma.github.io/Logging_0480/tillsyn/A 28642-2019 tillsynsbegäran.docx", "A 28642-2019")</f>
        <v/>
      </c>
      <c r="Y135">
        <f>HYPERLINK("https://klasma.github.io/Logging_0480/tillsynsmail/A 28642-2019 tillsynsbegäran mail.docx",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45213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 artfynd.xlsx", "A 32879-2019")</f>
        <v/>
      </c>
      <c r="T136">
        <f>HYPERLINK("https://klasma.github.io/Logging_0482/kartor/A 32879-2019 karta.png", "A 32879-2019")</f>
        <v/>
      </c>
      <c r="V136">
        <f>HYPERLINK("https://klasma.github.io/Logging_0482/klagomål/A 32879-2019 FSC-klagomål.docx", "A 32879-2019")</f>
        <v/>
      </c>
      <c r="W136">
        <f>HYPERLINK("https://klasma.github.io/Logging_0482/klagomålsmail/A 32879-2019 FSC-klagomål mail.docx", "A 32879-2019")</f>
        <v/>
      </c>
      <c r="X136">
        <f>HYPERLINK("https://klasma.github.io/Logging_0482/tillsyn/A 32879-2019 tillsynsbegäran.docx", "A 32879-2019")</f>
        <v/>
      </c>
      <c r="Y136">
        <f>HYPERLINK("https://klasma.github.io/Logging_0482/tillsynsmail/A 32879-2019 tillsynsbegäran mail.docx",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45213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 artfynd.xlsx", "A 37714-2019")</f>
        <v/>
      </c>
      <c r="T137">
        <f>HYPERLINK("https://klasma.github.io/Logging_0461/kartor/A 37714-2019 karta.png", "A 37714-2019")</f>
        <v/>
      </c>
      <c r="V137">
        <f>HYPERLINK("https://klasma.github.io/Logging_0461/klagomål/A 37714-2019 FSC-klagomål.docx", "A 37714-2019")</f>
        <v/>
      </c>
      <c r="W137">
        <f>HYPERLINK("https://klasma.github.io/Logging_0461/klagomålsmail/A 37714-2019 FSC-klagomål mail.docx", "A 37714-2019")</f>
        <v/>
      </c>
      <c r="X137">
        <f>HYPERLINK("https://klasma.github.io/Logging_0461/tillsyn/A 37714-2019 tillsynsbegäran.docx", "A 37714-2019")</f>
        <v/>
      </c>
      <c r="Y137">
        <f>HYPERLINK("https://klasma.github.io/Logging_0461/tillsynsmail/A 37714-2019 tillsynsbegäran mail.docx",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45213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 artfynd.xlsx", "A 41919-2019")</f>
        <v/>
      </c>
      <c r="T138">
        <f>HYPERLINK("https://klasma.github.io/Logging_0488/kartor/A 41919-2019 karta.png", "A 41919-2019")</f>
        <v/>
      </c>
      <c r="U138">
        <f>HYPERLINK("https://klasma.github.io/Logging_0488/knärot/A 41919-2019 karta knärot.png", "A 41919-2019")</f>
        <v/>
      </c>
      <c r="V138">
        <f>HYPERLINK("https://klasma.github.io/Logging_0488/klagomål/A 41919-2019 FSC-klagomål.docx", "A 41919-2019")</f>
        <v/>
      </c>
      <c r="W138">
        <f>HYPERLINK("https://klasma.github.io/Logging_0488/klagomålsmail/A 41919-2019 FSC-klagomål mail.docx", "A 41919-2019")</f>
        <v/>
      </c>
      <c r="X138">
        <f>HYPERLINK("https://klasma.github.io/Logging_0488/tillsyn/A 41919-2019 tillsynsbegäran.docx", "A 41919-2019")</f>
        <v/>
      </c>
      <c r="Y138">
        <f>HYPERLINK("https://klasma.github.io/Logging_0488/tillsynsmail/A 41919-2019 tillsynsbegäran mail.docx",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45213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 artfynd.xlsx", "A 43373-2019")</f>
        <v/>
      </c>
      <c r="T139">
        <f>HYPERLINK("https://klasma.github.io/Logging_0482/kartor/A 43373-2019 karta.png", "A 43373-2019")</f>
        <v/>
      </c>
      <c r="V139">
        <f>HYPERLINK("https://klasma.github.io/Logging_0482/klagomål/A 43373-2019 FSC-klagomål.docx", "A 43373-2019")</f>
        <v/>
      </c>
      <c r="W139">
        <f>HYPERLINK("https://klasma.github.io/Logging_0482/klagomålsmail/A 43373-2019 FSC-klagomål mail.docx", "A 43373-2019")</f>
        <v/>
      </c>
      <c r="X139">
        <f>HYPERLINK("https://klasma.github.io/Logging_0482/tillsyn/A 43373-2019 tillsynsbegäran.docx", "A 43373-2019")</f>
        <v/>
      </c>
      <c r="Y139">
        <f>HYPERLINK("https://klasma.github.io/Logging_0482/tillsynsmail/A 43373-2019 tillsynsbegäran mail.docx",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45213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 artfynd.xlsx", "A 42501-2019")</f>
        <v/>
      </c>
      <c r="T140">
        <f>HYPERLINK("https://klasma.github.io/Logging_0480/kartor/A 42501-2019 karta.png", "A 42501-2019")</f>
        <v/>
      </c>
      <c r="V140">
        <f>HYPERLINK("https://klasma.github.io/Logging_0480/klagomål/A 42501-2019 FSC-klagomål.docx", "A 42501-2019")</f>
        <v/>
      </c>
      <c r="W140">
        <f>HYPERLINK("https://klasma.github.io/Logging_0480/klagomålsmail/A 42501-2019 FSC-klagomål mail.docx", "A 42501-2019")</f>
        <v/>
      </c>
      <c r="X140">
        <f>HYPERLINK("https://klasma.github.io/Logging_0480/tillsyn/A 42501-2019 tillsynsbegäran.docx", "A 42501-2019")</f>
        <v/>
      </c>
      <c r="Y140">
        <f>HYPERLINK("https://klasma.github.io/Logging_0480/tillsynsmail/A 42501-2019 tillsynsbegäran mail.docx",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45213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 artfynd.xlsx", "A 51654-2019")</f>
        <v/>
      </c>
      <c r="T141">
        <f>HYPERLINK("https://klasma.github.io/Logging_0484/kartor/A 51654-2019 karta.png", "A 51654-2019")</f>
        <v/>
      </c>
      <c r="V141">
        <f>HYPERLINK("https://klasma.github.io/Logging_0484/klagomål/A 51654-2019 FSC-klagomål.docx", "A 51654-2019")</f>
        <v/>
      </c>
      <c r="W141">
        <f>HYPERLINK("https://klasma.github.io/Logging_0484/klagomålsmail/A 51654-2019 FSC-klagomål mail.docx", "A 51654-2019")</f>
        <v/>
      </c>
      <c r="X141">
        <f>HYPERLINK("https://klasma.github.io/Logging_0484/tillsyn/A 51654-2019 tillsynsbegäran.docx", "A 51654-2019")</f>
        <v/>
      </c>
      <c r="Y141">
        <f>HYPERLINK("https://klasma.github.io/Logging_0484/tillsynsmail/A 51654-2019 tillsynsbegäran mail.docx",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45213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 artfynd.xlsx", "A 59598-2019")</f>
        <v/>
      </c>
      <c r="T142">
        <f>HYPERLINK("https://klasma.github.io/Logging_0480/kartor/A 59598-2019 karta.png", "A 59598-2019")</f>
        <v/>
      </c>
      <c r="V142">
        <f>HYPERLINK("https://klasma.github.io/Logging_0480/klagomål/A 59598-2019 FSC-klagomål.docx", "A 59598-2019")</f>
        <v/>
      </c>
      <c r="W142">
        <f>HYPERLINK("https://klasma.github.io/Logging_0480/klagomålsmail/A 59598-2019 FSC-klagomål mail.docx", "A 59598-2019")</f>
        <v/>
      </c>
      <c r="X142">
        <f>HYPERLINK("https://klasma.github.io/Logging_0480/tillsyn/A 59598-2019 tillsynsbegäran.docx", "A 59598-2019")</f>
        <v/>
      </c>
      <c r="Y142">
        <f>HYPERLINK("https://klasma.github.io/Logging_0480/tillsynsmail/A 59598-2019 tillsynsbegäran mail.docx",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45213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 artfynd.xlsx", "A 60748-2019")</f>
        <v/>
      </c>
      <c r="T143">
        <f>HYPERLINK("https://klasma.github.io/Logging_0488/kartor/A 60748-2019 karta.png", "A 60748-2019")</f>
        <v/>
      </c>
      <c r="V143">
        <f>HYPERLINK("https://klasma.github.io/Logging_0488/klagomål/A 60748-2019 FSC-klagomål.docx", "A 60748-2019")</f>
        <v/>
      </c>
      <c r="W143">
        <f>HYPERLINK("https://klasma.github.io/Logging_0488/klagomålsmail/A 60748-2019 FSC-klagomål mail.docx", "A 60748-2019")</f>
        <v/>
      </c>
      <c r="X143">
        <f>HYPERLINK("https://klasma.github.io/Logging_0488/tillsyn/A 60748-2019 tillsynsbegäran.docx", "A 60748-2019")</f>
        <v/>
      </c>
      <c r="Y143">
        <f>HYPERLINK("https://klasma.github.io/Logging_0488/tillsynsmail/A 60748-2019 tillsynsbegäran mail.docx",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45213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 artfynd.xlsx", "A 64948-2019")</f>
        <v/>
      </c>
      <c r="T144">
        <f>HYPERLINK("https://klasma.github.io/Logging_0480/kartor/A 64948-2019 karta.png", "A 64948-2019")</f>
        <v/>
      </c>
      <c r="V144">
        <f>HYPERLINK("https://klasma.github.io/Logging_0480/klagomål/A 64948-2019 FSC-klagomål.docx", "A 64948-2019")</f>
        <v/>
      </c>
      <c r="W144">
        <f>HYPERLINK("https://klasma.github.io/Logging_0480/klagomålsmail/A 64948-2019 FSC-klagomål mail.docx", "A 64948-2019")</f>
        <v/>
      </c>
      <c r="X144">
        <f>HYPERLINK("https://klasma.github.io/Logging_0480/tillsyn/A 64948-2019 tillsynsbegäran.docx", "A 64948-2019")</f>
        <v/>
      </c>
      <c r="Y144">
        <f>HYPERLINK("https://klasma.github.io/Logging_0480/tillsynsmail/A 64948-2019 tillsynsbegäran mail.docx",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45213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 artfynd.xlsx", "A 69146-2019")</f>
        <v/>
      </c>
      <c r="T145">
        <f>HYPERLINK("https://klasma.github.io/Logging_0484/kartor/A 69146-2019 karta.png", "A 69146-2019")</f>
        <v/>
      </c>
      <c r="V145">
        <f>HYPERLINK("https://klasma.github.io/Logging_0484/klagomål/A 69146-2019 FSC-klagomål.docx", "A 69146-2019")</f>
        <v/>
      </c>
      <c r="W145">
        <f>HYPERLINK("https://klasma.github.io/Logging_0484/klagomålsmail/A 69146-2019 FSC-klagomål mail.docx", "A 69146-2019")</f>
        <v/>
      </c>
      <c r="X145">
        <f>HYPERLINK("https://klasma.github.io/Logging_0484/tillsyn/A 69146-2019 tillsynsbegäran.docx", "A 69146-2019")</f>
        <v/>
      </c>
      <c r="Y145">
        <f>HYPERLINK("https://klasma.github.io/Logging_0484/tillsynsmail/A 69146-2019 tillsynsbegäran mail.docx",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45213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 artfynd.xlsx", "A 3683-2020")</f>
        <v/>
      </c>
      <c r="T146">
        <f>HYPERLINK("https://klasma.github.io/Logging_0484/kartor/A 3683-2020 karta.png", "A 3683-2020")</f>
        <v/>
      </c>
      <c r="U146">
        <f>HYPERLINK("https://klasma.github.io/Logging_0484/knärot/A 3683-2020 karta knärot.png", "A 3683-2020")</f>
        <v/>
      </c>
      <c r="V146">
        <f>HYPERLINK("https://klasma.github.io/Logging_0484/klagomål/A 3683-2020 FSC-klagomål.docx", "A 3683-2020")</f>
        <v/>
      </c>
      <c r="W146">
        <f>HYPERLINK("https://klasma.github.io/Logging_0484/klagomålsmail/A 3683-2020 FSC-klagomål mail.docx", "A 3683-2020")</f>
        <v/>
      </c>
      <c r="X146">
        <f>HYPERLINK("https://klasma.github.io/Logging_0484/tillsyn/A 3683-2020 tillsynsbegäran.docx", "A 3683-2020")</f>
        <v/>
      </c>
      <c r="Y146">
        <f>HYPERLINK("https://klasma.github.io/Logging_0484/tillsynsmail/A 3683-2020 tillsynsbegäran mail.docx",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45213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 artfynd.xlsx", "A 5581-2020")</f>
        <v/>
      </c>
      <c r="T147">
        <f>HYPERLINK("https://klasma.github.io/Logging_0484/kartor/A 5581-2020 karta.png", "A 5581-2020")</f>
        <v/>
      </c>
      <c r="V147">
        <f>HYPERLINK("https://klasma.github.io/Logging_0484/klagomål/A 5581-2020 FSC-klagomål.docx", "A 5581-2020")</f>
        <v/>
      </c>
      <c r="W147">
        <f>HYPERLINK("https://klasma.github.io/Logging_0484/klagomålsmail/A 5581-2020 FSC-klagomål mail.docx", "A 5581-2020")</f>
        <v/>
      </c>
      <c r="X147">
        <f>HYPERLINK("https://klasma.github.io/Logging_0484/tillsyn/A 5581-2020 tillsynsbegäran.docx", "A 5581-2020")</f>
        <v/>
      </c>
      <c r="Y147">
        <f>HYPERLINK("https://klasma.github.io/Logging_0484/tillsynsmail/A 5581-2020 tillsynsbegäran mail.docx",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45213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 artfynd.xlsx", "A 15474-2020")</f>
        <v/>
      </c>
      <c r="T148">
        <f>HYPERLINK("https://klasma.github.io/Logging_0483/kartor/A 15474-2020 karta.png", "A 15474-2020")</f>
        <v/>
      </c>
      <c r="V148">
        <f>HYPERLINK("https://klasma.github.io/Logging_0483/klagomål/A 15474-2020 FSC-klagomål.docx", "A 15474-2020")</f>
        <v/>
      </c>
      <c r="W148">
        <f>HYPERLINK("https://klasma.github.io/Logging_0483/klagomålsmail/A 15474-2020 FSC-klagomål mail.docx", "A 15474-2020")</f>
        <v/>
      </c>
      <c r="X148">
        <f>HYPERLINK("https://klasma.github.io/Logging_0483/tillsyn/A 15474-2020 tillsynsbegäran.docx", "A 15474-2020")</f>
        <v/>
      </c>
      <c r="Y148">
        <f>HYPERLINK("https://klasma.github.io/Logging_0483/tillsynsmail/A 15474-2020 tillsynsbegäran mail.docx",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45213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 artfynd.xlsx", "A 40257-2020")</f>
        <v/>
      </c>
      <c r="T149">
        <f>HYPERLINK("https://klasma.github.io/Logging_0483/kartor/A 40257-2020 karta.png", "A 40257-2020")</f>
        <v/>
      </c>
      <c r="U149">
        <f>HYPERLINK("https://klasma.github.io/Logging_0483/knärot/A 40257-2020 karta knärot.png", "A 40257-2020")</f>
        <v/>
      </c>
      <c r="V149">
        <f>HYPERLINK("https://klasma.github.io/Logging_0483/klagomål/A 40257-2020 FSC-klagomål.docx", "A 40257-2020")</f>
        <v/>
      </c>
      <c r="W149">
        <f>HYPERLINK("https://klasma.github.io/Logging_0483/klagomålsmail/A 40257-2020 FSC-klagomål mail.docx", "A 40257-2020")</f>
        <v/>
      </c>
      <c r="X149">
        <f>HYPERLINK("https://klasma.github.io/Logging_0483/tillsyn/A 40257-2020 tillsynsbegäran.docx", "A 40257-2020")</f>
        <v/>
      </c>
      <c r="Y149">
        <f>HYPERLINK("https://klasma.github.io/Logging_0483/tillsynsmail/A 40257-2020 tillsynsbegäran mail.docx",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45213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 artfynd.xlsx", "A 40489-2020")</f>
        <v/>
      </c>
      <c r="T150">
        <f>HYPERLINK("https://klasma.github.io/Logging_0488/kartor/A 40489-2020 karta.png", "A 40489-2020")</f>
        <v/>
      </c>
      <c r="V150">
        <f>HYPERLINK("https://klasma.github.io/Logging_0488/klagomål/A 40489-2020 FSC-klagomål.docx", "A 40489-2020")</f>
        <v/>
      </c>
      <c r="W150">
        <f>HYPERLINK("https://klasma.github.io/Logging_0488/klagomålsmail/A 40489-2020 FSC-klagomål mail.docx", "A 40489-2020")</f>
        <v/>
      </c>
      <c r="X150">
        <f>HYPERLINK("https://klasma.github.io/Logging_0488/tillsyn/A 40489-2020 tillsynsbegäran.docx", "A 40489-2020")</f>
        <v/>
      </c>
      <c r="Y150">
        <f>HYPERLINK("https://klasma.github.io/Logging_0488/tillsynsmail/A 40489-2020 tillsynsbegäran mail.docx",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45213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 artfynd.xlsx", "A 46353-2020")</f>
        <v/>
      </c>
      <c r="T151">
        <f>HYPERLINK("https://klasma.github.io/Logging_0484/kartor/A 46353-2020 karta.png", "A 46353-2020")</f>
        <v/>
      </c>
      <c r="V151">
        <f>HYPERLINK("https://klasma.github.io/Logging_0484/klagomål/A 46353-2020 FSC-klagomål.docx", "A 46353-2020")</f>
        <v/>
      </c>
      <c r="W151">
        <f>HYPERLINK("https://klasma.github.io/Logging_0484/klagomålsmail/A 46353-2020 FSC-klagomål mail.docx", "A 46353-2020")</f>
        <v/>
      </c>
      <c r="X151">
        <f>HYPERLINK("https://klasma.github.io/Logging_0484/tillsyn/A 46353-2020 tillsynsbegäran.docx", "A 46353-2020")</f>
        <v/>
      </c>
      <c r="Y151">
        <f>HYPERLINK("https://klasma.github.io/Logging_0484/tillsynsmail/A 46353-2020 tillsynsbegäran mail.docx",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45213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 artfynd.xlsx", "A 56191-2020")</f>
        <v/>
      </c>
      <c r="T152">
        <f>HYPERLINK("https://klasma.github.io/Logging_0484/kartor/A 56191-2020 karta.png", "A 56191-2020")</f>
        <v/>
      </c>
      <c r="V152">
        <f>HYPERLINK("https://klasma.github.io/Logging_0484/klagomål/A 56191-2020 FSC-klagomål.docx", "A 56191-2020")</f>
        <v/>
      </c>
      <c r="W152">
        <f>HYPERLINK("https://klasma.github.io/Logging_0484/klagomålsmail/A 56191-2020 FSC-klagomål mail.docx", "A 56191-2020")</f>
        <v/>
      </c>
      <c r="X152">
        <f>HYPERLINK("https://klasma.github.io/Logging_0484/tillsyn/A 56191-2020 tillsynsbegäran.docx", "A 56191-2020")</f>
        <v/>
      </c>
      <c r="Y152">
        <f>HYPERLINK("https://klasma.github.io/Logging_0484/tillsynsmail/A 56191-2020 tillsynsbegäran mail.docx",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45213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 artfynd.xlsx", "A 65111-2020")</f>
        <v/>
      </c>
      <c r="T153">
        <f>HYPERLINK("https://klasma.github.io/Logging_0483/kartor/A 65111-2020 karta.png", "A 65111-2020")</f>
        <v/>
      </c>
      <c r="V153">
        <f>HYPERLINK("https://klasma.github.io/Logging_0483/klagomål/A 65111-2020 FSC-klagomål.docx", "A 65111-2020")</f>
        <v/>
      </c>
      <c r="W153">
        <f>HYPERLINK("https://klasma.github.io/Logging_0483/klagomålsmail/A 65111-2020 FSC-klagomål mail.docx", "A 65111-2020")</f>
        <v/>
      </c>
      <c r="X153">
        <f>HYPERLINK("https://klasma.github.io/Logging_0483/tillsyn/A 65111-2020 tillsynsbegäran.docx", "A 65111-2020")</f>
        <v/>
      </c>
      <c r="Y153">
        <f>HYPERLINK("https://klasma.github.io/Logging_0483/tillsynsmail/A 65111-2020 tillsynsbegäran mail.docx",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45213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 artfynd.xlsx", "A 68920-2020")</f>
        <v/>
      </c>
      <c r="T154">
        <f>HYPERLINK("https://klasma.github.io/Logging_0480/kartor/A 68920-2020 karta.png", "A 68920-2020")</f>
        <v/>
      </c>
      <c r="V154">
        <f>HYPERLINK("https://klasma.github.io/Logging_0480/klagomål/A 68920-2020 FSC-klagomål.docx", "A 68920-2020")</f>
        <v/>
      </c>
      <c r="W154">
        <f>HYPERLINK("https://klasma.github.io/Logging_0480/klagomålsmail/A 68920-2020 FSC-klagomål mail.docx", "A 68920-2020")</f>
        <v/>
      </c>
      <c r="X154">
        <f>HYPERLINK("https://klasma.github.io/Logging_0480/tillsyn/A 68920-2020 tillsynsbegäran.docx", "A 68920-2020")</f>
        <v/>
      </c>
      <c r="Y154">
        <f>HYPERLINK("https://klasma.github.io/Logging_0480/tillsynsmail/A 68920-2020 tillsynsbegäran mail.docx",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45213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 artfynd.xlsx", "A 12952-2021")</f>
        <v/>
      </c>
      <c r="T155">
        <f>HYPERLINK("https://klasma.github.io/Logging_0480/kartor/A 12952-2021 karta.png", "A 12952-2021")</f>
        <v/>
      </c>
      <c r="V155">
        <f>HYPERLINK("https://klasma.github.io/Logging_0480/klagomål/A 12952-2021 FSC-klagomål.docx", "A 12952-2021")</f>
        <v/>
      </c>
      <c r="W155">
        <f>HYPERLINK("https://klasma.github.io/Logging_0480/klagomålsmail/A 12952-2021 FSC-klagomål mail.docx", "A 12952-2021")</f>
        <v/>
      </c>
      <c r="X155">
        <f>HYPERLINK("https://klasma.github.io/Logging_0480/tillsyn/A 12952-2021 tillsynsbegäran.docx", "A 12952-2021")</f>
        <v/>
      </c>
      <c r="Y155">
        <f>HYPERLINK("https://klasma.github.io/Logging_0480/tillsynsmail/A 12952-2021 tillsynsbegäran mail.docx",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45213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 artfynd.xlsx", "A 26647-2021")</f>
        <v/>
      </c>
      <c r="T156">
        <f>HYPERLINK("https://klasma.github.io/Logging_0480/kartor/A 26647-2021 karta.png", "A 26647-2021")</f>
        <v/>
      </c>
      <c r="V156">
        <f>HYPERLINK("https://klasma.github.io/Logging_0480/klagomål/A 26647-2021 FSC-klagomål.docx", "A 26647-2021")</f>
        <v/>
      </c>
      <c r="W156">
        <f>HYPERLINK("https://klasma.github.io/Logging_0480/klagomålsmail/A 26647-2021 FSC-klagomål mail.docx", "A 26647-2021")</f>
        <v/>
      </c>
      <c r="X156">
        <f>HYPERLINK("https://klasma.github.io/Logging_0480/tillsyn/A 26647-2021 tillsynsbegäran.docx", "A 26647-2021")</f>
        <v/>
      </c>
      <c r="Y156">
        <f>HYPERLINK("https://klasma.github.io/Logging_0480/tillsynsmail/A 26647-2021 tillsynsbegäran mail.docx",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45213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 artfynd.xlsx", "A 38418-2021")</f>
        <v/>
      </c>
      <c r="T157">
        <f>HYPERLINK("https://klasma.github.io/Logging_0480/kartor/A 38418-2021 karta.png", "A 38418-2021")</f>
        <v/>
      </c>
      <c r="V157">
        <f>HYPERLINK("https://klasma.github.io/Logging_0480/klagomål/A 38418-2021 FSC-klagomål.docx", "A 38418-2021")</f>
        <v/>
      </c>
      <c r="W157">
        <f>HYPERLINK("https://klasma.github.io/Logging_0480/klagomålsmail/A 38418-2021 FSC-klagomål mail.docx", "A 38418-2021")</f>
        <v/>
      </c>
      <c r="X157">
        <f>HYPERLINK("https://klasma.github.io/Logging_0480/tillsyn/A 38418-2021 tillsynsbegäran.docx", "A 38418-2021")</f>
        <v/>
      </c>
      <c r="Y157">
        <f>HYPERLINK("https://klasma.github.io/Logging_0480/tillsynsmail/A 38418-2021 tillsynsbegäran mail.docx",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45213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 artfynd.xlsx", "A 38882-2021")</f>
        <v/>
      </c>
      <c r="T158">
        <f>HYPERLINK("https://klasma.github.io/Logging_0482/kartor/A 38882-2021 karta.png", "A 38882-2021")</f>
        <v/>
      </c>
      <c r="U158">
        <f>HYPERLINK("https://klasma.github.io/Logging_0482/knärot/A 38882-2021 karta knärot.png", "A 38882-2021")</f>
        <v/>
      </c>
      <c r="V158">
        <f>HYPERLINK("https://klasma.github.io/Logging_0482/klagomål/A 38882-2021 FSC-klagomål.docx", "A 38882-2021")</f>
        <v/>
      </c>
      <c r="W158">
        <f>HYPERLINK("https://klasma.github.io/Logging_0482/klagomålsmail/A 38882-2021 FSC-klagomål mail.docx", "A 38882-2021")</f>
        <v/>
      </c>
      <c r="X158">
        <f>HYPERLINK("https://klasma.github.io/Logging_0482/tillsyn/A 38882-2021 tillsynsbegäran.docx", "A 38882-2021")</f>
        <v/>
      </c>
      <c r="Y158">
        <f>HYPERLINK("https://klasma.github.io/Logging_0482/tillsynsmail/A 38882-2021 tillsynsbegäran mail.docx",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45213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 artfynd.xlsx", "A 51697-2021")</f>
        <v/>
      </c>
      <c r="T159">
        <f>HYPERLINK("https://klasma.github.io/Logging_0480/kartor/A 51697-2021 karta.png", "A 51697-2021")</f>
        <v/>
      </c>
      <c r="V159">
        <f>HYPERLINK("https://klasma.github.io/Logging_0480/klagomål/A 51697-2021 FSC-klagomål.docx", "A 51697-2021")</f>
        <v/>
      </c>
      <c r="W159">
        <f>HYPERLINK("https://klasma.github.io/Logging_0480/klagomålsmail/A 51697-2021 FSC-klagomål mail.docx", "A 51697-2021")</f>
        <v/>
      </c>
      <c r="X159">
        <f>HYPERLINK("https://klasma.github.io/Logging_0480/tillsyn/A 51697-2021 tillsynsbegäran.docx", "A 51697-2021")</f>
        <v/>
      </c>
      <c r="Y159">
        <f>HYPERLINK("https://klasma.github.io/Logging_0480/tillsynsmail/A 51697-2021 tillsynsbegäran mail.docx",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45213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 artfynd.xlsx", "A 51705-2021")</f>
        <v/>
      </c>
      <c r="T160">
        <f>HYPERLINK("https://klasma.github.io/Logging_0480/kartor/A 51705-2021 karta.png", "A 51705-2021")</f>
        <v/>
      </c>
      <c r="V160">
        <f>HYPERLINK("https://klasma.github.io/Logging_0480/klagomål/A 51705-2021 FSC-klagomål.docx", "A 51705-2021")</f>
        <v/>
      </c>
      <c r="W160">
        <f>HYPERLINK("https://klasma.github.io/Logging_0480/klagomålsmail/A 51705-2021 FSC-klagomål mail.docx", "A 51705-2021")</f>
        <v/>
      </c>
      <c r="X160">
        <f>HYPERLINK("https://klasma.github.io/Logging_0480/tillsyn/A 51705-2021 tillsynsbegäran.docx", "A 51705-2021")</f>
        <v/>
      </c>
      <c r="Y160">
        <f>HYPERLINK("https://klasma.github.io/Logging_0480/tillsynsmail/A 51705-2021 tillsynsbegäran mail.docx",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45213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 artfynd.xlsx", "A 54930-2021")</f>
        <v/>
      </c>
      <c r="T161">
        <f>HYPERLINK("https://klasma.github.io/Logging_0480/kartor/A 54930-2021 karta.png", "A 54930-2021")</f>
        <v/>
      </c>
      <c r="U161">
        <f>HYPERLINK("https://klasma.github.io/Logging_0480/knärot/A 54930-2021 karta knärot.png", "A 54930-2021")</f>
        <v/>
      </c>
      <c r="V161">
        <f>HYPERLINK("https://klasma.github.io/Logging_0480/klagomål/A 54930-2021 FSC-klagomål.docx", "A 54930-2021")</f>
        <v/>
      </c>
      <c r="W161">
        <f>HYPERLINK("https://klasma.github.io/Logging_0480/klagomålsmail/A 54930-2021 FSC-klagomål mail.docx", "A 54930-2021")</f>
        <v/>
      </c>
      <c r="X161">
        <f>HYPERLINK("https://klasma.github.io/Logging_0480/tillsyn/A 54930-2021 tillsynsbegäran.docx", "A 54930-2021")</f>
        <v/>
      </c>
      <c r="Y161">
        <f>HYPERLINK("https://klasma.github.io/Logging_0480/tillsynsmail/A 54930-2021 tillsynsbegäran mail.docx",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45213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 artfynd.xlsx", "A 60251-2021")</f>
        <v/>
      </c>
      <c r="T162">
        <f>HYPERLINK("https://klasma.github.io/Logging_0482/kartor/A 60251-2021 karta.png", "A 60251-2021")</f>
        <v/>
      </c>
      <c r="U162">
        <f>HYPERLINK("https://klasma.github.io/Logging_0482/knärot/A 60251-2021 karta knärot.png", "A 60251-2021")</f>
        <v/>
      </c>
      <c r="V162">
        <f>HYPERLINK("https://klasma.github.io/Logging_0482/klagomål/A 60251-2021 FSC-klagomål.docx", "A 60251-2021")</f>
        <v/>
      </c>
      <c r="W162">
        <f>HYPERLINK("https://klasma.github.io/Logging_0482/klagomålsmail/A 60251-2021 FSC-klagomål mail.docx", "A 60251-2021")</f>
        <v/>
      </c>
      <c r="X162">
        <f>HYPERLINK("https://klasma.github.io/Logging_0482/tillsyn/A 60251-2021 tillsynsbegäran.docx", "A 60251-2021")</f>
        <v/>
      </c>
      <c r="Y162">
        <f>HYPERLINK("https://klasma.github.io/Logging_0482/tillsynsmail/A 60251-2021 tillsynsbegäran mail.docx",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45213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 artfynd.xlsx", "A 61384-2021")</f>
        <v/>
      </c>
      <c r="T163">
        <f>HYPERLINK("https://klasma.github.io/Logging_0483/kartor/A 61384-2021 karta.png", "A 61384-2021")</f>
        <v/>
      </c>
      <c r="U163">
        <f>HYPERLINK("https://klasma.github.io/Logging_0483/knärot/A 61384-2021 karta knärot.png", "A 61384-2021")</f>
        <v/>
      </c>
      <c r="V163">
        <f>HYPERLINK("https://klasma.github.io/Logging_0483/klagomål/A 61384-2021 FSC-klagomål.docx", "A 61384-2021")</f>
        <v/>
      </c>
      <c r="W163">
        <f>HYPERLINK("https://klasma.github.io/Logging_0483/klagomålsmail/A 61384-2021 FSC-klagomål mail.docx", "A 61384-2021")</f>
        <v/>
      </c>
      <c r="X163">
        <f>HYPERLINK("https://klasma.github.io/Logging_0483/tillsyn/A 61384-2021 tillsynsbegäran.docx", "A 61384-2021")</f>
        <v/>
      </c>
      <c r="Y163">
        <f>HYPERLINK("https://klasma.github.io/Logging_0483/tillsynsmail/A 61384-2021 tillsynsbegäran mail.docx",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45213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 artfynd.xlsx", "A 69068-2021")</f>
        <v/>
      </c>
      <c r="T164">
        <f>HYPERLINK("https://klasma.github.io/Logging_0484/kartor/A 69068-2021 karta.png", "A 69068-2021")</f>
        <v/>
      </c>
      <c r="V164">
        <f>HYPERLINK("https://klasma.github.io/Logging_0484/klagomål/A 69068-2021 FSC-klagomål.docx", "A 69068-2021")</f>
        <v/>
      </c>
      <c r="W164">
        <f>HYPERLINK("https://klasma.github.io/Logging_0484/klagomålsmail/A 69068-2021 FSC-klagomål mail.docx", "A 69068-2021")</f>
        <v/>
      </c>
      <c r="X164">
        <f>HYPERLINK("https://klasma.github.io/Logging_0484/tillsyn/A 69068-2021 tillsynsbegäran.docx", "A 69068-2021")</f>
        <v/>
      </c>
      <c r="Y164">
        <f>HYPERLINK("https://klasma.github.io/Logging_0484/tillsynsmail/A 69068-2021 tillsynsbegäran mail.docx",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45213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 artfynd.xlsx", "A 70501-2021")</f>
        <v/>
      </c>
      <c r="T165">
        <f>HYPERLINK("https://klasma.github.io/Logging_0483/kartor/A 70501-2021 karta.png", "A 70501-2021")</f>
        <v/>
      </c>
      <c r="V165">
        <f>HYPERLINK("https://klasma.github.io/Logging_0483/klagomål/A 70501-2021 FSC-klagomål.docx", "A 70501-2021")</f>
        <v/>
      </c>
      <c r="W165">
        <f>HYPERLINK("https://klasma.github.io/Logging_0483/klagomålsmail/A 70501-2021 FSC-klagomål mail.docx", "A 70501-2021")</f>
        <v/>
      </c>
      <c r="X165">
        <f>HYPERLINK("https://klasma.github.io/Logging_0483/tillsyn/A 70501-2021 tillsynsbegäran.docx", "A 70501-2021")</f>
        <v/>
      </c>
      <c r="Y165">
        <f>HYPERLINK("https://klasma.github.io/Logging_0483/tillsynsmail/A 70501-2021 tillsynsbegäran mail.docx",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45213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 artfynd.xlsx", "A 71969-2021")</f>
        <v/>
      </c>
      <c r="T166">
        <f>HYPERLINK("https://klasma.github.io/Logging_0484/kartor/A 71969-2021 karta.png", "A 71969-2021")</f>
        <v/>
      </c>
      <c r="V166">
        <f>HYPERLINK("https://klasma.github.io/Logging_0484/klagomål/A 71969-2021 FSC-klagomål.docx", "A 71969-2021")</f>
        <v/>
      </c>
      <c r="W166">
        <f>HYPERLINK("https://klasma.github.io/Logging_0484/klagomålsmail/A 71969-2021 FSC-klagomål mail.docx", "A 71969-2021")</f>
        <v/>
      </c>
      <c r="X166">
        <f>HYPERLINK("https://klasma.github.io/Logging_0484/tillsyn/A 71969-2021 tillsynsbegäran.docx", "A 71969-2021")</f>
        <v/>
      </c>
      <c r="Y166">
        <f>HYPERLINK("https://klasma.github.io/Logging_0484/tillsynsmail/A 71969-2021 tillsynsbegäran mail.docx",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45213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 artfynd.xlsx", "A 10825-2022")</f>
        <v/>
      </c>
      <c r="T167">
        <f>HYPERLINK("https://klasma.github.io/Logging_0482/kartor/A 10825-2022 karta.png", "A 10825-2022")</f>
        <v/>
      </c>
      <c r="V167">
        <f>HYPERLINK("https://klasma.github.io/Logging_0482/klagomål/A 10825-2022 FSC-klagomål.docx", "A 10825-2022")</f>
        <v/>
      </c>
      <c r="W167">
        <f>HYPERLINK("https://klasma.github.io/Logging_0482/klagomålsmail/A 10825-2022 FSC-klagomål mail.docx", "A 10825-2022")</f>
        <v/>
      </c>
      <c r="X167">
        <f>HYPERLINK("https://klasma.github.io/Logging_0482/tillsyn/A 10825-2022 tillsynsbegäran.docx", "A 10825-2022")</f>
        <v/>
      </c>
      <c r="Y167">
        <f>HYPERLINK("https://klasma.github.io/Logging_0482/tillsynsmail/A 10825-2022 tillsynsbegäran mail.docx",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45213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 artfynd.xlsx", "A 12369-2022")</f>
        <v/>
      </c>
      <c r="T168">
        <f>HYPERLINK("https://klasma.github.io/Logging_0480/kartor/A 12369-2022 karta.png", "A 12369-2022")</f>
        <v/>
      </c>
      <c r="V168">
        <f>HYPERLINK("https://klasma.github.io/Logging_0480/klagomål/A 12369-2022 FSC-klagomål.docx", "A 12369-2022")</f>
        <v/>
      </c>
      <c r="W168">
        <f>HYPERLINK("https://klasma.github.io/Logging_0480/klagomålsmail/A 12369-2022 FSC-klagomål mail.docx", "A 12369-2022")</f>
        <v/>
      </c>
      <c r="X168">
        <f>HYPERLINK("https://klasma.github.io/Logging_0480/tillsyn/A 12369-2022 tillsynsbegäran.docx", "A 12369-2022")</f>
        <v/>
      </c>
      <c r="Y168">
        <f>HYPERLINK("https://klasma.github.io/Logging_0480/tillsynsmail/A 12369-2022 tillsynsbegäran mail.docx",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45213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 artfynd.xlsx", "A 12671-2022")</f>
        <v/>
      </c>
      <c r="T169">
        <f>HYPERLINK("https://klasma.github.io/Logging_0486/kartor/A 12671-2022 karta.png", "A 12671-2022")</f>
        <v/>
      </c>
      <c r="V169">
        <f>HYPERLINK("https://klasma.github.io/Logging_0486/klagomål/A 12671-2022 FSC-klagomål.docx", "A 12671-2022")</f>
        <v/>
      </c>
      <c r="W169">
        <f>HYPERLINK("https://klasma.github.io/Logging_0486/klagomålsmail/A 12671-2022 FSC-klagomål mail.docx", "A 12671-2022")</f>
        <v/>
      </c>
      <c r="X169">
        <f>HYPERLINK("https://klasma.github.io/Logging_0486/tillsyn/A 12671-2022 tillsynsbegäran.docx", "A 12671-2022")</f>
        <v/>
      </c>
      <c r="Y169">
        <f>HYPERLINK("https://klasma.github.io/Logging_0486/tillsynsmail/A 12671-2022 tillsynsbegäran mail.docx",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45213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 artfynd.xlsx", "A 13760-2022")</f>
        <v/>
      </c>
      <c r="T170">
        <f>HYPERLINK("https://klasma.github.io/Logging_0488/kartor/A 13760-2022 karta.png", "A 13760-2022")</f>
        <v/>
      </c>
      <c r="V170">
        <f>HYPERLINK("https://klasma.github.io/Logging_0488/klagomål/A 13760-2022 FSC-klagomål.docx", "A 13760-2022")</f>
        <v/>
      </c>
      <c r="W170">
        <f>HYPERLINK("https://klasma.github.io/Logging_0488/klagomålsmail/A 13760-2022 FSC-klagomål mail.docx", "A 13760-2022")</f>
        <v/>
      </c>
      <c r="X170">
        <f>HYPERLINK("https://klasma.github.io/Logging_0488/tillsyn/A 13760-2022 tillsynsbegäran.docx", "A 13760-2022")</f>
        <v/>
      </c>
      <c r="Y170">
        <f>HYPERLINK("https://klasma.github.io/Logging_0488/tillsynsmail/A 13760-2022 tillsynsbegäran mail.docx",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45213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 artfynd.xlsx", "A 22267-2022")</f>
        <v/>
      </c>
      <c r="T171">
        <f>HYPERLINK("https://klasma.github.io/Logging_0484/kartor/A 22267-2022 karta.png", "A 22267-2022")</f>
        <v/>
      </c>
      <c r="V171">
        <f>HYPERLINK("https://klasma.github.io/Logging_0484/klagomål/A 22267-2022 FSC-klagomål.docx", "A 22267-2022")</f>
        <v/>
      </c>
      <c r="W171">
        <f>HYPERLINK("https://klasma.github.io/Logging_0484/klagomålsmail/A 22267-2022 FSC-klagomål mail.docx", "A 22267-2022")</f>
        <v/>
      </c>
      <c r="X171">
        <f>HYPERLINK("https://klasma.github.io/Logging_0484/tillsyn/A 22267-2022 tillsynsbegäran.docx", "A 22267-2022")</f>
        <v/>
      </c>
      <c r="Y171">
        <f>HYPERLINK("https://klasma.github.io/Logging_0484/tillsynsmail/A 22267-2022 tillsynsbegäran mail.docx",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45213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 artfynd.xlsx", "A 22265-2022")</f>
        <v/>
      </c>
      <c r="T172">
        <f>HYPERLINK("https://klasma.github.io/Logging_0484/kartor/A 22265-2022 karta.png", "A 22265-2022")</f>
        <v/>
      </c>
      <c r="U172">
        <f>HYPERLINK("https://klasma.github.io/Logging_0484/knärot/A 22265-2022 karta knärot.png", "A 22265-2022")</f>
        <v/>
      </c>
      <c r="V172">
        <f>HYPERLINK("https://klasma.github.io/Logging_0484/klagomål/A 22265-2022 FSC-klagomål.docx", "A 22265-2022")</f>
        <v/>
      </c>
      <c r="W172">
        <f>HYPERLINK("https://klasma.github.io/Logging_0484/klagomålsmail/A 22265-2022 FSC-klagomål mail.docx", "A 22265-2022")</f>
        <v/>
      </c>
      <c r="X172">
        <f>HYPERLINK("https://klasma.github.io/Logging_0484/tillsyn/A 22265-2022 tillsynsbegäran.docx", "A 22265-2022")</f>
        <v/>
      </c>
      <c r="Y172">
        <f>HYPERLINK("https://klasma.github.io/Logging_0484/tillsynsmail/A 22265-2022 tillsynsbegäran mail.docx",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45213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 artfynd.xlsx", "A 22743-2022")</f>
        <v/>
      </c>
      <c r="T173">
        <f>HYPERLINK("https://klasma.github.io/Logging_0482/kartor/A 22743-2022 karta.png", "A 22743-2022")</f>
        <v/>
      </c>
      <c r="V173">
        <f>HYPERLINK("https://klasma.github.io/Logging_0482/klagomål/A 22743-2022 FSC-klagomål.docx", "A 22743-2022")</f>
        <v/>
      </c>
      <c r="W173">
        <f>HYPERLINK("https://klasma.github.io/Logging_0482/klagomålsmail/A 22743-2022 FSC-klagomål mail.docx", "A 22743-2022")</f>
        <v/>
      </c>
      <c r="X173">
        <f>HYPERLINK("https://klasma.github.io/Logging_0482/tillsyn/A 22743-2022 tillsynsbegäran.docx", "A 22743-2022")</f>
        <v/>
      </c>
      <c r="Y173">
        <f>HYPERLINK("https://klasma.github.io/Logging_0482/tillsynsmail/A 22743-2022 tillsynsbegäran mail.docx",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45213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 artfynd.xlsx", "A 32298-2022")</f>
        <v/>
      </c>
      <c r="T174">
        <f>HYPERLINK("https://klasma.github.io/Logging_0461/kartor/A 32298-2022 karta.png", "A 32298-2022")</f>
        <v/>
      </c>
      <c r="U174">
        <f>HYPERLINK("https://klasma.github.io/Logging_0461/knärot/A 32298-2022 karta knärot.png", "A 32298-2022")</f>
        <v/>
      </c>
      <c r="V174">
        <f>HYPERLINK("https://klasma.github.io/Logging_0461/klagomål/A 32298-2022 FSC-klagomål.docx", "A 32298-2022")</f>
        <v/>
      </c>
      <c r="W174">
        <f>HYPERLINK("https://klasma.github.io/Logging_0461/klagomålsmail/A 32298-2022 FSC-klagomål mail.docx", "A 32298-2022")</f>
        <v/>
      </c>
      <c r="X174">
        <f>HYPERLINK("https://klasma.github.io/Logging_0461/tillsyn/A 32298-2022 tillsynsbegäran.docx", "A 32298-2022")</f>
        <v/>
      </c>
      <c r="Y174">
        <f>HYPERLINK("https://klasma.github.io/Logging_0461/tillsynsmail/A 32298-2022 tillsynsbegäran mail.docx",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45213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 artfynd.xlsx", "A 34310-2022")</f>
        <v/>
      </c>
      <c r="T175">
        <f>HYPERLINK("https://klasma.github.io/Logging_0480/kartor/A 34310-2022 karta.png", "A 34310-2022")</f>
        <v/>
      </c>
      <c r="V175">
        <f>HYPERLINK("https://klasma.github.io/Logging_0480/klagomål/A 34310-2022 FSC-klagomål.docx", "A 34310-2022")</f>
        <v/>
      </c>
      <c r="W175">
        <f>HYPERLINK("https://klasma.github.io/Logging_0480/klagomålsmail/A 34310-2022 FSC-klagomål mail.docx", "A 34310-2022")</f>
        <v/>
      </c>
      <c r="X175">
        <f>HYPERLINK("https://klasma.github.io/Logging_0480/tillsyn/A 34310-2022 tillsynsbegäran.docx", "A 34310-2022")</f>
        <v/>
      </c>
      <c r="Y175">
        <f>HYPERLINK("https://klasma.github.io/Logging_0480/tillsynsmail/A 34310-2022 tillsynsbegäran mail.docx",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45213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 artfynd.xlsx", "A 37537-2022")</f>
        <v/>
      </c>
      <c r="T176">
        <f>HYPERLINK("https://klasma.github.io/Logging_0483/kartor/A 37537-2022 karta.png", "A 37537-2022")</f>
        <v/>
      </c>
      <c r="V176">
        <f>HYPERLINK("https://klasma.github.io/Logging_0483/klagomål/A 37537-2022 FSC-klagomål.docx", "A 37537-2022")</f>
        <v/>
      </c>
      <c r="W176">
        <f>HYPERLINK("https://klasma.github.io/Logging_0483/klagomålsmail/A 37537-2022 FSC-klagomål mail.docx", "A 37537-2022")</f>
        <v/>
      </c>
      <c r="X176">
        <f>HYPERLINK("https://klasma.github.io/Logging_0483/tillsyn/A 37537-2022 tillsynsbegäran.docx", "A 37537-2022")</f>
        <v/>
      </c>
      <c r="Y176">
        <f>HYPERLINK("https://klasma.github.io/Logging_0483/tillsynsmail/A 37537-2022 tillsynsbegäran mail.docx",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45213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 artfynd.xlsx", "A 38203-2022")</f>
        <v/>
      </c>
      <c r="T177">
        <f>HYPERLINK("https://klasma.github.io/Logging_0480/kartor/A 38203-2022 karta.png", "A 38203-2022")</f>
        <v/>
      </c>
      <c r="V177">
        <f>HYPERLINK("https://klasma.github.io/Logging_0480/klagomål/A 38203-2022 FSC-klagomål.docx", "A 38203-2022")</f>
        <v/>
      </c>
      <c r="W177">
        <f>HYPERLINK("https://klasma.github.io/Logging_0480/klagomålsmail/A 38203-2022 FSC-klagomål mail.docx", "A 38203-2022")</f>
        <v/>
      </c>
      <c r="X177">
        <f>HYPERLINK("https://klasma.github.io/Logging_0480/tillsyn/A 38203-2022 tillsynsbegäran.docx", "A 38203-2022")</f>
        <v/>
      </c>
      <c r="Y177">
        <f>HYPERLINK("https://klasma.github.io/Logging_0480/tillsynsmail/A 38203-2022 tillsynsbegäran mail.docx",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45213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 artfynd.xlsx", "A 39885-2022")</f>
        <v/>
      </c>
      <c r="T178">
        <f>HYPERLINK("https://klasma.github.io/Logging_0482/kartor/A 39885-2022 karta.png", "A 39885-2022")</f>
        <v/>
      </c>
      <c r="V178">
        <f>HYPERLINK("https://klasma.github.io/Logging_0482/klagomål/A 39885-2022 FSC-klagomål.docx", "A 39885-2022")</f>
        <v/>
      </c>
      <c r="W178">
        <f>HYPERLINK("https://klasma.github.io/Logging_0482/klagomålsmail/A 39885-2022 FSC-klagomål mail.docx", "A 39885-2022")</f>
        <v/>
      </c>
      <c r="X178">
        <f>HYPERLINK("https://klasma.github.io/Logging_0482/tillsyn/A 39885-2022 tillsynsbegäran.docx", "A 39885-2022")</f>
        <v/>
      </c>
      <c r="Y178">
        <f>HYPERLINK("https://klasma.github.io/Logging_0482/tillsynsmail/A 39885-2022 tillsynsbegäran mail.docx",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45213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 artfynd.xlsx", "A 44717-2022")</f>
        <v/>
      </c>
      <c r="T179">
        <f>HYPERLINK("https://klasma.github.io/Logging_0486/kartor/A 44717-2022 karta.png", "A 44717-2022")</f>
        <v/>
      </c>
      <c r="V179">
        <f>HYPERLINK("https://klasma.github.io/Logging_0486/klagomål/A 44717-2022 FSC-klagomål.docx", "A 44717-2022")</f>
        <v/>
      </c>
      <c r="W179">
        <f>HYPERLINK("https://klasma.github.io/Logging_0486/klagomålsmail/A 44717-2022 FSC-klagomål mail.docx", "A 44717-2022")</f>
        <v/>
      </c>
      <c r="X179">
        <f>HYPERLINK("https://klasma.github.io/Logging_0486/tillsyn/A 44717-2022 tillsynsbegäran.docx", "A 44717-2022")</f>
        <v/>
      </c>
      <c r="Y179">
        <f>HYPERLINK("https://klasma.github.io/Logging_0486/tillsynsmail/A 44717-2022 tillsynsbegäran mail.docx",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45213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 artfynd.xlsx", "A 50215-2022")</f>
        <v/>
      </c>
      <c r="T180">
        <f>HYPERLINK("https://klasma.github.io/Logging_0482/kartor/A 50215-2022 karta.png", "A 50215-2022")</f>
        <v/>
      </c>
      <c r="U180">
        <f>HYPERLINK("https://klasma.github.io/Logging_0482/knärot/A 50215-2022 karta knärot.png", "A 50215-2022")</f>
        <v/>
      </c>
      <c r="V180">
        <f>HYPERLINK("https://klasma.github.io/Logging_0482/klagomål/A 50215-2022 FSC-klagomål.docx", "A 50215-2022")</f>
        <v/>
      </c>
      <c r="W180">
        <f>HYPERLINK("https://klasma.github.io/Logging_0482/klagomålsmail/A 50215-2022 FSC-klagomål mail.docx", "A 50215-2022")</f>
        <v/>
      </c>
      <c r="X180">
        <f>HYPERLINK("https://klasma.github.io/Logging_0482/tillsyn/A 50215-2022 tillsynsbegäran.docx", "A 50215-2022")</f>
        <v/>
      </c>
      <c r="Y180">
        <f>HYPERLINK("https://klasma.github.io/Logging_0482/tillsynsmail/A 50215-2022 tillsynsbegäran mail.docx",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45213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 artfynd.xlsx", "A 52792-2022")</f>
        <v/>
      </c>
      <c r="T181">
        <f>HYPERLINK("https://klasma.github.io/Logging_0480/kartor/A 52792-2022 karta.png", "A 52792-2022")</f>
        <v/>
      </c>
      <c r="V181">
        <f>HYPERLINK("https://klasma.github.io/Logging_0480/klagomål/A 52792-2022 FSC-klagomål.docx", "A 52792-2022")</f>
        <v/>
      </c>
      <c r="W181">
        <f>HYPERLINK("https://klasma.github.io/Logging_0480/klagomålsmail/A 52792-2022 FSC-klagomål mail.docx", "A 52792-2022")</f>
        <v/>
      </c>
      <c r="X181">
        <f>HYPERLINK("https://klasma.github.io/Logging_0480/tillsyn/A 52792-2022 tillsynsbegäran.docx", "A 52792-2022")</f>
        <v/>
      </c>
      <c r="Y181">
        <f>HYPERLINK("https://klasma.github.io/Logging_0480/tillsynsmail/A 52792-2022 tillsynsbegäran mail.docx",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45213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 artfynd.xlsx", "A 571-2023")</f>
        <v/>
      </c>
      <c r="T182">
        <f>HYPERLINK("https://klasma.github.io/Logging_0484/kartor/A 571-2023 karta.png", "A 571-2023")</f>
        <v/>
      </c>
      <c r="V182">
        <f>HYPERLINK("https://klasma.github.io/Logging_0484/klagomål/A 571-2023 FSC-klagomål.docx", "A 571-2023")</f>
        <v/>
      </c>
      <c r="W182">
        <f>HYPERLINK("https://klasma.github.io/Logging_0484/klagomålsmail/A 571-2023 FSC-klagomål mail.docx", "A 571-2023")</f>
        <v/>
      </c>
      <c r="X182">
        <f>HYPERLINK("https://klasma.github.io/Logging_0484/tillsyn/A 571-2023 tillsynsbegäran.docx", "A 571-2023")</f>
        <v/>
      </c>
      <c r="Y182">
        <f>HYPERLINK("https://klasma.github.io/Logging_0484/tillsynsmail/A 571-2023 tillsynsbegäran mail.docx",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45213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 artfynd.xlsx", "A 853-2023")</f>
        <v/>
      </c>
      <c r="T183">
        <f>HYPERLINK("https://klasma.github.io/Logging_0480/kartor/A 853-2023 karta.png", "A 853-2023")</f>
        <v/>
      </c>
      <c r="V183">
        <f>HYPERLINK("https://klasma.github.io/Logging_0480/klagomål/A 853-2023 FSC-klagomål.docx", "A 853-2023")</f>
        <v/>
      </c>
      <c r="W183">
        <f>HYPERLINK("https://klasma.github.io/Logging_0480/klagomålsmail/A 853-2023 FSC-klagomål mail.docx", "A 853-2023")</f>
        <v/>
      </c>
      <c r="X183">
        <f>HYPERLINK("https://klasma.github.io/Logging_0480/tillsyn/A 853-2023 tillsynsbegäran.docx", "A 853-2023")</f>
        <v/>
      </c>
      <c r="Y183">
        <f>HYPERLINK("https://klasma.github.io/Logging_0480/tillsynsmail/A 853-2023 tillsynsbegäran mail.docx",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45213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 artfynd.xlsx", "A 1270-2023")</f>
        <v/>
      </c>
      <c r="T184">
        <f>HYPERLINK("https://klasma.github.io/Logging_0483/kartor/A 1270-2023 karta.png", "A 1270-2023")</f>
        <v/>
      </c>
      <c r="V184">
        <f>HYPERLINK("https://klasma.github.io/Logging_0483/klagomål/A 1270-2023 FSC-klagomål.docx", "A 1270-2023")</f>
        <v/>
      </c>
      <c r="W184">
        <f>HYPERLINK("https://klasma.github.io/Logging_0483/klagomålsmail/A 1270-2023 FSC-klagomål mail.docx", "A 1270-2023")</f>
        <v/>
      </c>
      <c r="X184">
        <f>HYPERLINK("https://klasma.github.io/Logging_0483/tillsyn/A 1270-2023 tillsynsbegäran.docx", "A 1270-2023")</f>
        <v/>
      </c>
      <c r="Y184">
        <f>HYPERLINK("https://klasma.github.io/Logging_0483/tillsynsmail/A 1270-2023 tillsynsbegäran mail.docx",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45213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 artfynd.xlsx", "A 3070-2023")</f>
        <v/>
      </c>
      <c r="T185">
        <f>HYPERLINK("https://klasma.github.io/Logging_0480/kartor/A 3070-2023 karta.png", "A 3070-2023")</f>
        <v/>
      </c>
      <c r="V185">
        <f>HYPERLINK("https://klasma.github.io/Logging_0480/klagomål/A 3070-2023 FSC-klagomål.docx", "A 3070-2023")</f>
        <v/>
      </c>
      <c r="W185">
        <f>HYPERLINK("https://klasma.github.io/Logging_0480/klagomålsmail/A 3070-2023 FSC-klagomål mail.docx", "A 3070-2023")</f>
        <v/>
      </c>
      <c r="X185">
        <f>HYPERLINK("https://klasma.github.io/Logging_0480/tillsyn/A 3070-2023 tillsynsbegäran.docx", "A 3070-2023")</f>
        <v/>
      </c>
      <c r="Y185">
        <f>HYPERLINK("https://klasma.github.io/Logging_0480/tillsynsmail/A 3070-2023 tillsynsbegäran mail.docx",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45213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 artfynd.xlsx", "A 11103-2023")</f>
        <v/>
      </c>
      <c r="T186">
        <f>HYPERLINK("https://klasma.github.io/Logging_0482/kartor/A 11103-2023 karta.png", "A 11103-2023")</f>
        <v/>
      </c>
      <c r="V186">
        <f>HYPERLINK("https://klasma.github.io/Logging_0482/klagomål/A 11103-2023 FSC-klagomål.docx", "A 11103-2023")</f>
        <v/>
      </c>
      <c r="W186">
        <f>HYPERLINK("https://klasma.github.io/Logging_0482/klagomålsmail/A 11103-2023 FSC-klagomål mail.docx", "A 11103-2023")</f>
        <v/>
      </c>
      <c r="X186">
        <f>HYPERLINK("https://klasma.github.io/Logging_0482/tillsyn/A 11103-2023 tillsynsbegäran.docx", "A 11103-2023")</f>
        <v/>
      </c>
      <c r="Y186">
        <f>HYPERLINK("https://klasma.github.io/Logging_0482/tillsynsmail/A 11103-2023 tillsynsbegäran mail.docx",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45213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 artfynd.xlsx", "A 34785-2023")</f>
        <v/>
      </c>
      <c r="T187">
        <f>HYPERLINK("https://klasma.github.io/Logging_0482/kartor/A 34785-2023 karta.png", "A 34785-2023")</f>
        <v/>
      </c>
      <c r="V187">
        <f>HYPERLINK("https://klasma.github.io/Logging_0482/klagomål/A 34785-2023 FSC-klagomål.docx", "A 34785-2023")</f>
        <v/>
      </c>
      <c r="W187">
        <f>HYPERLINK("https://klasma.github.io/Logging_0482/klagomålsmail/A 34785-2023 FSC-klagomål mail.docx", "A 34785-2023")</f>
        <v/>
      </c>
      <c r="X187">
        <f>HYPERLINK("https://klasma.github.io/Logging_0482/tillsyn/A 34785-2023 tillsynsbegäran.docx", "A 34785-2023")</f>
        <v/>
      </c>
      <c r="Y187">
        <f>HYPERLINK("https://klasma.github.io/Logging_0482/tillsynsmail/A 34785-2023 tillsynsbegäran mail.docx",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45213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 artfynd.xlsx", "A 37383-2023")</f>
        <v/>
      </c>
      <c r="T188">
        <f>HYPERLINK("https://klasma.github.io/Logging_0483/kartor/A 37383-2023 karta.png", "A 37383-2023")</f>
        <v/>
      </c>
      <c r="V188">
        <f>HYPERLINK("https://klasma.github.io/Logging_0483/klagomål/A 37383-2023 FSC-klagomål.docx", "A 37383-2023")</f>
        <v/>
      </c>
      <c r="W188">
        <f>HYPERLINK("https://klasma.github.io/Logging_0483/klagomålsmail/A 37383-2023 FSC-klagomål mail.docx", "A 37383-2023")</f>
        <v/>
      </c>
      <c r="X188">
        <f>HYPERLINK("https://klasma.github.io/Logging_0483/tillsyn/A 37383-2023 tillsynsbegäran.docx", "A 37383-2023")</f>
        <v/>
      </c>
      <c r="Y188">
        <f>HYPERLINK("https://klasma.github.io/Logging_0483/tillsynsmail/A 37383-2023 tillsynsbegäran mail.docx",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45213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 artfynd.xlsx", "A 39893-2023")</f>
        <v/>
      </c>
      <c r="T189">
        <f>HYPERLINK("https://klasma.github.io/Logging_0483/kartor/A 39893-2023 karta.png", "A 39893-2023")</f>
        <v/>
      </c>
      <c r="V189">
        <f>HYPERLINK("https://klasma.github.io/Logging_0483/klagomål/A 39893-2023 FSC-klagomål.docx", "A 39893-2023")</f>
        <v/>
      </c>
      <c r="W189">
        <f>HYPERLINK("https://klasma.github.io/Logging_0483/klagomålsmail/A 39893-2023 FSC-klagomål mail.docx", "A 39893-2023")</f>
        <v/>
      </c>
      <c r="X189">
        <f>HYPERLINK("https://klasma.github.io/Logging_0483/tillsyn/A 39893-2023 tillsynsbegäran.docx", "A 39893-2023")</f>
        <v/>
      </c>
      <c r="Y189">
        <f>HYPERLINK("https://klasma.github.io/Logging_0483/tillsynsmail/A 39893-2023 tillsynsbegäran mail.docx",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45213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 artfynd.xlsx", "A 36567-2018")</f>
        <v/>
      </c>
      <c r="T190">
        <f>HYPERLINK("https://klasma.github.io/Logging_0461/kartor/A 36567-2018 karta.png", "A 36567-2018")</f>
        <v/>
      </c>
      <c r="V190">
        <f>HYPERLINK("https://klasma.github.io/Logging_0461/klagomål/A 36567-2018 FSC-klagomål.docx", "A 36567-2018")</f>
        <v/>
      </c>
      <c r="W190">
        <f>HYPERLINK("https://klasma.github.io/Logging_0461/klagomålsmail/A 36567-2018 FSC-klagomål mail.docx", "A 36567-2018")</f>
        <v/>
      </c>
      <c r="X190">
        <f>HYPERLINK("https://klasma.github.io/Logging_0461/tillsyn/A 36567-2018 tillsynsbegäran.docx", "A 36567-2018")</f>
        <v/>
      </c>
      <c r="Y190">
        <f>HYPERLINK("https://klasma.github.io/Logging_0461/tillsynsmail/A 36567-2018 tillsynsbegäran mail.docx",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45213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 artfynd.xlsx", "A 45505-2018")</f>
        <v/>
      </c>
      <c r="T191">
        <f>HYPERLINK("https://klasma.github.io/Logging_0482/kartor/A 45505-2018 karta.png", "A 45505-2018")</f>
        <v/>
      </c>
      <c r="V191">
        <f>HYPERLINK("https://klasma.github.io/Logging_0482/klagomål/A 45505-2018 FSC-klagomål.docx", "A 45505-2018")</f>
        <v/>
      </c>
      <c r="W191">
        <f>HYPERLINK("https://klasma.github.io/Logging_0482/klagomålsmail/A 45505-2018 FSC-klagomål mail.docx", "A 45505-2018")</f>
        <v/>
      </c>
      <c r="X191">
        <f>HYPERLINK("https://klasma.github.io/Logging_0482/tillsyn/A 45505-2018 tillsynsbegäran.docx", "A 45505-2018")</f>
        <v/>
      </c>
      <c r="Y191">
        <f>HYPERLINK("https://klasma.github.io/Logging_0482/tillsynsmail/A 45505-2018 tillsynsbegäran mail.docx",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45213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 artfynd.xlsx", "A 48223-2018")</f>
        <v/>
      </c>
      <c r="T192">
        <f>HYPERLINK("https://klasma.github.io/Logging_0480/kartor/A 48223-2018 karta.png", "A 48223-2018")</f>
        <v/>
      </c>
      <c r="V192">
        <f>HYPERLINK("https://klasma.github.io/Logging_0480/klagomål/A 48223-2018 FSC-klagomål.docx", "A 48223-2018")</f>
        <v/>
      </c>
      <c r="W192">
        <f>HYPERLINK("https://klasma.github.io/Logging_0480/klagomålsmail/A 48223-2018 FSC-klagomål mail.docx", "A 48223-2018")</f>
        <v/>
      </c>
      <c r="X192">
        <f>HYPERLINK("https://klasma.github.io/Logging_0480/tillsyn/A 48223-2018 tillsynsbegäran.docx", "A 48223-2018")</f>
        <v/>
      </c>
      <c r="Y192">
        <f>HYPERLINK("https://klasma.github.io/Logging_0480/tillsynsmail/A 48223-2018 tillsynsbegäran mail.docx",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45213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 artfynd.xlsx", "A 58767-2018")</f>
        <v/>
      </c>
      <c r="T193">
        <f>HYPERLINK("https://klasma.github.io/Logging_0480/kartor/A 58767-2018 karta.png", "A 58767-2018")</f>
        <v/>
      </c>
      <c r="V193">
        <f>HYPERLINK("https://klasma.github.io/Logging_0480/klagomål/A 58767-2018 FSC-klagomål.docx", "A 58767-2018")</f>
        <v/>
      </c>
      <c r="W193">
        <f>HYPERLINK("https://klasma.github.io/Logging_0480/klagomålsmail/A 58767-2018 FSC-klagomål mail.docx", "A 58767-2018")</f>
        <v/>
      </c>
      <c r="X193">
        <f>HYPERLINK("https://klasma.github.io/Logging_0480/tillsyn/A 58767-2018 tillsynsbegäran.docx", "A 58767-2018")</f>
        <v/>
      </c>
      <c r="Y193">
        <f>HYPERLINK("https://klasma.github.io/Logging_0480/tillsynsmail/A 58767-2018 tillsynsbegäran mail.docx",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45213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 artfynd.xlsx", "A 67790-2018")</f>
        <v/>
      </c>
      <c r="T194">
        <f>HYPERLINK("https://klasma.github.io/Logging_0480/kartor/A 67790-2018 karta.png", "A 67790-2018")</f>
        <v/>
      </c>
      <c r="V194">
        <f>HYPERLINK("https://klasma.github.io/Logging_0480/klagomål/A 67790-2018 FSC-klagomål.docx", "A 67790-2018")</f>
        <v/>
      </c>
      <c r="W194">
        <f>HYPERLINK("https://klasma.github.io/Logging_0480/klagomålsmail/A 67790-2018 FSC-klagomål mail.docx", "A 67790-2018")</f>
        <v/>
      </c>
      <c r="X194">
        <f>HYPERLINK("https://klasma.github.io/Logging_0480/tillsyn/A 67790-2018 tillsynsbegäran.docx", "A 67790-2018")</f>
        <v/>
      </c>
      <c r="Y194">
        <f>HYPERLINK("https://klasma.github.io/Logging_0480/tillsynsmail/A 67790-2018 tillsynsbegäran mail.docx",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45213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 artfynd.xlsx", "A 68180-2018")</f>
        <v/>
      </c>
      <c r="T195">
        <f>HYPERLINK("https://klasma.github.io/Logging_0480/kartor/A 68180-2018 karta.png", "A 68180-2018")</f>
        <v/>
      </c>
      <c r="V195">
        <f>HYPERLINK("https://klasma.github.io/Logging_0480/klagomål/A 68180-2018 FSC-klagomål.docx", "A 68180-2018")</f>
        <v/>
      </c>
      <c r="W195">
        <f>HYPERLINK("https://klasma.github.io/Logging_0480/klagomålsmail/A 68180-2018 FSC-klagomål mail.docx", "A 68180-2018")</f>
        <v/>
      </c>
      <c r="X195">
        <f>HYPERLINK("https://klasma.github.io/Logging_0480/tillsyn/A 68180-2018 tillsynsbegäran.docx", "A 68180-2018")</f>
        <v/>
      </c>
      <c r="Y195">
        <f>HYPERLINK("https://klasma.github.io/Logging_0480/tillsynsmail/A 68180-2018 tillsynsbegäran mail.docx",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45213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 artfynd.xlsx", "A 2055-2019")</f>
        <v/>
      </c>
      <c r="T196">
        <f>HYPERLINK("https://klasma.github.io/Logging_0428/kartor/A 2055-2019 karta.png", "A 2055-2019")</f>
        <v/>
      </c>
      <c r="V196">
        <f>HYPERLINK("https://klasma.github.io/Logging_0428/klagomål/A 2055-2019 FSC-klagomål.docx", "A 2055-2019")</f>
        <v/>
      </c>
      <c r="W196">
        <f>HYPERLINK("https://klasma.github.io/Logging_0428/klagomålsmail/A 2055-2019 FSC-klagomål mail.docx", "A 2055-2019")</f>
        <v/>
      </c>
      <c r="X196">
        <f>HYPERLINK("https://klasma.github.io/Logging_0428/tillsyn/A 2055-2019 tillsynsbegäran.docx", "A 2055-2019")</f>
        <v/>
      </c>
      <c r="Y196">
        <f>HYPERLINK("https://klasma.github.io/Logging_0428/tillsynsmail/A 2055-2019 tillsynsbegäran mail.docx",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45213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 artfynd.xlsx", "A 3499-2019")</f>
        <v/>
      </c>
      <c r="T197">
        <f>HYPERLINK("https://klasma.github.io/Logging_0483/kartor/A 3499-2019 karta.png", "A 3499-2019")</f>
        <v/>
      </c>
      <c r="V197">
        <f>HYPERLINK("https://klasma.github.io/Logging_0483/klagomål/A 3499-2019 FSC-klagomål.docx", "A 3499-2019")</f>
        <v/>
      </c>
      <c r="W197">
        <f>HYPERLINK("https://klasma.github.io/Logging_0483/klagomålsmail/A 3499-2019 FSC-klagomål mail.docx", "A 3499-2019")</f>
        <v/>
      </c>
      <c r="X197">
        <f>HYPERLINK("https://klasma.github.io/Logging_0483/tillsyn/A 3499-2019 tillsynsbegäran.docx", "A 3499-2019")</f>
        <v/>
      </c>
      <c r="Y197">
        <f>HYPERLINK("https://klasma.github.io/Logging_0483/tillsynsmail/A 3499-2019 tillsynsbegäran mail.docx",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45213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 artfynd.xlsx", "A 8638-2019")</f>
        <v/>
      </c>
      <c r="T198">
        <f>HYPERLINK("https://klasma.github.io/Logging_0486/kartor/A 8638-2019 karta.png", "A 8638-2019")</f>
        <v/>
      </c>
      <c r="V198">
        <f>HYPERLINK("https://klasma.github.io/Logging_0486/klagomål/A 8638-2019 FSC-klagomål.docx", "A 8638-2019")</f>
        <v/>
      </c>
      <c r="W198">
        <f>HYPERLINK("https://klasma.github.io/Logging_0486/klagomålsmail/A 8638-2019 FSC-klagomål mail.docx", "A 8638-2019")</f>
        <v/>
      </c>
      <c r="X198">
        <f>HYPERLINK("https://klasma.github.io/Logging_0486/tillsyn/A 8638-2019 tillsynsbegäran.docx", "A 8638-2019")</f>
        <v/>
      </c>
      <c r="Y198">
        <f>HYPERLINK("https://klasma.github.io/Logging_0486/tillsynsmail/A 8638-2019 tillsynsbegäran mail.docx",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45213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 artfynd.xlsx", "A 9360-2019")</f>
        <v/>
      </c>
      <c r="T199">
        <f>HYPERLINK("https://klasma.github.io/Logging_0484/kartor/A 9360-2019 karta.png", "A 9360-2019")</f>
        <v/>
      </c>
      <c r="V199">
        <f>HYPERLINK("https://klasma.github.io/Logging_0484/klagomål/A 9360-2019 FSC-klagomål.docx", "A 9360-2019")</f>
        <v/>
      </c>
      <c r="W199">
        <f>HYPERLINK("https://klasma.github.io/Logging_0484/klagomålsmail/A 9360-2019 FSC-klagomål mail.docx", "A 9360-2019")</f>
        <v/>
      </c>
      <c r="X199">
        <f>HYPERLINK("https://klasma.github.io/Logging_0484/tillsyn/A 9360-2019 tillsynsbegäran.docx", "A 9360-2019")</f>
        <v/>
      </c>
      <c r="Y199">
        <f>HYPERLINK("https://klasma.github.io/Logging_0484/tillsynsmail/A 9360-2019 tillsynsbegäran mail.docx",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45213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 artfynd.xlsx", "A 9659-2019")</f>
        <v/>
      </c>
      <c r="T200">
        <f>HYPERLINK("https://klasma.github.io/Logging_0480/kartor/A 9659-2019 karta.png", "A 9659-2019")</f>
        <v/>
      </c>
      <c r="V200">
        <f>HYPERLINK("https://klasma.github.io/Logging_0480/klagomål/A 9659-2019 FSC-klagomål.docx", "A 9659-2019")</f>
        <v/>
      </c>
      <c r="W200">
        <f>HYPERLINK("https://klasma.github.io/Logging_0480/klagomålsmail/A 9659-2019 FSC-klagomål mail.docx", "A 9659-2019")</f>
        <v/>
      </c>
      <c r="X200">
        <f>HYPERLINK("https://klasma.github.io/Logging_0480/tillsyn/A 9659-2019 tillsynsbegäran.docx", "A 9659-2019")</f>
        <v/>
      </c>
      <c r="Y200">
        <f>HYPERLINK("https://klasma.github.io/Logging_0480/tillsynsmail/A 9659-2019 tillsynsbegäran mail.docx",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45213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 artfynd.xlsx", "A 13821-2019")</f>
        <v/>
      </c>
      <c r="T201">
        <f>HYPERLINK("https://klasma.github.io/Logging_0480/kartor/A 13821-2019 karta.png", "A 13821-2019")</f>
        <v/>
      </c>
      <c r="V201">
        <f>HYPERLINK("https://klasma.github.io/Logging_0480/klagomål/A 13821-2019 FSC-klagomål.docx", "A 13821-2019")</f>
        <v/>
      </c>
      <c r="W201">
        <f>HYPERLINK("https://klasma.github.io/Logging_0480/klagomålsmail/A 13821-2019 FSC-klagomål mail.docx", "A 13821-2019")</f>
        <v/>
      </c>
      <c r="X201">
        <f>HYPERLINK("https://klasma.github.io/Logging_0480/tillsyn/A 13821-2019 tillsynsbegäran.docx", "A 13821-2019")</f>
        <v/>
      </c>
      <c r="Y201">
        <f>HYPERLINK("https://klasma.github.io/Logging_0480/tillsynsmail/A 13821-2019 tillsynsbegäran mail.docx",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45213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 artfynd.xlsx", "A 18548-2019")</f>
        <v/>
      </c>
      <c r="T202">
        <f>HYPERLINK("https://klasma.github.io/Logging_0482/kartor/A 18548-2019 karta.png", "A 18548-2019")</f>
        <v/>
      </c>
      <c r="V202">
        <f>HYPERLINK("https://klasma.github.io/Logging_0482/klagomål/A 18548-2019 FSC-klagomål.docx", "A 18548-2019")</f>
        <v/>
      </c>
      <c r="W202">
        <f>HYPERLINK("https://klasma.github.io/Logging_0482/klagomålsmail/A 18548-2019 FSC-klagomål mail.docx", "A 18548-2019")</f>
        <v/>
      </c>
      <c r="X202">
        <f>HYPERLINK("https://klasma.github.io/Logging_0482/tillsyn/A 18548-2019 tillsynsbegäran.docx", "A 18548-2019")</f>
        <v/>
      </c>
      <c r="Y202">
        <f>HYPERLINK("https://klasma.github.io/Logging_0482/tillsynsmail/A 18548-2019 tillsynsbegäran mail.docx",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45213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 artfynd.xlsx", "A 21540-2019")</f>
        <v/>
      </c>
      <c r="T203">
        <f>HYPERLINK("https://klasma.github.io/Logging_0483/kartor/A 21540-2019 karta.png", "A 21540-2019")</f>
        <v/>
      </c>
      <c r="V203">
        <f>HYPERLINK("https://klasma.github.io/Logging_0483/klagomål/A 21540-2019 FSC-klagomål.docx", "A 21540-2019")</f>
        <v/>
      </c>
      <c r="W203">
        <f>HYPERLINK("https://klasma.github.io/Logging_0483/klagomålsmail/A 21540-2019 FSC-klagomål mail.docx", "A 21540-2019")</f>
        <v/>
      </c>
      <c r="X203">
        <f>HYPERLINK("https://klasma.github.io/Logging_0483/tillsyn/A 21540-2019 tillsynsbegäran.docx", "A 21540-2019")</f>
        <v/>
      </c>
      <c r="Y203">
        <f>HYPERLINK("https://klasma.github.io/Logging_0483/tillsynsmail/A 21540-2019 tillsynsbegäran mail.docx",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45213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 artfynd.xlsx", "A 23204-2019")</f>
        <v/>
      </c>
      <c r="T204">
        <f>HYPERLINK("https://klasma.github.io/Logging_0484/kartor/A 23204-2019 karta.png", "A 23204-2019")</f>
        <v/>
      </c>
      <c r="V204">
        <f>HYPERLINK("https://klasma.github.io/Logging_0484/klagomål/A 23204-2019 FSC-klagomål.docx", "A 23204-2019")</f>
        <v/>
      </c>
      <c r="W204">
        <f>HYPERLINK("https://klasma.github.io/Logging_0484/klagomålsmail/A 23204-2019 FSC-klagomål mail.docx", "A 23204-2019")</f>
        <v/>
      </c>
      <c r="X204">
        <f>HYPERLINK("https://klasma.github.io/Logging_0484/tillsyn/A 23204-2019 tillsynsbegäran.docx", "A 23204-2019")</f>
        <v/>
      </c>
      <c r="Y204">
        <f>HYPERLINK("https://klasma.github.io/Logging_0484/tillsynsmail/A 23204-2019 tillsynsbegäran mail.docx",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45213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 artfynd.xlsx", "A 23556-2019")</f>
        <v/>
      </c>
      <c r="T205">
        <f>HYPERLINK("https://klasma.github.io/Logging_0480/kartor/A 23556-2019 karta.png", "A 23556-2019")</f>
        <v/>
      </c>
      <c r="V205">
        <f>HYPERLINK("https://klasma.github.io/Logging_0480/klagomål/A 23556-2019 FSC-klagomål.docx", "A 23556-2019")</f>
        <v/>
      </c>
      <c r="W205">
        <f>HYPERLINK("https://klasma.github.io/Logging_0480/klagomålsmail/A 23556-2019 FSC-klagomål mail.docx", "A 23556-2019")</f>
        <v/>
      </c>
      <c r="X205">
        <f>HYPERLINK("https://klasma.github.io/Logging_0480/tillsyn/A 23556-2019 tillsynsbegäran.docx", "A 23556-2019")</f>
        <v/>
      </c>
      <c r="Y205">
        <f>HYPERLINK("https://klasma.github.io/Logging_0480/tillsynsmail/A 23556-2019 tillsynsbegäran mail.docx",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45213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 artfynd.xlsx", "A 28647-2019")</f>
        <v/>
      </c>
      <c r="T206">
        <f>HYPERLINK("https://klasma.github.io/Logging_0480/kartor/A 28647-2019 karta.png", "A 28647-2019")</f>
        <v/>
      </c>
      <c r="V206">
        <f>HYPERLINK("https://klasma.github.io/Logging_0480/klagomål/A 28647-2019 FSC-klagomål.docx", "A 28647-2019")</f>
        <v/>
      </c>
      <c r="W206">
        <f>HYPERLINK("https://klasma.github.io/Logging_0480/klagomålsmail/A 28647-2019 FSC-klagomål mail.docx", "A 28647-2019")</f>
        <v/>
      </c>
      <c r="X206">
        <f>HYPERLINK("https://klasma.github.io/Logging_0480/tillsyn/A 28647-2019 tillsynsbegäran.docx", "A 28647-2019")</f>
        <v/>
      </c>
      <c r="Y206">
        <f>HYPERLINK("https://klasma.github.io/Logging_0480/tillsynsmail/A 28647-2019 tillsynsbegäran mail.docx",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45213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 artfynd.xlsx", "A 28403-2019")</f>
        <v/>
      </c>
      <c r="T207">
        <f>HYPERLINK("https://klasma.github.io/Logging_0480/kartor/A 28403-2019 karta.png", "A 28403-2019")</f>
        <v/>
      </c>
      <c r="V207">
        <f>HYPERLINK("https://klasma.github.io/Logging_0480/klagomål/A 28403-2019 FSC-klagomål.docx", "A 28403-2019")</f>
        <v/>
      </c>
      <c r="W207">
        <f>HYPERLINK("https://klasma.github.io/Logging_0480/klagomålsmail/A 28403-2019 FSC-klagomål mail.docx", "A 28403-2019")</f>
        <v/>
      </c>
      <c r="X207">
        <f>HYPERLINK("https://klasma.github.io/Logging_0480/tillsyn/A 28403-2019 tillsynsbegäran.docx", "A 28403-2019")</f>
        <v/>
      </c>
      <c r="Y207">
        <f>HYPERLINK("https://klasma.github.io/Logging_0480/tillsynsmail/A 28403-2019 tillsynsbegäran mail.docx",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45213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 artfynd.xlsx", "A 29459-2019")</f>
        <v/>
      </c>
      <c r="T208">
        <f>HYPERLINK("https://klasma.github.io/Logging_0484/kartor/A 29459-2019 karta.png", "A 29459-2019")</f>
        <v/>
      </c>
      <c r="U208">
        <f>HYPERLINK("https://klasma.github.io/Logging_0484/knärot/A 29459-2019 karta knärot.png", "A 29459-2019")</f>
        <v/>
      </c>
      <c r="V208">
        <f>HYPERLINK("https://klasma.github.io/Logging_0484/klagomål/A 29459-2019 FSC-klagomål.docx", "A 29459-2019")</f>
        <v/>
      </c>
      <c r="W208">
        <f>HYPERLINK("https://klasma.github.io/Logging_0484/klagomålsmail/A 29459-2019 FSC-klagomål mail.docx", "A 29459-2019")</f>
        <v/>
      </c>
      <c r="X208">
        <f>HYPERLINK("https://klasma.github.io/Logging_0484/tillsyn/A 29459-2019 tillsynsbegäran.docx", "A 29459-2019")</f>
        <v/>
      </c>
      <c r="Y208">
        <f>HYPERLINK("https://klasma.github.io/Logging_0484/tillsynsmail/A 29459-2019 tillsynsbegäran mail.docx",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45213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 artfynd.xlsx", "A 30159-2019")</f>
        <v/>
      </c>
      <c r="T209">
        <f>HYPERLINK("https://klasma.github.io/Logging_0480/kartor/A 30159-2019 karta.png", "A 30159-2019")</f>
        <v/>
      </c>
      <c r="V209">
        <f>HYPERLINK("https://klasma.github.io/Logging_0480/klagomål/A 30159-2019 FSC-klagomål.docx", "A 30159-2019")</f>
        <v/>
      </c>
      <c r="W209">
        <f>HYPERLINK("https://klasma.github.io/Logging_0480/klagomålsmail/A 30159-2019 FSC-klagomål mail.docx", "A 30159-2019")</f>
        <v/>
      </c>
      <c r="X209">
        <f>HYPERLINK("https://klasma.github.io/Logging_0480/tillsyn/A 30159-2019 tillsynsbegäran.docx", "A 30159-2019")</f>
        <v/>
      </c>
      <c r="Y209">
        <f>HYPERLINK("https://klasma.github.io/Logging_0480/tillsynsmail/A 30159-2019 tillsynsbegäran mail.docx",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45213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 artfynd.xlsx", "A 33322-2019")</f>
        <v/>
      </c>
      <c r="T210">
        <f>HYPERLINK("https://klasma.github.io/Logging_0480/kartor/A 33322-2019 karta.png", "A 33322-2019")</f>
        <v/>
      </c>
      <c r="V210">
        <f>HYPERLINK("https://klasma.github.io/Logging_0480/klagomål/A 33322-2019 FSC-klagomål.docx", "A 33322-2019")</f>
        <v/>
      </c>
      <c r="W210">
        <f>HYPERLINK("https://klasma.github.io/Logging_0480/klagomålsmail/A 33322-2019 FSC-klagomål mail.docx", "A 33322-2019")</f>
        <v/>
      </c>
      <c r="X210">
        <f>HYPERLINK("https://klasma.github.io/Logging_0480/tillsyn/A 33322-2019 tillsynsbegäran.docx", "A 33322-2019")</f>
        <v/>
      </c>
      <c r="Y210">
        <f>HYPERLINK("https://klasma.github.io/Logging_0480/tillsynsmail/A 33322-2019 tillsynsbegäran mail.docx",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45213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 artfynd.xlsx", "A 35997-2019")</f>
        <v/>
      </c>
      <c r="T211">
        <f>HYPERLINK("https://klasma.github.io/Logging_0428/kartor/A 35997-2019 karta.png", "A 35997-2019")</f>
        <v/>
      </c>
      <c r="V211">
        <f>HYPERLINK("https://klasma.github.io/Logging_0428/klagomål/A 35997-2019 FSC-klagomål.docx", "A 35997-2019")</f>
        <v/>
      </c>
      <c r="W211">
        <f>HYPERLINK("https://klasma.github.io/Logging_0428/klagomålsmail/A 35997-2019 FSC-klagomål mail.docx", "A 35997-2019")</f>
        <v/>
      </c>
      <c r="X211">
        <f>HYPERLINK("https://klasma.github.io/Logging_0428/tillsyn/A 35997-2019 tillsynsbegäran.docx", "A 35997-2019")</f>
        <v/>
      </c>
      <c r="Y211">
        <f>HYPERLINK("https://klasma.github.io/Logging_0428/tillsynsmail/A 35997-2019 tillsynsbegäran mail.docx",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45213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 artfynd.xlsx", "A 35023-2019")</f>
        <v/>
      </c>
      <c r="T212">
        <f>HYPERLINK("https://klasma.github.io/Logging_0482/kartor/A 35023-2019 karta.png", "A 35023-2019")</f>
        <v/>
      </c>
      <c r="V212">
        <f>HYPERLINK("https://klasma.github.io/Logging_0482/klagomål/A 35023-2019 FSC-klagomål.docx", "A 35023-2019")</f>
        <v/>
      </c>
      <c r="W212">
        <f>HYPERLINK("https://klasma.github.io/Logging_0482/klagomålsmail/A 35023-2019 FSC-klagomål mail.docx", "A 35023-2019")</f>
        <v/>
      </c>
      <c r="X212">
        <f>HYPERLINK("https://klasma.github.io/Logging_0482/tillsyn/A 35023-2019 tillsynsbegäran.docx", "A 35023-2019")</f>
        <v/>
      </c>
      <c r="Y212">
        <f>HYPERLINK("https://klasma.github.io/Logging_0482/tillsynsmail/A 35023-2019 tillsynsbegäran mail.docx",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45213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 artfynd.xlsx", "A 35143-2019")</f>
        <v/>
      </c>
      <c r="T213">
        <f>HYPERLINK("https://klasma.github.io/Logging_0480/kartor/A 35143-2019 karta.png", "A 35143-2019")</f>
        <v/>
      </c>
      <c r="V213">
        <f>HYPERLINK("https://klasma.github.io/Logging_0480/klagomål/A 35143-2019 FSC-klagomål.docx", "A 35143-2019")</f>
        <v/>
      </c>
      <c r="W213">
        <f>HYPERLINK("https://klasma.github.io/Logging_0480/klagomålsmail/A 35143-2019 FSC-klagomål mail.docx", "A 35143-2019")</f>
        <v/>
      </c>
      <c r="X213">
        <f>HYPERLINK("https://klasma.github.io/Logging_0480/tillsyn/A 35143-2019 tillsynsbegäran.docx", "A 35143-2019")</f>
        <v/>
      </c>
      <c r="Y213">
        <f>HYPERLINK("https://klasma.github.io/Logging_0480/tillsynsmail/A 35143-2019 tillsynsbegäran mail.docx",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45213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 artfynd.xlsx", "A 39446-2019")</f>
        <v/>
      </c>
      <c r="T214">
        <f>HYPERLINK("https://klasma.github.io/Logging_0482/kartor/A 39446-2019 karta.png", "A 39446-2019")</f>
        <v/>
      </c>
      <c r="V214">
        <f>HYPERLINK("https://klasma.github.io/Logging_0482/klagomål/A 39446-2019 FSC-klagomål.docx", "A 39446-2019")</f>
        <v/>
      </c>
      <c r="W214">
        <f>HYPERLINK("https://klasma.github.io/Logging_0482/klagomålsmail/A 39446-2019 FSC-klagomål mail.docx", "A 39446-2019")</f>
        <v/>
      </c>
      <c r="X214">
        <f>HYPERLINK("https://klasma.github.io/Logging_0482/tillsyn/A 39446-2019 tillsynsbegäran.docx", "A 39446-2019")</f>
        <v/>
      </c>
      <c r="Y214">
        <f>HYPERLINK("https://klasma.github.io/Logging_0482/tillsynsmail/A 39446-2019 tillsynsbegäran mail.docx",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45213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 artfynd.xlsx", "A 39788-2019")</f>
        <v/>
      </c>
      <c r="T215">
        <f>HYPERLINK("https://klasma.github.io/Logging_0428/kartor/A 39788-2019 karta.png", "A 39788-2019")</f>
        <v/>
      </c>
      <c r="V215">
        <f>HYPERLINK("https://klasma.github.io/Logging_0428/klagomål/A 39788-2019 FSC-klagomål.docx", "A 39788-2019")</f>
        <v/>
      </c>
      <c r="W215">
        <f>HYPERLINK("https://klasma.github.io/Logging_0428/klagomålsmail/A 39788-2019 FSC-klagomål mail.docx", "A 39788-2019")</f>
        <v/>
      </c>
      <c r="X215">
        <f>HYPERLINK("https://klasma.github.io/Logging_0428/tillsyn/A 39788-2019 tillsynsbegäran.docx", "A 39788-2019")</f>
        <v/>
      </c>
      <c r="Y215">
        <f>HYPERLINK("https://klasma.github.io/Logging_0428/tillsynsmail/A 39788-2019 tillsynsbegäran mail.docx",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45213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 artfynd.xlsx", "A 43369-2019")</f>
        <v/>
      </c>
      <c r="T216">
        <f>HYPERLINK("https://klasma.github.io/Logging_0482/kartor/A 43369-2019 karta.png", "A 43369-2019")</f>
        <v/>
      </c>
      <c r="V216">
        <f>HYPERLINK("https://klasma.github.io/Logging_0482/klagomål/A 43369-2019 FSC-klagomål.docx", "A 43369-2019")</f>
        <v/>
      </c>
      <c r="W216">
        <f>HYPERLINK("https://klasma.github.io/Logging_0482/klagomålsmail/A 43369-2019 FSC-klagomål mail.docx", "A 43369-2019")</f>
        <v/>
      </c>
      <c r="X216">
        <f>HYPERLINK("https://klasma.github.io/Logging_0482/tillsyn/A 43369-2019 tillsynsbegäran.docx", "A 43369-2019")</f>
        <v/>
      </c>
      <c r="Y216">
        <f>HYPERLINK("https://klasma.github.io/Logging_0482/tillsynsmail/A 43369-2019 tillsynsbegäran mail.docx",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45213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 artfynd.xlsx", "A 43329-2019")</f>
        <v/>
      </c>
      <c r="T217">
        <f>HYPERLINK("https://klasma.github.io/Logging_0482/kartor/A 43329-2019 karta.png", "A 43329-2019")</f>
        <v/>
      </c>
      <c r="U217">
        <f>HYPERLINK("https://klasma.github.io/Logging_0482/knärot/A 43329-2019 karta knärot.png", "A 43329-2019")</f>
        <v/>
      </c>
      <c r="V217">
        <f>HYPERLINK("https://klasma.github.io/Logging_0482/klagomål/A 43329-2019 FSC-klagomål.docx", "A 43329-2019")</f>
        <v/>
      </c>
      <c r="W217">
        <f>HYPERLINK("https://klasma.github.io/Logging_0482/klagomålsmail/A 43329-2019 FSC-klagomål mail.docx", "A 43329-2019")</f>
        <v/>
      </c>
      <c r="X217">
        <f>HYPERLINK("https://klasma.github.io/Logging_0482/tillsyn/A 43329-2019 tillsynsbegäran.docx", "A 43329-2019")</f>
        <v/>
      </c>
      <c r="Y217">
        <f>HYPERLINK("https://klasma.github.io/Logging_0482/tillsynsmail/A 43329-2019 tillsynsbegäran mail.docx",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45213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 artfynd.xlsx", "A 42633-2019")</f>
        <v/>
      </c>
      <c r="T218">
        <f>HYPERLINK("https://klasma.github.io/Logging_0480/kartor/A 42633-2019 karta.png", "A 42633-2019")</f>
        <v/>
      </c>
      <c r="V218">
        <f>HYPERLINK("https://klasma.github.io/Logging_0480/klagomål/A 42633-2019 FSC-klagomål.docx", "A 42633-2019")</f>
        <v/>
      </c>
      <c r="W218">
        <f>HYPERLINK("https://klasma.github.io/Logging_0480/klagomålsmail/A 42633-2019 FSC-klagomål mail.docx", "A 42633-2019")</f>
        <v/>
      </c>
      <c r="X218">
        <f>HYPERLINK("https://klasma.github.io/Logging_0480/tillsyn/A 42633-2019 tillsynsbegäran.docx", "A 42633-2019")</f>
        <v/>
      </c>
      <c r="Y218">
        <f>HYPERLINK("https://klasma.github.io/Logging_0480/tillsynsmail/A 42633-2019 tillsynsbegäran mail.docx",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45213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 artfynd.xlsx", "A 45577-2019")</f>
        <v/>
      </c>
      <c r="T219">
        <f>HYPERLINK("https://klasma.github.io/Logging_0461/kartor/A 45577-2019 karta.png", "A 45577-2019")</f>
        <v/>
      </c>
      <c r="V219">
        <f>HYPERLINK("https://klasma.github.io/Logging_0461/klagomål/A 45577-2019 FSC-klagomål.docx", "A 45577-2019")</f>
        <v/>
      </c>
      <c r="W219">
        <f>HYPERLINK("https://klasma.github.io/Logging_0461/klagomålsmail/A 45577-2019 FSC-klagomål mail.docx", "A 45577-2019")</f>
        <v/>
      </c>
      <c r="X219">
        <f>HYPERLINK("https://klasma.github.io/Logging_0461/tillsyn/A 45577-2019 tillsynsbegäran.docx", "A 45577-2019")</f>
        <v/>
      </c>
      <c r="Y219">
        <f>HYPERLINK("https://klasma.github.io/Logging_0461/tillsynsmail/A 45577-2019 tillsynsbegäran mail.docx",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45213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 artfynd.xlsx", "A 50952-2019")</f>
        <v/>
      </c>
      <c r="T220">
        <f>HYPERLINK("https://klasma.github.io/Logging_0484/kartor/A 50952-2019 karta.png", "A 50952-2019")</f>
        <v/>
      </c>
      <c r="V220">
        <f>HYPERLINK("https://klasma.github.io/Logging_0484/klagomål/A 50952-2019 FSC-klagomål.docx", "A 50952-2019")</f>
        <v/>
      </c>
      <c r="W220">
        <f>HYPERLINK("https://klasma.github.io/Logging_0484/klagomålsmail/A 50952-2019 FSC-klagomål mail.docx", "A 50952-2019")</f>
        <v/>
      </c>
      <c r="X220">
        <f>HYPERLINK("https://klasma.github.io/Logging_0484/tillsyn/A 50952-2019 tillsynsbegäran.docx", "A 50952-2019")</f>
        <v/>
      </c>
      <c r="Y220">
        <f>HYPERLINK("https://klasma.github.io/Logging_0484/tillsynsmail/A 50952-2019 tillsynsbegäran mail.docx",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45213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 artfynd.xlsx", "A 51437-2019")</f>
        <v/>
      </c>
      <c r="T221">
        <f>HYPERLINK("https://klasma.github.io/Logging_0461/kartor/A 51437-2019 karta.png", "A 51437-2019")</f>
        <v/>
      </c>
      <c r="V221">
        <f>HYPERLINK("https://klasma.github.io/Logging_0461/klagomål/A 51437-2019 FSC-klagomål.docx", "A 51437-2019")</f>
        <v/>
      </c>
      <c r="W221">
        <f>HYPERLINK("https://klasma.github.io/Logging_0461/klagomålsmail/A 51437-2019 FSC-klagomål mail.docx", "A 51437-2019")</f>
        <v/>
      </c>
      <c r="X221">
        <f>HYPERLINK("https://klasma.github.io/Logging_0461/tillsyn/A 51437-2019 tillsynsbegäran.docx", "A 51437-2019")</f>
        <v/>
      </c>
      <c r="Y221">
        <f>HYPERLINK("https://klasma.github.io/Logging_0461/tillsynsmail/A 51437-2019 tillsynsbegäran mail.docx",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45213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 artfynd.xlsx", "A 51651-2019")</f>
        <v/>
      </c>
      <c r="T222">
        <f>HYPERLINK("https://klasma.github.io/Logging_0484/kartor/A 51651-2019 karta.png", "A 51651-2019")</f>
        <v/>
      </c>
      <c r="V222">
        <f>HYPERLINK("https://klasma.github.io/Logging_0484/klagomål/A 51651-2019 FSC-klagomål.docx", "A 51651-2019")</f>
        <v/>
      </c>
      <c r="W222">
        <f>HYPERLINK("https://klasma.github.io/Logging_0484/klagomålsmail/A 51651-2019 FSC-klagomål mail.docx", "A 51651-2019")</f>
        <v/>
      </c>
      <c r="X222">
        <f>HYPERLINK("https://klasma.github.io/Logging_0484/tillsyn/A 51651-2019 tillsynsbegäran.docx", "A 51651-2019")</f>
        <v/>
      </c>
      <c r="Y222">
        <f>HYPERLINK("https://klasma.github.io/Logging_0484/tillsynsmail/A 51651-2019 tillsynsbegäran mail.docx",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45213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 artfynd.xlsx", "A 51874-2019")</f>
        <v/>
      </c>
      <c r="T223">
        <f>HYPERLINK("https://klasma.github.io/Logging_0483/kartor/A 51874-2019 karta.png", "A 51874-2019")</f>
        <v/>
      </c>
      <c r="V223">
        <f>HYPERLINK("https://klasma.github.io/Logging_0483/klagomål/A 51874-2019 FSC-klagomål.docx", "A 51874-2019")</f>
        <v/>
      </c>
      <c r="W223">
        <f>HYPERLINK("https://klasma.github.io/Logging_0483/klagomålsmail/A 51874-2019 FSC-klagomål mail.docx", "A 51874-2019")</f>
        <v/>
      </c>
      <c r="X223">
        <f>HYPERLINK("https://klasma.github.io/Logging_0483/tillsyn/A 51874-2019 tillsynsbegäran.docx", "A 51874-2019")</f>
        <v/>
      </c>
      <c r="Y223">
        <f>HYPERLINK("https://klasma.github.io/Logging_0483/tillsynsmail/A 51874-2019 tillsynsbegäran mail.docx",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45213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 artfynd.xlsx", "A 52557-2019")</f>
        <v/>
      </c>
      <c r="T224">
        <f>HYPERLINK("https://klasma.github.io/Logging_0483/kartor/A 52557-2019 karta.png", "A 52557-2019")</f>
        <v/>
      </c>
      <c r="V224">
        <f>HYPERLINK("https://klasma.github.io/Logging_0483/klagomål/A 52557-2019 FSC-klagomål.docx", "A 52557-2019")</f>
        <v/>
      </c>
      <c r="W224">
        <f>HYPERLINK("https://klasma.github.io/Logging_0483/klagomålsmail/A 52557-2019 FSC-klagomål mail.docx", "A 52557-2019")</f>
        <v/>
      </c>
      <c r="X224">
        <f>HYPERLINK("https://klasma.github.io/Logging_0483/tillsyn/A 52557-2019 tillsynsbegäran.docx", "A 52557-2019")</f>
        <v/>
      </c>
      <c r="Y224">
        <f>HYPERLINK("https://klasma.github.io/Logging_0483/tillsynsmail/A 52557-2019 tillsynsbegäran mail.docx",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45213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 artfynd.xlsx", "A 54163-2019")</f>
        <v/>
      </c>
      <c r="T225">
        <f>HYPERLINK("https://klasma.github.io/Logging_0480/kartor/A 54163-2019 karta.png", "A 54163-2019")</f>
        <v/>
      </c>
      <c r="V225">
        <f>HYPERLINK("https://klasma.github.io/Logging_0480/klagomål/A 54163-2019 FSC-klagomål.docx", "A 54163-2019")</f>
        <v/>
      </c>
      <c r="W225">
        <f>HYPERLINK("https://klasma.github.io/Logging_0480/klagomålsmail/A 54163-2019 FSC-klagomål mail.docx", "A 54163-2019")</f>
        <v/>
      </c>
      <c r="X225">
        <f>HYPERLINK("https://klasma.github.io/Logging_0480/tillsyn/A 54163-2019 tillsynsbegäran.docx", "A 54163-2019")</f>
        <v/>
      </c>
      <c r="Y225">
        <f>HYPERLINK("https://klasma.github.io/Logging_0480/tillsynsmail/A 54163-2019 tillsynsbegäran mail.docx",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45213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 artfynd.xlsx", "A 54326-2019")</f>
        <v/>
      </c>
      <c r="T226">
        <f>HYPERLINK("https://klasma.github.io/Logging_0484/kartor/A 54326-2019 karta.png", "A 54326-2019")</f>
        <v/>
      </c>
      <c r="V226">
        <f>HYPERLINK("https://klasma.github.io/Logging_0484/klagomål/A 54326-2019 FSC-klagomål.docx", "A 54326-2019")</f>
        <v/>
      </c>
      <c r="W226">
        <f>HYPERLINK("https://klasma.github.io/Logging_0484/klagomålsmail/A 54326-2019 FSC-klagomål mail.docx", "A 54326-2019")</f>
        <v/>
      </c>
      <c r="X226">
        <f>HYPERLINK("https://klasma.github.io/Logging_0484/tillsyn/A 54326-2019 tillsynsbegäran.docx", "A 54326-2019")</f>
        <v/>
      </c>
      <c r="Y226">
        <f>HYPERLINK("https://klasma.github.io/Logging_0484/tillsynsmail/A 54326-2019 tillsynsbegäran mail.docx",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45213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 artfynd.xlsx", "A 54418-2019")</f>
        <v/>
      </c>
      <c r="T227">
        <f>HYPERLINK("https://klasma.github.io/Logging_0482/kartor/A 54418-2019 karta.png", "A 54418-2019")</f>
        <v/>
      </c>
      <c r="V227">
        <f>HYPERLINK("https://klasma.github.io/Logging_0482/klagomål/A 54418-2019 FSC-klagomål.docx", "A 54418-2019")</f>
        <v/>
      </c>
      <c r="W227">
        <f>HYPERLINK("https://klasma.github.io/Logging_0482/klagomålsmail/A 54418-2019 FSC-klagomål mail.docx", "A 54418-2019")</f>
        <v/>
      </c>
      <c r="X227">
        <f>HYPERLINK("https://klasma.github.io/Logging_0482/tillsyn/A 54418-2019 tillsynsbegäran.docx", "A 54418-2019")</f>
        <v/>
      </c>
      <c r="Y227">
        <f>HYPERLINK("https://klasma.github.io/Logging_0482/tillsynsmail/A 54418-2019 tillsynsbegäran mail.docx",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45213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 artfynd.xlsx", "A 55376-2019")</f>
        <v/>
      </c>
      <c r="T228">
        <f>HYPERLINK("https://klasma.github.io/Logging_0482/kartor/A 55376-2019 karta.png", "A 55376-2019")</f>
        <v/>
      </c>
      <c r="V228">
        <f>HYPERLINK("https://klasma.github.io/Logging_0482/klagomål/A 55376-2019 FSC-klagomål.docx", "A 55376-2019")</f>
        <v/>
      </c>
      <c r="W228">
        <f>HYPERLINK("https://klasma.github.io/Logging_0482/klagomålsmail/A 55376-2019 FSC-klagomål mail.docx", "A 55376-2019")</f>
        <v/>
      </c>
      <c r="X228">
        <f>HYPERLINK("https://klasma.github.io/Logging_0482/tillsyn/A 55376-2019 tillsynsbegäran.docx", "A 55376-2019")</f>
        <v/>
      </c>
      <c r="Y228">
        <f>HYPERLINK("https://klasma.github.io/Logging_0482/tillsynsmail/A 55376-2019 tillsynsbegäran mail.docx",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45213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 artfynd.xlsx", "A 60216-2019")</f>
        <v/>
      </c>
      <c r="T229">
        <f>HYPERLINK("https://klasma.github.io/Logging_0482/kartor/A 60216-2019 karta.png", "A 60216-2019")</f>
        <v/>
      </c>
      <c r="V229">
        <f>HYPERLINK("https://klasma.github.io/Logging_0482/klagomål/A 60216-2019 FSC-klagomål.docx", "A 60216-2019")</f>
        <v/>
      </c>
      <c r="W229">
        <f>HYPERLINK("https://klasma.github.io/Logging_0482/klagomålsmail/A 60216-2019 FSC-klagomål mail.docx", "A 60216-2019")</f>
        <v/>
      </c>
      <c r="X229">
        <f>HYPERLINK("https://klasma.github.io/Logging_0482/tillsyn/A 60216-2019 tillsynsbegäran.docx", "A 60216-2019")</f>
        <v/>
      </c>
      <c r="Y229">
        <f>HYPERLINK("https://klasma.github.io/Logging_0482/tillsynsmail/A 60216-2019 tillsynsbegäran mail.docx",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45213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 artfynd.xlsx", "A 64594-2019")</f>
        <v/>
      </c>
      <c r="T230">
        <f>HYPERLINK("https://klasma.github.io/Logging_0480/kartor/A 64594-2019 karta.png", "A 64594-2019")</f>
        <v/>
      </c>
      <c r="V230">
        <f>HYPERLINK("https://klasma.github.io/Logging_0480/klagomål/A 64594-2019 FSC-klagomål.docx", "A 64594-2019")</f>
        <v/>
      </c>
      <c r="W230">
        <f>HYPERLINK("https://klasma.github.io/Logging_0480/klagomålsmail/A 64594-2019 FSC-klagomål mail.docx", "A 64594-2019")</f>
        <v/>
      </c>
      <c r="X230">
        <f>HYPERLINK("https://klasma.github.io/Logging_0480/tillsyn/A 64594-2019 tillsynsbegäran.docx", "A 64594-2019")</f>
        <v/>
      </c>
      <c r="Y230">
        <f>HYPERLINK("https://klasma.github.io/Logging_0480/tillsynsmail/A 64594-2019 tillsynsbegäran mail.docx",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45213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 artfynd.xlsx", "A 872-2020")</f>
        <v/>
      </c>
      <c r="T231">
        <f>HYPERLINK("https://klasma.github.io/Logging_0480/kartor/A 872-2020 karta.png", "A 872-2020")</f>
        <v/>
      </c>
      <c r="V231">
        <f>HYPERLINK("https://klasma.github.io/Logging_0480/klagomål/A 872-2020 FSC-klagomål.docx", "A 872-2020")</f>
        <v/>
      </c>
      <c r="W231">
        <f>HYPERLINK("https://klasma.github.io/Logging_0480/klagomålsmail/A 872-2020 FSC-klagomål mail.docx", "A 872-2020")</f>
        <v/>
      </c>
      <c r="X231">
        <f>HYPERLINK("https://klasma.github.io/Logging_0480/tillsyn/A 872-2020 tillsynsbegäran.docx", "A 872-2020")</f>
        <v/>
      </c>
      <c r="Y231">
        <f>HYPERLINK("https://klasma.github.io/Logging_0480/tillsynsmail/A 872-2020 tillsynsbegäran mail.docx",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45213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 artfynd.xlsx", "A 1380-2020")</f>
        <v/>
      </c>
      <c r="T232">
        <f>HYPERLINK("https://klasma.github.io/Logging_0480/kartor/A 1380-2020 karta.png", "A 1380-2020")</f>
        <v/>
      </c>
      <c r="V232">
        <f>HYPERLINK("https://klasma.github.io/Logging_0480/klagomål/A 1380-2020 FSC-klagomål.docx", "A 1380-2020")</f>
        <v/>
      </c>
      <c r="W232">
        <f>HYPERLINK("https://klasma.github.io/Logging_0480/klagomålsmail/A 1380-2020 FSC-klagomål mail.docx", "A 1380-2020")</f>
        <v/>
      </c>
      <c r="X232">
        <f>HYPERLINK("https://klasma.github.io/Logging_0480/tillsyn/A 1380-2020 tillsynsbegäran.docx", "A 1380-2020")</f>
        <v/>
      </c>
      <c r="Y232">
        <f>HYPERLINK("https://klasma.github.io/Logging_0480/tillsynsmail/A 1380-2020 tillsynsbegäran mail.docx",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45213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 artfynd.xlsx", "A 4244-2020")</f>
        <v/>
      </c>
      <c r="T233">
        <f>HYPERLINK("https://klasma.github.io/Logging_0480/kartor/A 4244-2020 karta.png", "A 4244-2020")</f>
        <v/>
      </c>
      <c r="U233">
        <f>HYPERLINK("https://klasma.github.io/Logging_0480/knärot/A 4244-2020 karta knärot.png", "A 4244-2020")</f>
        <v/>
      </c>
      <c r="V233">
        <f>HYPERLINK("https://klasma.github.io/Logging_0480/klagomål/A 4244-2020 FSC-klagomål.docx", "A 4244-2020")</f>
        <v/>
      </c>
      <c r="W233">
        <f>HYPERLINK("https://klasma.github.io/Logging_0480/klagomålsmail/A 4244-2020 FSC-klagomål mail.docx", "A 4244-2020")</f>
        <v/>
      </c>
      <c r="X233">
        <f>HYPERLINK("https://klasma.github.io/Logging_0480/tillsyn/A 4244-2020 tillsynsbegäran.docx", "A 4244-2020")</f>
        <v/>
      </c>
      <c r="Y233">
        <f>HYPERLINK("https://klasma.github.io/Logging_0480/tillsynsmail/A 4244-2020 tillsynsbegäran mail.docx",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45213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 artfynd.xlsx", "A 4372-2020")</f>
        <v/>
      </c>
      <c r="T234">
        <f>HYPERLINK("https://klasma.github.io/Logging_0482/kartor/A 4372-2020 karta.png", "A 4372-2020")</f>
        <v/>
      </c>
      <c r="V234">
        <f>HYPERLINK("https://klasma.github.io/Logging_0482/klagomål/A 4372-2020 FSC-klagomål.docx", "A 4372-2020")</f>
        <v/>
      </c>
      <c r="W234">
        <f>HYPERLINK("https://klasma.github.io/Logging_0482/klagomålsmail/A 4372-2020 FSC-klagomål mail.docx", "A 4372-2020")</f>
        <v/>
      </c>
      <c r="X234">
        <f>HYPERLINK("https://klasma.github.io/Logging_0482/tillsyn/A 4372-2020 tillsynsbegäran.docx", "A 4372-2020")</f>
        <v/>
      </c>
      <c r="Y234">
        <f>HYPERLINK("https://klasma.github.io/Logging_0482/tillsynsmail/A 4372-2020 tillsynsbegäran mail.docx",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45213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 artfynd.xlsx", "A 5210-2020")</f>
        <v/>
      </c>
      <c r="T235">
        <f>HYPERLINK("https://klasma.github.io/Logging_0482/kartor/A 5210-2020 karta.png", "A 5210-2020")</f>
        <v/>
      </c>
      <c r="V235">
        <f>HYPERLINK("https://klasma.github.io/Logging_0482/klagomål/A 5210-2020 FSC-klagomål.docx", "A 5210-2020")</f>
        <v/>
      </c>
      <c r="W235">
        <f>HYPERLINK("https://klasma.github.io/Logging_0482/klagomålsmail/A 5210-2020 FSC-klagomål mail.docx", "A 5210-2020")</f>
        <v/>
      </c>
      <c r="X235">
        <f>HYPERLINK("https://klasma.github.io/Logging_0482/tillsyn/A 5210-2020 tillsynsbegäran.docx", "A 5210-2020")</f>
        <v/>
      </c>
      <c r="Y235">
        <f>HYPERLINK("https://klasma.github.io/Logging_0482/tillsynsmail/A 5210-2020 tillsynsbegäran mail.docx",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45213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 artfynd.xlsx", "A 7702-2020")</f>
        <v/>
      </c>
      <c r="T236">
        <f>HYPERLINK("https://klasma.github.io/Logging_0480/kartor/A 7702-2020 karta.png", "A 7702-2020")</f>
        <v/>
      </c>
      <c r="V236">
        <f>HYPERLINK("https://klasma.github.io/Logging_0480/klagomål/A 7702-2020 FSC-klagomål.docx", "A 7702-2020")</f>
        <v/>
      </c>
      <c r="W236">
        <f>HYPERLINK("https://klasma.github.io/Logging_0480/klagomålsmail/A 7702-2020 FSC-klagomål mail.docx", "A 7702-2020")</f>
        <v/>
      </c>
      <c r="X236">
        <f>HYPERLINK("https://klasma.github.io/Logging_0480/tillsyn/A 7702-2020 tillsynsbegäran.docx", "A 7702-2020")</f>
        <v/>
      </c>
      <c r="Y236">
        <f>HYPERLINK("https://klasma.github.io/Logging_0480/tillsynsmail/A 7702-2020 tillsynsbegäran mail.docx",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45213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 artfynd.xlsx", "A 13747-2020")</f>
        <v/>
      </c>
      <c r="T237">
        <f>HYPERLINK("https://klasma.github.io/Logging_0461/kartor/A 13747-2020 karta.png", "A 13747-2020")</f>
        <v/>
      </c>
      <c r="V237">
        <f>HYPERLINK("https://klasma.github.io/Logging_0461/klagomål/A 13747-2020 FSC-klagomål.docx", "A 13747-2020")</f>
        <v/>
      </c>
      <c r="W237">
        <f>HYPERLINK("https://klasma.github.io/Logging_0461/klagomålsmail/A 13747-2020 FSC-klagomål mail.docx", "A 13747-2020")</f>
        <v/>
      </c>
      <c r="X237">
        <f>HYPERLINK("https://klasma.github.io/Logging_0461/tillsyn/A 13747-2020 tillsynsbegäran.docx", "A 13747-2020")</f>
        <v/>
      </c>
      <c r="Y237">
        <f>HYPERLINK("https://klasma.github.io/Logging_0461/tillsynsmail/A 13747-2020 tillsynsbegäran mail.docx",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45213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 artfynd.xlsx", "A 13756-2020")</f>
        <v/>
      </c>
      <c r="T238">
        <f>HYPERLINK("https://klasma.github.io/Logging_0480/kartor/A 13756-2020 karta.png", "A 13756-2020")</f>
        <v/>
      </c>
      <c r="V238">
        <f>HYPERLINK("https://klasma.github.io/Logging_0480/klagomål/A 13756-2020 FSC-klagomål.docx", "A 13756-2020")</f>
        <v/>
      </c>
      <c r="W238">
        <f>HYPERLINK("https://klasma.github.io/Logging_0480/klagomålsmail/A 13756-2020 FSC-klagomål mail.docx", "A 13756-2020")</f>
        <v/>
      </c>
      <c r="X238">
        <f>HYPERLINK("https://klasma.github.io/Logging_0480/tillsyn/A 13756-2020 tillsynsbegäran.docx", "A 13756-2020")</f>
        <v/>
      </c>
      <c r="Y238">
        <f>HYPERLINK("https://klasma.github.io/Logging_0480/tillsynsmail/A 13756-2020 tillsynsbegäran mail.docx",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45213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 artfynd.xlsx", "A 16877-2020")</f>
        <v/>
      </c>
      <c r="T239">
        <f>HYPERLINK("https://klasma.github.io/Logging_0484/kartor/A 16877-2020 karta.png", "A 16877-2020")</f>
        <v/>
      </c>
      <c r="V239">
        <f>HYPERLINK("https://klasma.github.io/Logging_0484/klagomål/A 16877-2020 FSC-klagomål.docx", "A 16877-2020")</f>
        <v/>
      </c>
      <c r="W239">
        <f>HYPERLINK("https://klasma.github.io/Logging_0484/klagomålsmail/A 16877-2020 FSC-klagomål mail.docx", "A 16877-2020")</f>
        <v/>
      </c>
      <c r="X239">
        <f>HYPERLINK("https://klasma.github.io/Logging_0484/tillsyn/A 16877-2020 tillsynsbegäran.docx", "A 16877-2020")</f>
        <v/>
      </c>
      <c r="Y239">
        <f>HYPERLINK("https://klasma.github.io/Logging_0484/tillsynsmail/A 16877-2020 tillsynsbegäran mail.docx",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45213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 artfynd.xlsx", "A 18283-2020")</f>
        <v/>
      </c>
      <c r="T240">
        <f>HYPERLINK("https://klasma.github.io/Logging_0483/kartor/A 18283-2020 karta.png", "A 18283-2020")</f>
        <v/>
      </c>
      <c r="U240">
        <f>HYPERLINK("https://klasma.github.io/Logging_0483/knärot/A 18283-2020 karta knärot.png", "A 18283-2020")</f>
        <v/>
      </c>
      <c r="V240">
        <f>HYPERLINK("https://klasma.github.io/Logging_0483/klagomål/A 18283-2020 FSC-klagomål.docx", "A 18283-2020")</f>
        <v/>
      </c>
      <c r="W240">
        <f>HYPERLINK("https://klasma.github.io/Logging_0483/klagomålsmail/A 18283-2020 FSC-klagomål mail.docx", "A 18283-2020")</f>
        <v/>
      </c>
      <c r="X240">
        <f>HYPERLINK("https://klasma.github.io/Logging_0483/tillsyn/A 18283-2020 tillsynsbegäran.docx", "A 18283-2020")</f>
        <v/>
      </c>
      <c r="Y240">
        <f>HYPERLINK("https://klasma.github.io/Logging_0483/tillsynsmail/A 18283-2020 tillsynsbegäran mail.docx",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45213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 artfynd.xlsx", "A 19647-2020")</f>
        <v/>
      </c>
      <c r="T241">
        <f>HYPERLINK("https://klasma.github.io/Logging_0480/kartor/A 19647-2020 karta.png", "A 19647-2020")</f>
        <v/>
      </c>
      <c r="V241">
        <f>HYPERLINK("https://klasma.github.io/Logging_0480/klagomål/A 19647-2020 FSC-klagomål.docx", "A 19647-2020")</f>
        <v/>
      </c>
      <c r="W241">
        <f>HYPERLINK("https://klasma.github.io/Logging_0480/klagomålsmail/A 19647-2020 FSC-klagomål mail.docx", "A 19647-2020")</f>
        <v/>
      </c>
      <c r="X241">
        <f>HYPERLINK("https://klasma.github.io/Logging_0480/tillsyn/A 19647-2020 tillsynsbegäran.docx", "A 19647-2020")</f>
        <v/>
      </c>
      <c r="Y241">
        <f>HYPERLINK("https://klasma.github.io/Logging_0480/tillsynsmail/A 19647-2020 tillsynsbegäran mail.docx",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45213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 artfynd.xlsx", "A 20017-2020")</f>
        <v/>
      </c>
      <c r="T242">
        <f>HYPERLINK("https://klasma.github.io/Logging_0480/kartor/A 20017-2020 karta.png", "A 20017-2020")</f>
        <v/>
      </c>
      <c r="V242">
        <f>HYPERLINK("https://klasma.github.io/Logging_0480/klagomål/A 20017-2020 FSC-klagomål.docx", "A 20017-2020")</f>
        <v/>
      </c>
      <c r="W242">
        <f>HYPERLINK("https://klasma.github.io/Logging_0480/klagomålsmail/A 20017-2020 FSC-klagomål mail.docx", "A 20017-2020")</f>
        <v/>
      </c>
      <c r="X242">
        <f>HYPERLINK("https://klasma.github.io/Logging_0480/tillsyn/A 20017-2020 tillsynsbegäran.docx", "A 20017-2020")</f>
        <v/>
      </c>
      <c r="Y242">
        <f>HYPERLINK("https://klasma.github.io/Logging_0480/tillsynsmail/A 20017-2020 tillsynsbegäran mail.docx",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45213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 artfynd.xlsx", "A 20001-2020")</f>
        <v/>
      </c>
      <c r="T243">
        <f>HYPERLINK("https://klasma.github.io/Logging_0482/kartor/A 20001-2020 karta.png", "A 20001-2020")</f>
        <v/>
      </c>
      <c r="V243">
        <f>HYPERLINK("https://klasma.github.io/Logging_0482/klagomål/A 20001-2020 FSC-klagomål.docx", "A 20001-2020")</f>
        <v/>
      </c>
      <c r="W243">
        <f>HYPERLINK("https://klasma.github.io/Logging_0482/klagomålsmail/A 20001-2020 FSC-klagomål mail.docx", "A 20001-2020")</f>
        <v/>
      </c>
      <c r="X243">
        <f>HYPERLINK("https://klasma.github.io/Logging_0482/tillsyn/A 20001-2020 tillsynsbegäran.docx", "A 20001-2020")</f>
        <v/>
      </c>
      <c r="Y243">
        <f>HYPERLINK("https://klasma.github.io/Logging_0482/tillsynsmail/A 20001-2020 tillsynsbegäran mail.docx",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45213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 artfynd.xlsx", "A 20041-2020")</f>
        <v/>
      </c>
      <c r="T244">
        <f>HYPERLINK("https://klasma.github.io/Logging_0486/kartor/A 20041-2020 karta.png", "A 20041-2020")</f>
        <v/>
      </c>
      <c r="V244">
        <f>HYPERLINK("https://klasma.github.io/Logging_0486/klagomål/A 20041-2020 FSC-klagomål.docx", "A 20041-2020")</f>
        <v/>
      </c>
      <c r="W244">
        <f>HYPERLINK("https://klasma.github.io/Logging_0486/klagomålsmail/A 20041-2020 FSC-klagomål mail.docx", "A 20041-2020")</f>
        <v/>
      </c>
      <c r="X244">
        <f>HYPERLINK("https://klasma.github.io/Logging_0486/tillsyn/A 20041-2020 tillsynsbegäran.docx", "A 20041-2020")</f>
        <v/>
      </c>
      <c r="Y244">
        <f>HYPERLINK("https://klasma.github.io/Logging_0486/tillsynsmail/A 20041-2020 tillsynsbegäran mail.docx",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45213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 artfynd.xlsx", "A 21940-2020")</f>
        <v/>
      </c>
      <c r="T245">
        <f>HYPERLINK("https://klasma.github.io/Logging_0488/kartor/A 21940-2020 karta.png", "A 21940-2020")</f>
        <v/>
      </c>
      <c r="V245">
        <f>HYPERLINK("https://klasma.github.io/Logging_0488/klagomål/A 21940-2020 FSC-klagomål.docx", "A 21940-2020")</f>
        <v/>
      </c>
      <c r="W245">
        <f>HYPERLINK("https://klasma.github.io/Logging_0488/klagomålsmail/A 21940-2020 FSC-klagomål mail.docx", "A 21940-2020")</f>
        <v/>
      </c>
      <c r="X245">
        <f>HYPERLINK("https://klasma.github.io/Logging_0488/tillsyn/A 21940-2020 tillsynsbegäran.docx", "A 21940-2020")</f>
        <v/>
      </c>
      <c r="Y245">
        <f>HYPERLINK("https://klasma.github.io/Logging_0488/tillsynsmail/A 21940-2020 tillsynsbegäran mail.docx",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45213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 artfynd.xlsx", "A 21808-2020")</f>
        <v/>
      </c>
      <c r="T246">
        <f>HYPERLINK("https://klasma.github.io/Logging_0483/kartor/A 21808-2020 karta.png", "A 21808-2020")</f>
        <v/>
      </c>
      <c r="V246">
        <f>HYPERLINK("https://klasma.github.io/Logging_0483/klagomål/A 21808-2020 FSC-klagomål.docx", "A 21808-2020")</f>
        <v/>
      </c>
      <c r="W246">
        <f>HYPERLINK("https://klasma.github.io/Logging_0483/klagomålsmail/A 21808-2020 FSC-klagomål mail.docx", "A 21808-2020")</f>
        <v/>
      </c>
      <c r="X246">
        <f>HYPERLINK("https://klasma.github.io/Logging_0483/tillsyn/A 21808-2020 tillsynsbegäran.docx", "A 21808-2020")</f>
        <v/>
      </c>
      <c r="Y246">
        <f>HYPERLINK("https://klasma.github.io/Logging_0483/tillsynsmail/A 21808-2020 tillsynsbegäran mail.docx",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45213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 artfynd.xlsx", "A 23201-2020")</f>
        <v/>
      </c>
      <c r="T247">
        <f>HYPERLINK("https://klasma.github.io/Logging_0484/kartor/A 23201-2020 karta.png", "A 23201-2020")</f>
        <v/>
      </c>
      <c r="V247">
        <f>HYPERLINK("https://klasma.github.io/Logging_0484/klagomål/A 23201-2020 FSC-klagomål.docx", "A 23201-2020")</f>
        <v/>
      </c>
      <c r="W247">
        <f>HYPERLINK("https://klasma.github.io/Logging_0484/klagomålsmail/A 23201-2020 FSC-klagomål mail.docx", "A 23201-2020")</f>
        <v/>
      </c>
      <c r="X247">
        <f>HYPERLINK("https://klasma.github.io/Logging_0484/tillsyn/A 23201-2020 tillsynsbegäran.docx", "A 23201-2020")</f>
        <v/>
      </c>
      <c r="Y247">
        <f>HYPERLINK("https://klasma.github.io/Logging_0484/tillsynsmail/A 23201-2020 tillsynsbegäran mail.docx",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45213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 artfynd.xlsx", "A 23515-2020")</f>
        <v/>
      </c>
      <c r="T248">
        <f>HYPERLINK("https://klasma.github.io/Logging_0486/kartor/A 23515-2020 karta.png", "A 23515-2020")</f>
        <v/>
      </c>
      <c r="V248">
        <f>HYPERLINK("https://klasma.github.io/Logging_0486/klagomål/A 23515-2020 FSC-klagomål.docx", "A 23515-2020")</f>
        <v/>
      </c>
      <c r="W248">
        <f>HYPERLINK("https://klasma.github.io/Logging_0486/klagomålsmail/A 23515-2020 FSC-klagomål mail.docx", "A 23515-2020")</f>
        <v/>
      </c>
      <c r="X248">
        <f>HYPERLINK("https://klasma.github.io/Logging_0486/tillsyn/A 23515-2020 tillsynsbegäran.docx", "A 23515-2020")</f>
        <v/>
      </c>
      <c r="Y248">
        <f>HYPERLINK("https://klasma.github.io/Logging_0486/tillsynsmail/A 23515-2020 tillsynsbegäran mail.docx",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45213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 artfynd.xlsx", "A 25802-2020")</f>
        <v/>
      </c>
      <c r="T249">
        <f>HYPERLINK("https://klasma.github.io/Logging_0480/kartor/A 25802-2020 karta.png", "A 25802-2020")</f>
        <v/>
      </c>
      <c r="V249">
        <f>HYPERLINK("https://klasma.github.io/Logging_0480/klagomål/A 25802-2020 FSC-klagomål.docx", "A 25802-2020")</f>
        <v/>
      </c>
      <c r="W249">
        <f>HYPERLINK("https://klasma.github.io/Logging_0480/klagomålsmail/A 25802-2020 FSC-klagomål mail.docx", "A 25802-2020")</f>
        <v/>
      </c>
      <c r="X249">
        <f>HYPERLINK("https://klasma.github.io/Logging_0480/tillsyn/A 25802-2020 tillsynsbegäran.docx", "A 25802-2020")</f>
        <v/>
      </c>
      <c r="Y249">
        <f>HYPERLINK("https://klasma.github.io/Logging_0480/tillsynsmail/A 25802-2020 tillsynsbegäran mail.docx",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45213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 artfynd.xlsx", "A 28149-2020")</f>
        <v/>
      </c>
      <c r="T250">
        <f>HYPERLINK("https://klasma.github.io/Logging_0488/kartor/A 28149-2020 karta.png", "A 28149-2020")</f>
        <v/>
      </c>
      <c r="V250">
        <f>HYPERLINK("https://klasma.github.io/Logging_0488/klagomål/A 28149-2020 FSC-klagomål.docx", "A 28149-2020")</f>
        <v/>
      </c>
      <c r="W250">
        <f>HYPERLINK("https://klasma.github.io/Logging_0488/klagomålsmail/A 28149-2020 FSC-klagomål mail.docx", "A 28149-2020")</f>
        <v/>
      </c>
      <c r="X250">
        <f>HYPERLINK("https://klasma.github.io/Logging_0488/tillsyn/A 28149-2020 tillsynsbegäran.docx", "A 28149-2020")</f>
        <v/>
      </c>
      <c r="Y250">
        <f>HYPERLINK("https://klasma.github.io/Logging_0488/tillsynsmail/A 28149-2020 tillsynsbegäran mail.docx",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45213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 artfynd.xlsx", "A 29320-2020")</f>
        <v/>
      </c>
      <c r="T251">
        <f>HYPERLINK("https://klasma.github.io/Logging_0480/kartor/A 29320-2020 karta.png", "A 29320-2020")</f>
        <v/>
      </c>
      <c r="V251">
        <f>HYPERLINK("https://klasma.github.io/Logging_0480/klagomål/A 29320-2020 FSC-klagomål.docx", "A 29320-2020")</f>
        <v/>
      </c>
      <c r="W251">
        <f>HYPERLINK("https://klasma.github.io/Logging_0480/klagomålsmail/A 29320-2020 FSC-klagomål mail.docx", "A 29320-2020")</f>
        <v/>
      </c>
      <c r="X251">
        <f>HYPERLINK("https://klasma.github.io/Logging_0480/tillsyn/A 29320-2020 tillsynsbegäran.docx", "A 29320-2020")</f>
        <v/>
      </c>
      <c r="Y251">
        <f>HYPERLINK("https://klasma.github.io/Logging_0480/tillsynsmail/A 29320-2020 tillsynsbegäran mail.docx",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45213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 artfynd.xlsx", "A 29400-2020")</f>
        <v/>
      </c>
      <c r="T252">
        <f>HYPERLINK("https://klasma.github.io/Logging_0480/kartor/A 29400-2020 karta.png", "A 29400-2020")</f>
        <v/>
      </c>
      <c r="V252">
        <f>HYPERLINK("https://klasma.github.io/Logging_0480/klagomål/A 29400-2020 FSC-klagomål.docx", "A 29400-2020")</f>
        <v/>
      </c>
      <c r="W252">
        <f>HYPERLINK("https://klasma.github.io/Logging_0480/klagomålsmail/A 29400-2020 FSC-klagomål mail.docx", "A 29400-2020")</f>
        <v/>
      </c>
      <c r="X252">
        <f>HYPERLINK("https://klasma.github.io/Logging_0480/tillsyn/A 29400-2020 tillsynsbegäran.docx", "A 29400-2020")</f>
        <v/>
      </c>
      <c r="Y252">
        <f>HYPERLINK("https://klasma.github.io/Logging_0480/tillsynsmail/A 29400-2020 tillsynsbegäran mail.docx",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45213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 artfynd.xlsx", "A 29402-2020")</f>
        <v/>
      </c>
      <c r="T253">
        <f>HYPERLINK("https://klasma.github.io/Logging_0480/kartor/A 29402-2020 karta.png", "A 29402-2020")</f>
        <v/>
      </c>
      <c r="V253">
        <f>HYPERLINK("https://klasma.github.io/Logging_0480/klagomål/A 29402-2020 FSC-klagomål.docx", "A 29402-2020")</f>
        <v/>
      </c>
      <c r="W253">
        <f>HYPERLINK("https://klasma.github.io/Logging_0480/klagomålsmail/A 29402-2020 FSC-klagomål mail.docx", "A 29402-2020")</f>
        <v/>
      </c>
      <c r="X253">
        <f>HYPERLINK("https://klasma.github.io/Logging_0480/tillsyn/A 29402-2020 tillsynsbegäran.docx", "A 29402-2020")</f>
        <v/>
      </c>
      <c r="Y253">
        <f>HYPERLINK("https://klasma.github.io/Logging_0480/tillsynsmail/A 29402-2020 tillsynsbegäran mail.docx",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45213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 artfynd.xlsx", "A 30887-2020")</f>
        <v/>
      </c>
      <c r="T254">
        <f>HYPERLINK("https://klasma.github.io/Logging_0480/kartor/A 30887-2020 karta.png", "A 30887-2020")</f>
        <v/>
      </c>
      <c r="V254">
        <f>HYPERLINK("https://klasma.github.io/Logging_0480/klagomål/A 30887-2020 FSC-klagomål.docx", "A 30887-2020")</f>
        <v/>
      </c>
      <c r="W254">
        <f>HYPERLINK("https://klasma.github.io/Logging_0480/klagomålsmail/A 30887-2020 FSC-klagomål mail.docx", "A 30887-2020")</f>
        <v/>
      </c>
      <c r="X254">
        <f>HYPERLINK("https://klasma.github.io/Logging_0480/tillsyn/A 30887-2020 tillsynsbegäran.docx", "A 30887-2020")</f>
        <v/>
      </c>
      <c r="Y254">
        <f>HYPERLINK("https://klasma.github.io/Logging_0480/tillsynsmail/A 30887-2020 tillsynsbegäran mail.docx",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45213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 artfynd.xlsx", "A 31870-2020")</f>
        <v/>
      </c>
      <c r="T255">
        <f>HYPERLINK("https://klasma.github.io/Logging_0482/kartor/A 31870-2020 karta.png", "A 31870-2020")</f>
        <v/>
      </c>
      <c r="V255">
        <f>HYPERLINK("https://klasma.github.io/Logging_0482/klagomål/A 31870-2020 FSC-klagomål.docx", "A 31870-2020")</f>
        <v/>
      </c>
      <c r="W255">
        <f>HYPERLINK("https://klasma.github.io/Logging_0482/klagomålsmail/A 31870-2020 FSC-klagomål mail.docx", "A 31870-2020")</f>
        <v/>
      </c>
      <c r="X255">
        <f>HYPERLINK("https://klasma.github.io/Logging_0482/tillsyn/A 31870-2020 tillsynsbegäran.docx", "A 31870-2020")</f>
        <v/>
      </c>
      <c r="Y255">
        <f>HYPERLINK("https://klasma.github.io/Logging_0482/tillsynsmail/A 31870-2020 tillsynsbegäran mail.docx",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45213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 artfynd.xlsx", "A 35106-2020")</f>
        <v/>
      </c>
      <c r="T256">
        <f>HYPERLINK("https://klasma.github.io/Logging_0488/kartor/A 35106-2020 karta.png", "A 35106-2020")</f>
        <v/>
      </c>
      <c r="V256">
        <f>HYPERLINK("https://klasma.github.io/Logging_0488/klagomål/A 35106-2020 FSC-klagomål.docx", "A 35106-2020")</f>
        <v/>
      </c>
      <c r="W256">
        <f>HYPERLINK("https://klasma.github.io/Logging_0488/klagomålsmail/A 35106-2020 FSC-klagomål mail.docx", "A 35106-2020")</f>
        <v/>
      </c>
      <c r="X256">
        <f>HYPERLINK("https://klasma.github.io/Logging_0488/tillsyn/A 35106-2020 tillsynsbegäran.docx", "A 35106-2020")</f>
        <v/>
      </c>
      <c r="Y256">
        <f>HYPERLINK("https://klasma.github.io/Logging_0488/tillsynsmail/A 35106-2020 tillsynsbegäran mail.docx",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45213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 artfynd.xlsx", "A 38423-2020")</f>
        <v/>
      </c>
      <c r="T257">
        <f>HYPERLINK("https://klasma.github.io/Logging_0484/kartor/A 38423-2020 karta.png", "A 38423-2020")</f>
        <v/>
      </c>
      <c r="V257">
        <f>HYPERLINK("https://klasma.github.io/Logging_0484/klagomål/A 38423-2020 FSC-klagomål.docx", "A 38423-2020")</f>
        <v/>
      </c>
      <c r="W257">
        <f>HYPERLINK("https://klasma.github.io/Logging_0484/klagomålsmail/A 38423-2020 FSC-klagomål mail.docx", "A 38423-2020")</f>
        <v/>
      </c>
      <c r="X257">
        <f>HYPERLINK("https://klasma.github.io/Logging_0484/tillsyn/A 38423-2020 tillsynsbegäran.docx", "A 38423-2020")</f>
        <v/>
      </c>
      <c r="Y257">
        <f>HYPERLINK("https://klasma.github.io/Logging_0484/tillsynsmail/A 38423-2020 tillsynsbegäran mail.docx",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45213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 artfynd.xlsx", "A 44224-2020")</f>
        <v/>
      </c>
      <c r="T258">
        <f>HYPERLINK("https://klasma.github.io/Logging_0480/kartor/A 44224-2020 karta.png", "A 44224-2020")</f>
        <v/>
      </c>
      <c r="V258">
        <f>HYPERLINK("https://klasma.github.io/Logging_0480/klagomål/A 44224-2020 FSC-klagomål.docx", "A 44224-2020")</f>
        <v/>
      </c>
      <c r="W258">
        <f>HYPERLINK("https://klasma.github.io/Logging_0480/klagomålsmail/A 44224-2020 FSC-klagomål mail.docx", "A 44224-2020")</f>
        <v/>
      </c>
      <c r="X258">
        <f>HYPERLINK("https://klasma.github.io/Logging_0480/tillsyn/A 44224-2020 tillsynsbegäran.docx", "A 44224-2020")</f>
        <v/>
      </c>
      <c r="Y258">
        <f>HYPERLINK("https://klasma.github.io/Logging_0480/tillsynsmail/A 44224-2020 tillsynsbegäran mail.docx",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45213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 artfynd.xlsx", "A 44227-2020")</f>
        <v/>
      </c>
      <c r="T259">
        <f>HYPERLINK("https://klasma.github.io/Logging_0480/kartor/A 44227-2020 karta.png", "A 44227-2020")</f>
        <v/>
      </c>
      <c r="V259">
        <f>HYPERLINK("https://klasma.github.io/Logging_0480/klagomål/A 44227-2020 FSC-klagomål.docx", "A 44227-2020")</f>
        <v/>
      </c>
      <c r="W259">
        <f>HYPERLINK("https://klasma.github.io/Logging_0480/klagomålsmail/A 44227-2020 FSC-klagomål mail.docx", "A 44227-2020")</f>
        <v/>
      </c>
      <c r="X259">
        <f>HYPERLINK("https://klasma.github.io/Logging_0480/tillsyn/A 44227-2020 tillsynsbegäran.docx", "A 44227-2020")</f>
        <v/>
      </c>
      <c r="Y259">
        <f>HYPERLINK("https://klasma.github.io/Logging_0480/tillsynsmail/A 44227-2020 tillsynsbegäran mail.docx",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45213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 artfynd.xlsx", "A 47989-2020")</f>
        <v/>
      </c>
      <c r="T260">
        <f>HYPERLINK("https://klasma.github.io/Logging_0483/kartor/A 47989-2020 karta.png", "A 47989-2020")</f>
        <v/>
      </c>
      <c r="V260">
        <f>HYPERLINK("https://klasma.github.io/Logging_0483/klagomål/A 47989-2020 FSC-klagomål.docx", "A 47989-2020")</f>
        <v/>
      </c>
      <c r="W260">
        <f>HYPERLINK("https://klasma.github.io/Logging_0483/klagomålsmail/A 47989-2020 FSC-klagomål mail.docx", "A 47989-2020")</f>
        <v/>
      </c>
      <c r="X260">
        <f>HYPERLINK("https://klasma.github.io/Logging_0483/tillsyn/A 47989-2020 tillsynsbegäran.docx", "A 47989-2020")</f>
        <v/>
      </c>
      <c r="Y260">
        <f>HYPERLINK("https://klasma.github.io/Logging_0483/tillsynsmail/A 47989-2020 tillsynsbegäran mail.docx",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45213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 artfynd.xlsx", "A 51080-2020")</f>
        <v/>
      </c>
      <c r="T261">
        <f>HYPERLINK("https://klasma.github.io/Logging_0461/kartor/A 51080-2020 karta.png", "A 51080-2020")</f>
        <v/>
      </c>
      <c r="V261">
        <f>HYPERLINK("https://klasma.github.io/Logging_0461/klagomål/A 51080-2020 FSC-klagomål.docx", "A 51080-2020")</f>
        <v/>
      </c>
      <c r="W261">
        <f>HYPERLINK("https://klasma.github.io/Logging_0461/klagomålsmail/A 51080-2020 FSC-klagomål mail.docx", "A 51080-2020")</f>
        <v/>
      </c>
      <c r="X261">
        <f>HYPERLINK("https://klasma.github.io/Logging_0461/tillsyn/A 51080-2020 tillsynsbegäran.docx", "A 51080-2020")</f>
        <v/>
      </c>
      <c r="Y261">
        <f>HYPERLINK("https://klasma.github.io/Logging_0461/tillsynsmail/A 51080-2020 tillsynsbegäran mail.docx",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45213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 artfynd.xlsx", "A 52828-2020")</f>
        <v/>
      </c>
      <c r="T262">
        <f>HYPERLINK("https://klasma.github.io/Logging_0461/kartor/A 52828-2020 karta.png", "A 52828-2020")</f>
        <v/>
      </c>
      <c r="V262">
        <f>HYPERLINK("https://klasma.github.io/Logging_0461/klagomål/A 52828-2020 FSC-klagomål.docx", "A 52828-2020")</f>
        <v/>
      </c>
      <c r="W262">
        <f>HYPERLINK("https://klasma.github.io/Logging_0461/klagomålsmail/A 52828-2020 FSC-klagomål mail.docx", "A 52828-2020")</f>
        <v/>
      </c>
      <c r="X262">
        <f>HYPERLINK("https://klasma.github.io/Logging_0461/tillsyn/A 52828-2020 tillsynsbegäran.docx", "A 52828-2020")</f>
        <v/>
      </c>
      <c r="Y262">
        <f>HYPERLINK("https://klasma.github.io/Logging_0461/tillsynsmail/A 52828-2020 tillsynsbegäran mail.docx",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45213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 artfynd.xlsx", "A 55009-2020")</f>
        <v/>
      </c>
      <c r="T263">
        <f>HYPERLINK("https://klasma.github.io/Logging_0482/kartor/A 55009-2020 karta.png", "A 55009-2020")</f>
        <v/>
      </c>
      <c r="V263">
        <f>HYPERLINK("https://klasma.github.io/Logging_0482/klagomål/A 55009-2020 FSC-klagomål.docx", "A 55009-2020")</f>
        <v/>
      </c>
      <c r="W263">
        <f>HYPERLINK("https://klasma.github.io/Logging_0482/klagomålsmail/A 55009-2020 FSC-klagomål mail.docx", "A 55009-2020")</f>
        <v/>
      </c>
      <c r="X263">
        <f>HYPERLINK("https://klasma.github.io/Logging_0482/tillsyn/A 55009-2020 tillsynsbegäran.docx", "A 55009-2020")</f>
        <v/>
      </c>
      <c r="Y263">
        <f>HYPERLINK("https://klasma.github.io/Logging_0482/tillsynsmail/A 55009-2020 tillsynsbegäran mail.docx",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45213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 artfynd.xlsx", "A 55760-2020")</f>
        <v/>
      </c>
      <c r="T264">
        <f>HYPERLINK("https://klasma.github.io/Logging_0488/kartor/A 55760-2020 karta.png", "A 55760-2020")</f>
        <v/>
      </c>
      <c r="V264">
        <f>HYPERLINK("https://klasma.github.io/Logging_0488/klagomål/A 55760-2020 FSC-klagomål.docx", "A 55760-2020")</f>
        <v/>
      </c>
      <c r="W264">
        <f>HYPERLINK("https://klasma.github.io/Logging_0488/klagomålsmail/A 55760-2020 FSC-klagomål mail.docx", "A 55760-2020")</f>
        <v/>
      </c>
      <c r="X264">
        <f>HYPERLINK("https://klasma.github.io/Logging_0488/tillsyn/A 55760-2020 tillsynsbegäran.docx", "A 55760-2020")</f>
        <v/>
      </c>
      <c r="Y264">
        <f>HYPERLINK("https://klasma.github.io/Logging_0488/tillsynsmail/A 55760-2020 tillsynsbegäran mail.docx",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45213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 artfynd.xlsx", "A 56228-2020")</f>
        <v/>
      </c>
      <c r="T265">
        <f>HYPERLINK("https://klasma.github.io/Logging_0484/kartor/A 56228-2020 karta.png", "A 56228-2020")</f>
        <v/>
      </c>
      <c r="V265">
        <f>HYPERLINK("https://klasma.github.io/Logging_0484/klagomål/A 56228-2020 FSC-klagomål.docx", "A 56228-2020")</f>
        <v/>
      </c>
      <c r="W265">
        <f>HYPERLINK("https://klasma.github.io/Logging_0484/klagomålsmail/A 56228-2020 FSC-klagomål mail.docx", "A 56228-2020")</f>
        <v/>
      </c>
      <c r="X265">
        <f>HYPERLINK("https://klasma.github.io/Logging_0484/tillsyn/A 56228-2020 tillsynsbegäran.docx", "A 56228-2020")</f>
        <v/>
      </c>
      <c r="Y265">
        <f>HYPERLINK("https://klasma.github.io/Logging_0484/tillsynsmail/A 56228-2020 tillsynsbegäran mail.docx",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45213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 artfynd.xlsx", "A 58011-2020")</f>
        <v/>
      </c>
      <c r="T266">
        <f>HYPERLINK("https://klasma.github.io/Logging_0486/kartor/A 58011-2020 karta.png", "A 58011-2020")</f>
        <v/>
      </c>
      <c r="V266">
        <f>HYPERLINK("https://klasma.github.io/Logging_0486/klagomål/A 58011-2020 FSC-klagomål.docx", "A 58011-2020")</f>
        <v/>
      </c>
      <c r="W266">
        <f>HYPERLINK("https://klasma.github.io/Logging_0486/klagomålsmail/A 58011-2020 FSC-klagomål mail.docx", "A 58011-2020")</f>
        <v/>
      </c>
      <c r="X266">
        <f>HYPERLINK("https://klasma.github.io/Logging_0486/tillsyn/A 58011-2020 tillsynsbegäran.docx", "A 58011-2020")</f>
        <v/>
      </c>
      <c r="Y266">
        <f>HYPERLINK("https://klasma.github.io/Logging_0486/tillsynsmail/A 58011-2020 tillsynsbegäran mail.docx",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45213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 artfynd.xlsx", "A 64960-2020")</f>
        <v/>
      </c>
      <c r="T267">
        <f>HYPERLINK("https://klasma.github.io/Logging_0486/kartor/A 64960-2020 karta.png", "A 64960-2020")</f>
        <v/>
      </c>
      <c r="U267">
        <f>HYPERLINK("https://klasma.github.io/Logging_0486/knärot/A 64960-2020 karta knärot.png", "A 64960-2020")</f>
        <v/>
      </c>
      <c r="V267">
        <f>HYPERLINK("https://klasma.github.io/Logging_0486/klagomål/A 64960-2020 FSC-klagomål.docx", "A 64960-2020")</f>
        <v/>
      </c>
      <c r="W267">
        <f>HYPERLINK("https://klasma.github.io/Logging_0486/klagomålsmail/A 64960-2020 FSC-klagomål mail.docx", "A 64960-2020")</f>
        <v/>
      </c>
      <c r="X267">
        <f>HYPERLINK("https://klasma.github.io/Logging_0486/tillsyn/A 64960-2020 tillsynsbegäran.docx", "A 64960-2020")</f>
        <v/>
      </c>
      <c r="Y267">
        <f>HYPERLINK("https://klasma.github.io/Logging_0486/tillsynsmail/A 64960-2020 tillsynsbegäran mail.docx",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45213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 artfynd.xlsx", "A 66876-2020")</f>
        <v/>
      </c>
      <c r="T268">
        <f>HYPERLINK("https://klasma.github.io/Logging_0483/kartor/A 66876-2020 karta.png", "A 66876-2020")</f>
        <v/>
      </c>
      <c r="V268">
        <f>HYPERLINK("https://klasma.github.io/Logging_0483/klagomål/A 66876-2020 FSC-klagomål.docx", "A 66876-2020")</f>
        <v/>
      </c>
      <c r="W268">
        <f>HYPERLINK("https://klasma.github.io/Logging_0483/klagomålsmail/A 66876-2020 FSC-klagomål mail.docx", "A 66876-2020")</f>
        <v/>
      </c>
      <c r="X268">
        <f>HYPERLINK("https://klasma.github.io/Logging_0483/tillsyn/A 66876-2020 tillsynsbegäran.docx", "A 66876-2020")</f>
        <v/>
      </c>
      <c r="Y268">
        <f>HYPERLINK("https://klasma.github.io/Logging_0483/tillsynsmail/A 66876-2020 tillsynsbegäran mail.docx",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45213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 artfynd.xlsx", "A 7130-2021")</f>
        <v/>
      </c>
      <c r="T269">
        <f>HYPERLINK("https://klasma.github.io/Logging_0480/kartor/A 7130-2021 karta.png", "A 7130-2021")</f>
        <v/>
      </c>
      <c r="V269">
        <f>HYPERLINK("https://klasma.github.io/Logging_0480/klagomål/A 7130-2021 FSC-klagomål.docx", "A 7130-2021")</f>
        <v/>
      </c>
      <c r="W269">
        <f>HYPERLINK("https://klasma.github.io/Logging_0480/klagomålsmail/A 7130-2021 FSC-klagomål mail.docx", "A 7130-2021")</f>
        <v/>
      </c>
      <c r="X269">
        <f>HYPERLINK("https://klasma.github.io/Logging_0480/tillsyn/A 7130-2021 tillsynsbegäran.docx", "A 7130-2021")</f>
        <v/>
      </c>
      <c r="Y269">
        <f>HYPERLINK("https://klasma.github.io/Logging_0480/tillsynsmail/A 7130-2021 tillsynsbegäran mail.docx",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45213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 artfynd.xlsx", "A 11150-2021")</f>
        <v/>
      </c>
      <c r="T270">
        <f>HYPERLINK("https://klasma.github.io/Logging_0461/kartor/A 11150-2021 karta.png", "A 11150-2021")</f>
        <v/>
      </c>
      <c r="V270">
        <f>HYPERLINK("https://klasma.github.io/Logging_0461/klagomål/A 11150-2021 FSC-klagomål.docx", "A 11150-2021")</f>
        <v/>
      </c>
      <c r="W270">
        <f>HYPERLINK("https://klasma.github.io/Logging_0461/klagomålsmail/A 11150-2021 FSC-klagomål mail.docx", "A 11150-2021")</f>
        <v/>
      </c>
      <c r="X270">
        <f>HYPERLINK("https://klasma.github.io/Logging_0461/tillsyn/A 11150-2021 tillsynsbegäran.docx", "A 11150-2021")</f>
        <v/>
      </c>
      <c r="Y270">
        <f>HYPERLINK("https://klasma.github.io/Logging_0461/tillsynsmail/A 11150-2021 tillsynsbegäran mail.docx",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45213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 artfynd.xlsx", "A 11354-2021")</f>
        <v/>
      </c>
      <c r="T271">
        <f>HYPERLINK("https://klasma.github.io/Logging_0480/kartor/A 11354-2021 karta.png", "A 11354-2021")</f>
        <v/>
      </c>
      <c r="V271">
        <f>HYPERLINK("https://klasma.github.io/Logging_0480/klagomål/A 11354-2021 FSC-klagomål.docx", "A 11354-2021")</f>
        <v/>
      </c>
      <c r="W271">
        <f>HYPERLINK("https://klasma.github.io/Logging_0480/klagomålsmail/A 11354-2021 FSC-klagomål mail.docx", "A 11354-2021")</f>
        <v/>
      </c>
      <c r="X271">
        <f>HYPERLINK("https://klasma.github.io/Logging_0480/tillsyn/A 11354-2021 tillsynsbegäran.docx", "A 11354-2021")</f>
        <v/>
      </c>
      <c r="Y271">
        <f>HYPERLINK("https://klasma.github.io/Logging_0480/tillsynsmail/A 11354-2021 tillsynsbegäran mail.docx",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45213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 artfynd.xlsx", "A 16826-2021")</f>
        <v/>
      </c>
      <c r="T272">
        <f>HYPERLINK("https://klasma.github.io/Logging_0461/kartor/A 16826-2021 karta.png", "A 16826-2021")</f>
        <v/>
      </c>
      <c r="V272">
        <f>HYPERLINK("https://klasma.github.io/Logging_0461/klagomål/A 16826-2021 FSC-klagomål.docx", "A 16826-2021")</f>
        <v/>
      </c>
      <c r="W272">
        <f>HYPERLINK("https://klasma.github.io/Logging_0461/klagomålsmail/A 16826-2021 FSC-klagomål mail.docx", "A 16826-2021")</f>
        <v/>
      </c>
      <c r="X272">
        <f>HYPERLINK("https://klasma.github.io/Logging_0461/tillsyn/A 16826-2021 tillsynsbegäran.docx", "A 16826-2021")</f>
        <v/>
      </c>
      <c r="Y272">
        <f>HYPERLINK("https://klasma.github.io/Logging_0461/tillsynsmail/A 16826-2021 tillsynsbegäran mail.docx",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45213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 artfynd.xlsx", "A 24223-2021")</f>
        <v/>
      </c>
      <c r="T273">
        <f>HYPERLINK("https://klasma.github.io/Logging_0428/kartor/A 24223-2021 karta.png", "A 24223-2021")</f>
        <v/>
      </c>
      <c r="V273">
        <f>HYPERLINK("https://klasma.github.io/Logging_0428/klagomål/A 24223-2021 FSC-klagomål.docx", "A 24223-2021")</f>
        <v/>
      </c>
      <c r="W273">
        <f>HYPERLINK("https://klasma.github.io/Logging_0428/klagomålsmail/A 24223-2021 FSC-klagomål mail.docx", "A 24223-2021")</f>
        <v/>
      </c>
      <c r="X273">
        <f>HYPERLINK("https://klasma.github.io/Logging_0428/tillsyn/A 24223-2021 tillsynsbegäran.docx", "A 24223-2021")</f>
        <v/>
      </c>
      <c r="Y273">
        <f>HYPERLINK("https://klasma.github.io/Logging_0428/tillsynsmail/A 24223-2021 tillsynsbegäran mail.docx",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45213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 artfynd.xlsx", "A 24301-2021")</f>
        <v/>
      </c>
      <c r="T274">
        <f>HYPERLINK("https://klasma.github.io/Logging_0428/kartor/A 24301-2021 karta.png", "A 24301-2021")</f>
        <v/>
      </c>
      <c r="V274">
        <f>HYPERLINK("https://klasma.github.io/Logging_0428/klagomål/A 24301-2021 FSC-klagomål.docx", "A 24301-2021")</f>
        <v/>
      </c>
      <c r="W274">
        <f>HYPERLINK("https://klasma.github.io/Logging_0428/klagomålsmail/A 24301-2021 FSC-klagomål mail.docx", "A 24301-2021")</f>
        <v/>
      </c>
      <c r="X274">
        <f>HYPERLINK("https://klasma.github.io/Logging_0428/tillsyn/A 24301-2021 tillsynsbegäran.docx", "A 24301-2021")</f>
        <v/>
      </c>
      <c r="Y274">
        <f>HYPERLINK("https://klasma.github.io/Logging_0428/tillsynsmail/A 24301-2021 tillsynsbegäran mail.docx",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45213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 artfynd.xlsx", "A 30155-2021")</f>
        <v/>
      </c>
      <c r="T275">
        <f>HYPERLINK("https://klasma.github.io/Logging_0480/kartor/A 30155-2021 karta.png", "A 30155-2021")</f>
        <v/>
      </c>
      <c r="V275">
        <f>HYPERLINK("https://klasma.github.io/Logging_0480/klagomål/A 30155-2021 FSC-klagomål.docx", "A 30155-2021")</f>
        <v/>
      </c>
      <c r="W275">
        <f>HYPERLINK("https://klasma.github.io/Logging_0480/klagomålsmail/A 30155-2021 FSC-klagomål mail.docx", "A 30155-2021")</f>
        <v/>
      </c>
      <c r="X275">
        <f>HYPERLINK("https://klasma.github.io/Logging_0480/tillsyn/A 30155-2021 tillsynsbegäran.docx", "A 30155-2021")</f>
        <v/>
      </c>
      <c r="Y275">
        <f>HYPERLINK("https://klasma.github.io/Logging_0480/tillsynsmail/A 30155-2021 tillsynsbegäran mail.docx",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45213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 artfynd.xlsx", "A 33191-2021")</f>
        <v/>
      </c>
      <c r="T276">
        <f>HYPERLINK("https://klasma.github.io/Logging_0486/kartor/A 33191-2021 karta.png", "A 33191-2021")</f>
        <v/>
      </c>
      <c r="V276">
        <f>HYPERLINK("https://klasma.github.io/Logging_0486/klagomål/A 33191-2021 FSC-klagomål.docx", "A 33191-2021")</f>
        <v/>
      </c>
      <c r="W276">
        <f>HYPERLINK("https://klasma.github.io/Logging_0486/klagomålsmail/A 33191-2021 FSC-klagomål mail.docx", "A 33191-2021")</f>
        <v/>
      </c>
      <c r="X276">
        <f>HYPERLINK("https://klasma.github.io/Logging_0486/tillsyn/A 33191-2021 tillsynsbegäran.docx", "A 33191-2021")</f>
        <v/>
      </c>
      <c r="Y276">
        <f>HYPERLINK("https://klasma.github.io/Logging_0486/tillsynsmail/A 33191-2021 tillsynsbegäran mail.docx",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45213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 artfynd.xlsx", "A 33759-2021")</f>
        <v/>
      </c>
      <c r="T277">
        <f>HYPERLINK("https://klasma.github.io/Logging_0484/kartor/A 33759-2021 karta.png", "A 33759-2021")</f>
        <v/>
      </c>
      <c r="V277">
        <f>HYPERLINK("https://klasma.github.io/Logging_0484/klagomål/A 33759-2021 FSC-klagomål.docx", "A 33759-2021")</f>
        <v/>
      </c>
      <c r="W277">
        <f>HYPERLINK("https://klasma.github.io/Logging_0484/klagomålsmail/A 33759-2021 FSC-klagomål mail.docx", "A 33759-2021")</f>
        <v/>
      </c>
      <c r="X277">
        <f>HYPERLINK("https://klasma.github.io/Logging_0484/tillsyn/A 33759-2021 tillsynsbegäran.docx", "A 33759-2021")</f>
        <v/>
      </c>
      <c r="Y277">
        <f>HYPERLINK("https://klasma.github.io/Logging_0484/tillsynsmail/A 33759-2021 tillsynsbegäran mail.docx",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45213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 artfynd.xlsx", "A 37347-2021")</f>
        <v/>
      </c>
      <c r="T278">
        <f>HYPERLINK("https://klasma.github.io/Logging_0482/kartor/A 37347-2021 karta.png", "A 37347-2021")</f>
        <v/>
      </c>
      <c r="V278">
        <f>HYPERLINK("https://klasma.github.io/Logging_0482/klagomål/A 37347-2021 FSC-klagomål.docx", "A 37347-2021")</f>
        <v/>
      </c>
      <c r="W278">
        <f>HYPERLINK("https://klasma.github.io/Logging_0482/klagomålsmail/A 37347-2021 FSC-klagomål mail.docx", "A 37347-2021")</f>
        <v/>
      </c>
      <c r="X278">
        <f>HYPERLINK("https://klasma.github.io/Logging_0482/tillsyn/A 37347-2021 tillsynsbegäran.docx", "A 37347-2021")</f>
        <v/>
      </c>
      <c r="Y278">
        <f>HYPERLINK("https://klasma.github.io/Logging_0482/tillsynsmail/A 37347-2021 tillsynsbegäran mail.docx",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45213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 artfynd.xlsx", "A 37836-2021")</f>
        <v/>
      </c>
      <c r="T279">
        <f>HYPERLINK("https://klasma.github.io/Logging_0488/kartor/A 37836-2021 karta.png", "A 37836-2021")</f>
        <v/>
      </c>
      <c r="U279">
        <f>HYPERLINK("https://klasma.github.io/Logging_0488/knärot/A 37836-2021 karta knärot.png", "A 37836-2021")</f>
        <v/>
      </c>
      <c r="V279">
        <f>HYPERLINK("https://klasma.github.io/Logging_0488/klagomål/A 37836-2021 FSC-klagomål.docx", "A 37836-2021")</f>
        <v/>
      </c>
      <c r="W279">
        <f>HYPERLINK("https://klasma.github.io/Logging_0488/klagomålsmail/A 37836-2021 FSC-klagomål mail.docx", "A 37836-2021")</f>
        <v/>
      </c>
      <c r="X279">
        <f>HYPERLINK("https://klasma.github.io/Logging_0488/tillsyn/A 37836-2021 tillsynsbegäran.docx", "A 37836-2021")</f>
        <v/>
      </c>
      <c r="Y279">
        <f>HYPERLINK("https://klasma.github.io/Logging_0488/tillsynsmail/A 37836-2021 tillsynsbegäran mail.docx",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45213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 artfynd.xlsx", "A 37879-2021")</f>
        <v/>
      </c>
      <c r="T280">
        <f>HYPERLINK("https://klasma.github.io/Logging_0480/kartor/A 37879-2021 karta.png", "A 37879-2021")</f>
        <v/>
      </c>
      <c r="V280">
        <f>HYPERLINK("https://klasma.github.io/Logging_0480/klagomål/A 37879-2021 FSC-klagomål.docx", "A 37879-2021")</f>
        <v/>
      </c>
      <c r="W280">
        <f>HYPERLINK("https://klasma.github.io/Logging_0480/klagomålsmail/A 37879-2021 FSC-klagomål mail.docx", "A 37879-2021")</f>
        <v/>
      </c>
      <c r="X280">
        <f>HYPERLINK("https://klasma.github.io/Logging_0480/tillsyn/A 37879-2021 tillsynsbegäran.docx", "A 37879-2021")</f>
        <v/>
      </c>
      <c r="Y280">
        <f>HYPERLINK("https://klasma.github.io/Logging_0480/tillsynsmail/A 37879-2021 tillsynsbegäran mail.docx",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45213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 artfynd.xlsx", "A 38366-2021")</f>
        <v/>
      </c>
      <c r="T281">
        <f>HYPERLINK("https://klasma.github.io/Logging_0480/kartor/A 38366-2021 karta.png", "A 38366-2021")</f>
        <v/>
      </c>
      <c r="V281">
        <f>HYPERLINK("https://klasma.github.io/Logging_0480/klagomål/A 38366-2021 FSC-klagomål.docx", "A 38366-2021")</f>
        <v/>
      </c>
      <c r="W281">
        <f>HYPERLINK("https://klasma.github.io/Logging_0480/klagomålsmail/A 38366-2021 FSC-klagomål mail.docx", "A 38366-2021")</f>
        <v/>
      </c>
      <c r="X281">
        <f>HYPERLINK("https://klasma.github.io/Logging_0480/tillsyn/A 38366-2021 tillsynsbegäran.docx", "A 38366-2021")</f>
        <v/>
      </c>
      <c r="Y281">
        <f>HYPERLINK("https://klasma.github.io/Logging_0480/tillsynsmail/A 38366-2021 tillsynsbegäran mail.docx",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45213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 artfynd.xlsx", "A 42903-2021")</f>
        <v/>
      </c>
      <c r="T282">
        <f>HYPERLINK("https://klasma.github.io/Logging_0480/kartor/A 42903-2021 karta.png", "A 42903-2021")</f>
        <v/>
      </c>
      <c r="V282">
        <f>HYPERLINK("https://klasma.github.io/Logging_0480/klagomål/A 42903-2021 FSC-klagomål.docx", "A 42903-2021")</f>
        <v/>
      </c>
      <c r="W282">
        <f>HYPERLINK("https://klasma.github.io/Logging_0480/klagomålsmail/A 42903-2021 FSC-klagomål mail.docx", "A 42903-2021")</f>
        <v/>
      </c>
      <c r="X282">
        <f>HYPERLINK("https://klasma.github.io/Logging_0480/tillsyn/A 42903-2021 tillsynsbegäran.docx", "A 42903-2021")</f>
        <v/>
      </c>
      <c r="Y282">
        <f>HYPERLINK("https://klasma.github.io/Logging_0480/tillsynsmail/A 42903-2021 tillsynsbegäran mail.docx",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45213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 artfynd.xlsx", "A 43536-2021")</f>
        <v/>
      </c>
      <c r="T283">
        <f>HYPERLINK("https://klasma.github.io/Logging_0483/kartor/A 43536-2021 karta.png", "A 43536-2021")</f>
        <v/>
      </c>
      <c r="V283">
        <f>HYPERLINK("https://klasma.github.io/Logging_0483/klagomål/A 43536-2021 FSC-klagomål.docx", "A 43536-2021")</f>
        <v/>
      </c>
      <c r="W283">
        <f>HYPERLINK("https://klasma.github.io/Logging_0483/klagomålsmail/A 43536-2021 FSC-klagomål mail.docx", "A 43536-2021")</f>
        <v/>
      </c>
      <c r="X283">
        <f>HYPERLINK("https://klasma.github.io/Logging_0483/tillsyn/A 43536-2021 tillsynsbegäran.docx", "A 43536-2021")</f>
        <v/>
      </c>
      <c r="Y283">
        <f>HYPERLINK("https://klasma.github.io/Logging_0483/tillsynsmail/A 43536-2021 tillsynsbegäran mail.docx",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45213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 artfynd.xlsx", "A 47095-2021")</f>
        <v/>
      </c>
      <c r="T284">
        <f>HYPERLINK("https://klasma.github.io/Logging_0480/kartor/A 47095-2021 karta.png", "A 47095-2021")</f>
        <v/>
      </c>
      <c r="V284">
        <f>HYPERLINK("https://klasma.github.io/Logging_0480/klagomål/A 47095-2021 FSC-klagomål.docx", "A 47095-2021")</f>
        <v/>
      </c>
      <c r="W284">
        <f>HYPERLINK("https://klasma.github.io/Logging_0480/klagomålsmail/A 47095-2021 FSC-klagomål mail.docx", "A 47095-2021")</f>
        <v/>
      </c>
      <c r="X284">
        <f>HYPERLINK("https://klasma.github.io/Logging_0480/tillsyn/A 47095-2021 tillsynsbegäran.docx", "A 47095-2021")</f>
        <v/>
      </c>
      <c r="Y284">
        <f>HYPERLINK("https://klasma.github.io/Logging_0480/tillsynsmail/A 47095-2021 tillsynsbegäran mail.docx",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45213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 artfynd.xlsx", "A 47107-2021")</f>
        <v/>
      </c>
      <c r="T285">
        <f>HYPERLINK("https://klasma.github.io/Logging_0480/kartor/A 47107-2021 karta.png", "A 47107-2021")</f>
        <v/>
      </c>
      <c r="V285">
        <f>HYPERLINK("https://klasma.github.io/Logging_0480/klagomål/A 47107-2021 FSC-klagomål.docx", "A 47107-2021")</f>
        <v/>
      </c>
      <c r="W285">
        <f>HYPERLINK("https://klasma.github.io/Logging_0480/klagomålsmail/A 47107-2021 FSC-klagomål mail.docx", "A 47107-2021")</f>
        <v/>
      </c>
      <c r="X285">
        <f>HYPERLINK("https://klasma.github.io/Logging_0480/tillsyn/A 47107-2021 tillsynsbegäran.docx", "A 47107-2021")</f>
        <v/>
      </c>
      <c r="Y285">
        <f>HYPERLINK("https://klasma.github.io/Logging_0480/tillsynsmail/A 47107-2021 tillsynsbegäran mail.docx",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45213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 artfynd.xlsx", "A 53206-2021")</f>
        <v/>
      </c>
      <c r="T286">
        <f>HYPERLINK("https://klasma.github.io/Logging_0484/kartor/A 53206-2021 karta.png", "A 53206-2021")</f>
        <v/>
      </c>
      <c r="V286">
        <f>HYPERLINK("https://klasma.github.io/Logging_0484/klagomål/A 53206-2021 FSC-klagomål.docx", "A 53206-2021")</f>
        <v/>
      </c>
      <c r="W286">
        <f>HYPERLINK("https://klasma.github.io/Logging_0484/klagomålsmail/A 53206-2021 FSC-klagomål mail.docx", "A 53206-2021")</f>
        <v/>
      </c>
      <c r="X286">
        <f>HYPERLINK("https://klasma.github.io/Logging_0484/tillsyn/A 53206-2021 tillsynsbegäran.docx", "A 53206-2021")</f>
        <v/>
      </c>
      <c r="Y286">
        <f>HYPERLINK("https://klasma.github.io/Logging_0484/tillsynsmail/A 53206-2021 tillsynsbegäran mail.docx",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45213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 artfynd.xlsx", "A 56420-2021")</f>
        <v/>
      </c>
      <c r="T287">
        <f>HYPERLINK("https://klasma.github.io/Logging_0480/kartor/A 56420-2021 karta.png", "A 56420-2021")</f>
        <v/>
      </c>
      <c r="V287">
        <f>HYPERLINK("https://klasma.github.io/Logging_0480/klagomål/A 56420-2021 FSC-klagomål.docx", "A 56420-2021")</f>
        <v/>
      </c>
      <c r="W287">
        <f>HYPERLINK("https://klasma.github.io/Logging_0480/klagomålsmail/A 56420-2021 FSC-klagomål mail.docx", "A 56420-2021")</f>
        <v/>
      </c>
      <c r="X287">
        <f>HYPERLINK("https://klasma.github.io/Logging_0480/tillsyn/A 56420-2021 tillsynsbegäran.docx", "A 56420-2021")</f>
        <v/>
      </c>
      <c r="Y287">
        <f>HYPERLINK("https://klasma.github.io/Logging_0480/tillsynsmail/A 56420-2021 tillsynsbegäran mail.docx",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45213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 artfynd.xlsx", "A 56897-2021")</f>
        <v/>
      </c>
      <c r="T288">
        <f>HYPERLINK("https://klasma.github.io/Logging_0483/kartor/A 56897-2021 karta.png", "A 56897-2021")</f>
        <v/>
      </c>
      <c r="V288">
        <f>HYPERLINK("https://klasma.github.io/Logging_0483/klagomål/A 56897-2021 FSC-klagomål.docx", "A 56897-2021")</f>
        <v/>
      </c>
      <c r="W288">
        <f>HYPERLINK("https://klasma.github.io/Logging_0483/klagomålsmail/A 56897-2021 FSC-klagomål mail.docx", "A 56897-2021")</f>
        <v/>
      </c>
      <c r="X288">
        <f>HYPERLINK("https://klasma.github.io/Logging_0483/tillsyn/A 56897-2021 tillsynsbegäran.docx", "A 56897-2021")</f>
        <v/>
      </c>
      <c r="Y288">
        <f>HYPERLINK("https://klasma.github.io/Logging_0483/tillsynsmail/A 56897-2021 tillsynsbegäran mail.docx",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45213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 artfynd.xlsx", "A 57519-2021")</f>
        <v/>
      </c>
      <c r="T289">
        <f>HYPERLINK("https://klasma.github.io/Logging_0483/kartor/A 57519-2021 karta.png", "A 57519-2021")</f>
        <v/>
      </c>
      <c r="V289">
        <f>HYPERLINK("https://klasma.github.io/Logging_0483/klagomål/A 57519-2021 FSC-klagomål.docx", "A 57519-2021")</f>
        <v/>
      </c>
      <c r="W289">
        <f>HYPERLINK("https://klasma.github.io/Logging_0483/klagomålsmail/A 57519-2021 FSC-klagomål mail.docx", "A 57519-2021")</f>
        <v/>
      </c>
      <c r="X289">
        <f>HYPERLINK("https://klasma.github.io/Logging_0483/tillsyn/A 57519-2021 tillsynsbegäran.docx", "A 57519-2021")</f>
        <v/>
      </c>
      <c r="Y289">
        <f>HYPERLINK("https://klasma.github.io/Logging_0483/tillsynsmail/A 57519-2021 tillsynsbegäran mail.docx",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45213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 artfynd.xlsx", "A 57766-2021")</f>
        <v/>
      </c>
      <c r="T290">
        <f>HYPERLINK("https://klasma.github.io/Logging_0482/kartor/A 57766-2021 karta.png", "A 57766-2021")</f>
        <v/>
      </c>
      <c r="V290">
        <f>HYPERLINK("https://klasma.github.io/Logging_0482/klagomål/A 57766-2021 FSC-klagomål.docx", "A 57766-2021")</f>
        <v/>
      </c>
      <c r="W290">
        <f>HYPERLINK("https://klasma.github.io/Logging_0482/klagomålsmail/A 57766-2021 FSC-klagomål mail.docx", "A 57766-2021")</f>
        <v/>
      </c>
      <c r="X290">
        <f>HYPERLINK("https://klasma.github.io/Logging_0482/tillsyn/A 57766-2021 tillsynsbegäran.docx", "A 57766-2021")</f>
        <v/>
      </c>
      <c r="Y290">
        <f>HYPERLINK("https://klasma.github.io/Logging_0482/tillsynsmail/A 57766-2021 tillsynsbegäran mail.docx",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45213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 artfynd.xlsx", "A 61071-2021")</f>
        <v/>
      </c>
      <c r="T291">
        <f>HYPERLINK("https://klasma.github.io/Logging_0480/kartor/A 61071-2021 karta.png", "A 61071-2021")</f>
        <v/>
      </c>
      <c r="V291">
        <f>HYPERLINK("https://klasma.github.io/Logging_0480/klagomål/A 61071-2021 FSC-klagomål.docx", "A 61071-2021")</f>
        <v/>
      </c>
      <c r="W291">
        <f>HYPERLINK("https://klasma.github.io/Logging_0480/klagomålsmail/A 61071-2021 FSC-klagomål mail.docx", "A 61071-2021")</f>
        <v/>
      </c>
      <c r="X291">
        <f>HYPERLINK("https://klasma.github.io/Logging_0480/tillsyn/A 61071-2021 tillsynsbegäran.docx", "A 61071-2021")</f>
        <v/>
      </c>
      <c r="Y291">
        <f>HYPERLINK("https://klasma.github.io/Logging_0480/tillsynsmail/A 61071-2021 tillsynsbegäran mail.docx",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45213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 artfynd.xlsx", "A 62141-2021")</f>
        <v/>
      </c>
      <c r="T292">
        <f>HYPERLINK("https://klasma.github.io/Logging_0484/kartor/A 62141-2021 karta.png", "A 62141-2021")</f>
        <v/>
      </c>
      <c r="V292">
        <f>HYPERLINK("https://klasma.github.io/Logging_0484/klagomål/A 62141-2021 FSC-klagomål.docx", "A 62141-2021")</f>
        <v/>
      </c>
      <c r="W292">
        <f>HYPERLINK("https://klasma.github.io/Logging_0484/klagomålsmail/A 62141-2021 FSC-klagomål mail.docx", "A 62141-2021")</f>
        <v/>
      </c>
      <c r="X292">
        <f>HYPERLINK("https://klasma.github.io/Logging_0484/tillsyn/A 62141-2021 tillsynsbegäran.docx", "A 62141-2021")</f>
        <v/>
      </c>
      <c r="Y292">
        <f>HYPERLINK("https://klasma.github.io/Logging_0484/tillsynsmail/A 62141-2021 tillsynsbegäran mail.docx",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45213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 artfynd.xlsx", "A 62355-2021")</f>
        <v/>
      </c>
      <c r="T293">
        <f>HYPERLINK("https://klasma.github.io/Logging_0482/kartor/A 62355-2021 karta.png", "A 62355-2021")</f>
        <v/>
      </c>
      <c r="V293">
        <f>HYPERLINK("https://klasma.github.io/Logging_0482/klagomål/A 62355-2021 FSC-klagomål.docx", "A 62355-2021")</f>
        <v/>
      </c>
      <c r="W293">
        <f>HYPERLINK("https://klasma.github.io/Logging_0482/klagomålsmail/A 62355-2021 FSC-klagomål mail.docx", "A 62355-2021")</f>
        <v/>
      </c>
      <c r="X293">
        <f>HYPERLINK("https://klasma.github.io/Logging_0482/tillsyn/A 62355-2021 tillsynsbegäran.docx", "A 62355-2021")</f>
        <v/>
      </c>
      <c r="Y293">
        <f>HYPERLINK("https://klasma.github.io/Logging_0482/tillsynsmail/A 62355-2021 tillsynsbegäran mail.docx",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45213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 artfynd.xlsx", "A 62535-2021")</f>
        <v/>
      </c>
      <c r="T294">
        <f>HYPERLINK("https://klasma.github.io/Logging_0482/kartor/A 62535-2021 karta.png", "A 62535-2021")</f>
        <v/>
      </c>
      <c r="V294">
        <f>HYPERLINK("https://klasma.github.io/Logging_0482/klagomål/A 62535-2021 FSC-klagomål.docx", "A 62535-2021")</f>
        <v/>
      </c>
      <c r="W294">
        <f>HYPERLINK("https://klasma.github.io/Logging_0482/klagomålsmail/A 62535-2021 FSC-klagomål mail.docx", "A 62535-2021")</f>
        <v/>
      </c>
      <c r="X294">
        <f>HYPERLINK("https://klasma.github.io/Logging_0482/tillsyn/A 62535-2021 tillsynsbegäran.docx", "A 62535-2021")</f>
        <v/>
      </c>
      <c r="Y294">
        <f>HYPERLINK("https://klasma.github.io/Logging_0482/tillsynsmail/A 62535-2021 tillsynsbegäran mail.docx",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45213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 artfynd.xlsx", "A 62716-2021")</f>
        <v/>
      </c>
      <c r="T295">
        <f>HYPERLINK("https://klasma.github.io/Logging_0480/kartor/A 62716-2021 karta.png", "A 62716-2021")</f>
        <v/>
      </c>
      <c r="V295">
        <f>HYPERLINK("https://klasma.github.io/Logging_0480/klagomål/A 62716-2021 FSC-klagomål.docx", "A 62716-2021")</f>
        <v/>
      </c>
      <c r="W295">
        <f>HYPERLINK("https://klasma.github.io/Logging_0480/klagomålsmail/A 62716-2021 FSC-klagomål mail.docx", "A 62716-2021")</f>
        <v/>
      </c>
      <c r="X295">
        <f>HYPERLINK("https://klasma.github.io/Logging_0480/tillsyn/A 62716-2021 tillsynsbegäran.docx", "A 62716-2021")</f>
        <v/>
      </c>
      <c r="Y295">
        <f>HYPERLINK("https://klasma.github.io/Logging_0480/tillsynsmail/A 62716-2021 tillsynsbegäran mail.docx",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45213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 artfynd.xlsx", "A 63029-2021")</f>
        <v/>
      </c>
      <c r="T296">
        <f>HYPERLINK("https://klasma.github.io/Logging_0488/kartor/A 63029-2021 karta.png", "A 63029-2021")</f>
        <v/>
      </c>
      <c r="V296">
        <f>HYPERLINK("https://klasma.github.io/Logging_0488/klagomål/A 63029-2021 FSC-klagomål.docx", "A 63029-2021")</f>
        <v/>
      </c>
      <c r="W296">
        <f>HYPERLINK("https://klasma.github.io/Logging_0488/klagomålsmail/A 63029-2021 FSC-klagomål mail.docx", "A 63029-2021")</f>
        <v/>
      </c>
      <c r="X296">
        <f>HYPERLINK("https://klasma.github.io/Logging_0488/tillsyn/A 63029-2021 tillsynsbegäran.docx", "A 63029-2021")</f>
        <v/>
      </c>
      <c r="Y296">
        <f>HYPERLINK("https://klasma.github.io/Logging_0488/tillsynsmail/A 63029-2021 tillsynsbegäran mail.docx",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45213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 artfynd.xlsx", "A 63301-2021")</f>
        <v/>
      </c>
      <c r="T297">
        <f>HYPERLINK("https://klasma.github.io/Logging_0486/kartor/A 63301-2021 karta.png", "A 63301-2021")</f>
        <v/>
      </c>
      <c r="V297">
        <f>HYPERLINK("https://klasma.github.io/Logging_0486/klagomål/A 63301-2021 FSC-klagomål.docx", "A 63301-2021")</f>
        <v/>
      </c>
      <c r="W297">
        <f>HYPERLINK("https://klasma.github.io/Logging_0486/klagomålsmail/A 63301-2021 FSC-klagomål mail.docx", "A 63301-2021")</f>
        <v/>
      </c>
      <c r="X297">
        <f>HYPERLINK("https://klasma.github.io/Logging_0486/tillsyn/A 63301-2021 tillsynsbegäran.docx", "A 63301-2021")</f>
        <v/>
      </c>
      <c r="Y297">
        <f>HYPERLINK("https://klasma.github.io/Logging_0486/tillsynsmail/A 63301-2021 tillsynsbegäran mail.docx",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45213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 artfynd.xlsx", "A 65184-2021")</f>
        <v/>
      </c>
      <c r="T298">
        <f>HYPERLINK("https://klasma.github.io/Logging_0483/kartor/A 65184-2021 karta.png", "A 65184-2021")</f>
        <v/>
      </c>
      <c r="V298">
        <f>HYPERLINK("https://klasma.github.io/Logging_0483/klagomål/A 65184-2021 FSC-klagomål.docx", "A 65184-2021")</f>
        <v/>
      </c>
      <c r="W298">
        <f>HYPERLINK("https://klasma.github.io/Logging_0483/klagomålsmail/A 65184-2021 FSC-klagomål mail.docx", "A 65184-2021")</f>
        <v/>
      </c>
      <c r="X298">
        <f>HYPERLINK("https://klasma.github.io/Logging_0483/tillsyn/A 65184-2021 tillsynsbegäran.docx", "A 65184-2021")</f>
        <v/>
      </c>
      <c r="Y298">
        <f>HYPERLINK("https://klasma.github.io/Logging_0483/tillsynsmail/A 65184-2021 tillsynsbegäran mail.docx",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45213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 artfynd.xlsx", "A 65380-2021")</f>
        <v/>
      </c>
      <c r="T299">
        <f>HYPERLINK("https://klasma.github.io/Logging_0484/kartor/A 65380-2021 karta.png", "A 65380-2021")</f>
        <v/>
      </c>
      <c r="V299">
        <f>HYPERLINK("https://klasma.github.io/Logging_0484/klagomål/A 65380-2021 FSC-klagomål.docx", "A 65380-2021")</f>
        <v/>
      </c>
      <c r="W299">
        <f>HYPERLINK("https://klasma.github.io/Logging_0484/klagomålsmail/A 65380-2021 FSC-klagomål mail.docx", "A 65380-2021")</f>
        <v/>
      </c>
      <c r="X299">
        <f>HYPERLINK("https://klasma.github.io/Logging_0484/tillsyn/A 65380-2021 tillsynsbegäran.docx", "A 65380-2021")</f>
        <v/>
      </c>
      <c r="Y299">
        <f>HYPERLINK("https://klasma.github.io/Logging_0484/tillsynsmail/A 65380-2021 tillsynsbegäran mail.docx",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45213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 artfynd.xlsx", "A 65330-2021")</f>
        <v/>
      </c>
      <c r="T300">
        <f>HYPERLINK("https://klasma.github.io/Logging_0486/kartor/A 65330-2021 karta.png", "A 65330-2021")</f>
        <v/>
      </c>
      <c r="V300">
        <f>HYPERLINK("https://klasma.github.io/Logging_0486/klagomål/A 65330-2021 FSC-klagomål.docx", "A 65330-2021")</f>
        <v/>
      </c>
      <c r="W300">
        <f>HYPERLINK("https://klasma.github.io/Logging_0486/klagomålsmail/A 65330-2021 FSC-klagomål mail.docx", "A 65330-2021")</f>
        <v/>
      </c>
      <c r="X300">
        <f>HYPERLINK("https://klasma.github.io/Logging_0486/tillsyn/A 65330-2021 tillsynsbegäran.docx", "A 65330-2021")</f>
        <v/>
      </c>
      <c r="Y300">
        <f>HYPERLINK("https://klasma.github.io/Logging_0486/tillsynsmail/A 65330-2021 tillsynsbegäran mail.docx",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45213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 artfynd.xlsx", "A 65889-2021")</f>
        <v/>
      </c>
      <c r="T301">
        <f>HYPERLINK("https://klasma.github.io/Logging_0480/kartor/A 65889-2021 karta.png", "A 65889-2021")</f>
        <v/>
      </c>
      <c r="V301">
        <f>HYPERLINK("https://klasma.github.io/Logging_0480/klagomål/A 65889-2021 FSC-klagomål.docx", "A 65889-2021")</f>
        <v/>
      </c>
      <c r="W301">
        <f>HYPERLINK("https://klasma.github.io/Logging_0480/klagomålsmail/A 65889-2021 FSC-klagomål mail.docx", "A 65889-2021")</f>
        <v/>
      </c>
      <c r="X301">
        <f>HYPERLINK("https://klasma.github.io/Logging_0480/tillsyn/A 65889-2021 tillsynsbegäran.docx", "A 65889-2021")</f>
        <v/>
      </c>
      <c r="Y301">
        <f>HYPERLINK("https://klasma.github.io/Logging_0480/tillsynsmail/A 65889-2021 tillsynsbegäran mail.docx",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45213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 artfynd.xlsx", "A 65892-2021")</f>
        <v/>
      </c>
      <c r="T302">
        <f>HYPERLINK("https://klasma.github.io/Logging_0480/kartor/A 65892-2021 karta.png", "A 65892-2021")</f>
        <v/>
      </c>
      <c r="V302">
        <f>HYPERLINK("https://klasma.github.io/Logging_0480/klagomål/A 65892-2021 FSC-klagomål.docx", "A 65892-2021")</f>
        <v/>
      </c>
      <c r="W302">
        <f>HYPERLINK("https://klasma.github.io/Logging_0480/klagomålsmail/A 65892-2021 FSC-klagomål mail.docx", "A 65892-2021")</f>
        <v/>
      </c>
      <c r="X302">
        <f>HYPERLINK("https://klasma.github.io/Logging_0480/tillsyn/A 65892-2021 tillsynsbegäran.docx", "A 65892-2021")</f>
        <v/>
      </c>
      <c r="Y302">
        <f>HYPERLINK("https://klasma.github.io/Logging_0480/tillsynsmail/A 65892-2021 tillsynsbegäran mail.docx",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45213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 artfynd.xlsx", "A 66246-2021")</f>
        <v/>
      </c>
      <c r="T303">
        <f>HYPERLINK("https://klasma.github.io/Logging_0428/kartor/A 66246-2021 karta.png", "A 66246-2021")</f>
        <v/>
      </c>
      <c r="V303">
        <f>HYPERLINK("https://klasma.github.io/Logging_0428/klagomål/A 66246-2021 FSC-klagomål.docx", "A 66246-2021")</f>
        <v/>
      </c>
      <c r="W303">
        <f>HYPERLINK("https://klasma.github.io/Logging_0428/klagomålsmail/A 66246-2021 FSC-klagomål mail.docx", "A 66246-2021")</f>
        <v/>
      </c>
      <c r="X303">
        <f>HYPERLINK("https://klasma.github.io/Logging_0428/tillsyn/A 66246-2021 tillsynsbegäran.docx", "A 66246-2021")</f>
        <v/>
      </c>
      <c r="Y303">
        <f>HYPERLINK("https://klasma.github.io/Logging_0428/tillsynsmail/A 66246-2021 tillsynsbegäran mail.docx",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45213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 artfynd.xlsx", "A 66243-2021")</f>
        <v/>
      </c>
      <c r="T304">
        <f>HYPERLINK("https://klasma.github.io/Logging_0428/kartor/A 66243-2021 karta.png", "A 66243-2021")</f>
        <v/>
      </c>
      <c r="V304">
        <f>HYPERLINK("https://klasma.github.io/Logging_0428/klagomål/A 66243-2021 FSC-klagomål.docx", "A 66243-2021")</f>
        <v/>
      </c>
      <c r="W304">
        <f>HYPERLINK("https://klasma.github.io/Logging_0428/klagomålsmail/A 66243-2021 FSC-klagomål mail.docx", "A 66243-2021")</f>
        <v/>
      </c>
      <c r="X304">
        <f>HYPERLINK("https://klasma.github.io/Logging_0428/tillsyn/A 66243-2021 tillsynsbegäran.docx", "A 66243-2021")</f>
        <v/>
      </c>
      <c r="Y304">
        <f>HYPERLINK("https://klasma.github.io/Logging_0428/tillsynsmail/A 66243-2021 tillsynsbegäran mail.docx",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45213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 artfynd.xlsx", "A 67819-2021")</f>
        <v/>
      </c>
      <c r="T305">
        <f>HYPERLINK("https://klasma.github.io/Logging_0480/kartor/A 67819-2021 karta.png", "A 67819-2021")</f>
        <v/>
      </c>
      <c r="V305">
        <f>HYPERLINK("https://klasma.github.io/Logging_0480/klagomål/A 67819-2021 FSC-klagomål.docx", "A 67819-2021")</f>
        <v/>
      </c>
      <c r="W305">
        <f>HYPERLINK("https://klasma.github.io/Logging_0480/klagomålsmail/A 67819-2021 FSC-klagomål mail.docx", "A 67819-2021")</f>
        <v/>
      </c>
      <c r="X305">
        <f>HYPERLINK("https://klasma.github.io/Logging_0480/tillsyn/A 67819-2021 tillsynsbegäran.docx", "A 67819-2021")</f>
        <v/>
      </c>
      <c r="Y305">
        <f>HYPERLINK("https://klasma.github.io/Logging_0480/tillsynsmail/A 67819-2021 tillsynsbegäran mail.docx",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45213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 artfynd.xlsx", "A 69612-2021")</f>
        <v/>
      </c>
      <c r="T306">
        <f>HYPERLINK("https://klasma.github.io/Logging_0480/kartor/A 69612-2021 karta.png", "A 69612-2021")</f>
        <v/>
      </c>
      <c r="V306">
        <f>HYPERLINK("https://klasma.github.io/Logging_0480/klagomål/A 69612-2021 FSC-klagomål.docx", "A 69612-2021")</f>
        <v/>
      </c>
      <c r="W306">
        <f>HYPERLINK("https://klasma.github.io/Logging_0480/klagomålsmail/A 69612-2021 FSC-klagomål mail.docx", "A 69612-2021")</f>
        <v/>
      </c>
      <c r="X306">
        <f>HYPERLINK("https://klasma.github.io/Logging_0480/tillsyn/A 69612-2021 tillsynsbegäran.docx", "A 69612-2021")</f>
        <v/>
      </c>
      <c r="Y306">
        <f>HYPERLINK("https://klasma.github.io/Logging_0480/tillsynsmail/A 69612-2021 tillsynsbegäran mail.docx",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45213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 artfynd.xlsx", "A 70039-2021")</f>
        <v/>
      </c>
      <c r="T307">
        <f>HYPERLINK("https://klasma.github.io/Logging_0482/kartor/A 70039-2021 karta.png", "A 70039-2021")</f>
        <v/>
      </c>
      <c r="V307">
        <f>HYPERLINK("https://klasma.github.io/Logging_0482/klagomål/A 70039-2021 FSC-klagomål.docx", "A 70039-2021")</f>
        <v/>
      </c>
      <c r="W307">
        <f>HYPERLINK("https://klasma.github.io/Logging_0482/klagomålsmail/A 70039-2021 FSC-klagomål mail.docx", "A 70039-2021")</f>
        <v/>
      </c>
      <c r="X307">
        <f>HYPERLINK("https://klasma.github.io/Logging_0482/tillsyn/A 70039-2021 tillsynsbegäran.docx", "A 70039-2021")</f>
        <v/>
      </c>
      <c r="Y307">
        <f>HYPERLINK("https://klasma.github.io/Logging_0482/tillsynsmail/A 70039-2021 tillsynsbegäran mail.docx",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45213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 artfynd.xlsx", "A 72851-2021")</f>
        <v/>
      </c>
      <c r="T308">
        <f>HYPERLINK("https://klasma.github.io/Logging_0483/kartor/A 72851-2021 karta.png", "A 72851-2021")</f>
        <v/>
      </c>
      <c r="V308">
        <f>HYPERLINK("https://klasma.github.io/Logging_0483/klagomål/A 72851-2021 FSC-klagomål.docx", "A 72851-2021")</f>
        <v/>
      </c>
      <c r="W308">
        <f>HYPERLINK("https://klasma.github.io/Logging_0483/klagomålsmail/A 72851-2021 FSC-klagomål mail.docx", "A 72851-2021")</f>
        <v/>
      </c>
      <c r="X308">
        <f>HYPERLINK("https://klasma.github.io/Logging_0483/tillsyn/A 72851-2021 tillsynsbegäran.docx", "A 72851-2021")</f>
        <v/>
      </c>
      <c r="Y308">
        <f>HYPERLINK("https://klasma.github.io/Logging_0483/tillsynsmail/A 72851-2021 tillsynsbegäran mail.docx",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45213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 artfynd.xlsx", "A 2012-2022")</f>
        <v/>
      </c>
      <c r="T309">
        <f>HYPERLINK("https://klasma.github.io/Logging_0461/kartor/A 2012-2022 karta.png", "A 2012-2022")</f>
        <v/>
      </c>
      <c r="V309">
        <f>HYPERLINK("https://klasma.github.io/Logging_0461/klagomål/A 2012-2022 FSC-klagomål.docx", "A 2012-2022")</f>
        <v/>
      </c>
      <c r="W309">
        <f>HYPERLINK("https://klasma.github.io/Logging_0461/klagomålsmail/A 2012-2022 FSC-klagomål mail.docx", "A 2012-2022")</f>
        <v/>
      </c>
      <c r="X309">
        <f>HYPERLINK("https://klasma.github.io/Logging_0461/tillsyn/A 2012-2022 tillsynsbegäran.docx", "A 2012-2022")</f>
        <v/>
      </c>
      <c r="Y309">
        <f>HYPERLINK("https://klasma.github.io/Logging_0461/tillsynsmail/A 2012-2022 tillsynsbegäran mail.docx",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45213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 artfynd.xlsx", "A 3162-2022")</f>
        <v/>
      </c>
      <c r="T310">
        <f>HYPERLINK("https://klasma.github.io/Logging_0484/kartor/A 3162-2022 karta.png", "A 3162-2022")</f>
        <v/>
      </c>
      <c r="V310">
        <f>HYPERLINK("https://klasma.github.io/Logging_0484/klagomål/A 3162-2022 FSC-klagomål.docx", "A 3162-2022")</f>
        <v/>
      </c>
      <c r="W310">
        <f>HYPERLINK("https://klasma.github.io/Logging_0484/klagomålsmail/A 3162-2022 FSC-klagomål mail.docx", "A 3162-2022")</f>
        <v/>
      </c>
      <c r="X310">
        <f>HYPERLINK("https://klasma.github.io/Logging_0484/tillsyn/A 3162-2022 tillsynsbegäran.docx", "A 3162-2022")</f>
        <v/>
      </c>
      <c r="Y310">
        <f>HYPERLINK("https://klasma.github.io/Logging_0484/tillsynsmail/A 3162-2022 tillsynsbegäran mail.docx",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45213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 artfynd.xlsx", "A 6076-2022")</f>
        <v/>
      </c>
      <c r="T311">
        <f>HYPERLINK("https://klasma.github.io/Logging_0483/kartor/A 6076-2022 karta.png", "A 6076-2022")</f>
        <v/>
      </c>
      <c r="V311">
        <f>HYPERLINK("https://klasma.github.io/Logging_0483/klagomål/A 6076-2022 FSC-klagomål.docx", "A 6076-2022")</f>
        <v/>
      </c>
      <c r="W311">
        <f>HYPERLINK("https://klasma.github.io/Logging_0483/klagomålsmail/A 6076-2022 FSC-klagomål mail.docx", "A 6076-2022")</f>
        <v/>
      </c>
      <c r="X311">
        <f>HYPERLINK("https://klasma.github.io/Logging_0483/tillsyn/A 6076-2022 tillsynsbegäran.docx", "A 6076-2022")</f>
        <v/>
      </c>
      <c r="Y311">
        <f>HYPERLINK("https://klasma.github.io/Logging_0483/tillsynsmail/A 6076-2022 tillsynsbegäran mail.docx",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45213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 artfynd.xlsx", "A 7767-2022")</f>
        <v/>
      </c>
      <c r="T312">
        <f>HYPERLINK("https://klasma.github.io/Logging_0428/kartor/A 7767-2022 karta.png", "A 7767-2022")</f>
        <v/>
      </c>
      <c r="V312">
        <f>HYPERLINK("https://klasma.github.io/Logging_0428/klagomål/A 7767-2022 FSC-klagomål.docx", "A 7767-2022")</f>
        <v/>
      </c>
      <c r="W312">
        <f>HYPERLINK("https://klasma.github.io/Logging_0428/klagomålsmail/A 7767-2022 FSC-klagomål mail.docx", "A 7767-2022")</f>
        <v/>
      </c>
      <c r="X312">
        <f>HYPERLINK("https://klasma.github.io/Logging_0428/tillsyn/A 7767-2022 tillsynsbegäran.docx", "A 7767-2022")</f>
        <v/>
      </c>
      <c r="Y312">
        <f>HYPERLINK("https://klasma.github.io/Logging_0428/tillsynsmail/A 7767-2022 tillsynsbegäran mail.docx",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45213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 artfynd.xlsx", "A 7883-2022")</f>
        <v/>
      </c>
      <c r="T313">
        <f>HYPERLINK("https://klasma.github.io/Logging_0482/kartor/A 7883-2022 karta.png", "A 7883-2022")</f>
        <v/>
      </c>
      <c r="V313">
        <f>HYPERLINK("https://klasma.github.io/Logging_0482/klagomål/A 7883-2022 FSC-klagomål.docx", "A 7883-2022")</f>
        <v/>
      </c>
      <c r="W313">
        <f>HYPERLINK("https://klasma.github.io/Logging_0482/klagomålsmail/A 7883-2022 FSC-klagomål mail.docx", "A 7883-2022")</f>
        <v/>
      </c>
      <c r="X313">
        <f>HYPERLINK("https://klasma.github.io/Logging_0482/tillsyn/A 7883-2022 tillsynsbegäran.docx", "A 7883-2022")</f>
        <v/>
      </c>
      <c r="Y313">
        <f>HYPERLINK("https://klasma.github.io/Logging_0482/tillsynsmail/A 7883-2022 tillsynsbegäran mail.docx",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45213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 artfynd.xlsx", "A 9973-2022")</f>
        <v/>
      </c>
      <c r="T314">
        <f>HYPERLINK("https://klasma.github.io/Logging_0480/kartor/A 9973-2022 karta.png", "A 9973-2022")</f>
        <v/>
      </c>
      <c r="V314">
        <f>HYPERLINK("https://klasma.github.io/Logging_0480/klagomål/A 9973-2022 FSC-klagomål.docx", "A 9973-2022")</f>
        <v/>
      </c>
      <c r="W314">
        <f>HYPERLINK("https://klasma.github.io/Logging_0480/klagomålsmail/A 9973-2022 FSC-klagomål mail.docx", "A 9973-2022")</f>
        <v/>
      </c>
      <c r="X314">
        <f>HYPERLINK("https://klasma.github.io/Logging_0480/tillsyn/A 9973-2022 tillsynsbegäran.docx", "A 9973-2022")</f>
        <v/>
      </c>
      <c r="Y314">
        <f>HYPERLINK("https://klasma.github.io/Logging_0480/tillsynsmail/A 9973-2022 tillsynsbegäran mail.docx",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45213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 artfynd.xlsx", "A 10770-2022")</f>
        <v/>
      </c>
      <c r="T315">
        <f>HYPERLINK("https://klasma.github.io/Logging_0482/kartor/A 10770-2022 karta.png", "A 10770-2022")</f>
        <v/>
      </c>
      <c r="V315">
        <f>HYPERLINK("https://klasma.github.io/Logging_0482/klagomål/A 10770-2022 FSC-klagomål.docx", "A 10770-2022")</f>
        <v/>
      </c>
      <c r="W315">
        <f>HYPERLINK("https://klasma.github.io/Logging_0482/klagomålsmail/A 10770-2022 FSC-klagomål mail.docx", "A 10770-2022")</f>
        <v/>
      </c>
      <c r="X315">
        <f>HYPERLINK("https://klasma.github.io/Logging_0482/tillsyn/A 10770-2022 tillsynsbegäran.docx", "A 10770-2022")</f>
        <v/>
      </c>
      <c r="Y315">
        <f>HYPERLINK("https://klasma.github.io/Logging_0482/tillsynsmail/A 10770-2022 tillsynsbegäran mail.docx",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45213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 artfynd.xlsx", "A 10789-2022")</f>
        <v/>
      </c>
      <c r="T316">
        <f>HYPERLINK("https://klasma.github.io/Logging_0482/kartor/A 10789-2022 karta.png", "A 10789-2022")</f>
        <v/>
      </c>
      <c r="V316">
        <f>HYPERLINK("https://klasma.github.io/Logging_0482/klagomål/A 10789-2022 FSC-klagomål.docx", "A 10789-2022")</f>
        <v/>
      </c>
      <c r="W316">
        <f>HYPERLINK("https://klasma.github.io/Logging_0482/klagomålsmail/A 10789-2022 FSC-klagomål mail.docx", "A 10789-2022")</f>
        <v/>
      </c>
      <c r="X316">
        <f>HYPERLINK("https://klasma.github.io/Logging_0482/tillsyn/A 10789-2022 tillsynsbegäran.docx", "A 10789-2022")</f>
        <v/>
      </c>
      <c r="Y316">
        <f>HYPERLINK("https://klasma.github.io/Logging_0482/tillsynsmail/A 10789-2022 tillsynsbegäran mail.docx",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45213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 artfynd.xlsx", "A 11751-2022")</f>
        <v/>
      </c>
      <c r="T317">
        <f>HYPERLINK("https://klasma.github.io/Logging_0480/kartor/A 11751-2022 karta.png", "A 11751-2022")</f>
        <v/>
      </c>
      <c r="V317">
        <f>HYPERLINK("https://klasma.github.io/Logging_0480/klagomål/A 11751-2022 FSC-klagomål.docx", "A 11751-2022")</f>
        <v/>
      </c>
      <c r="W317">
        <f>HYPERLINK("https://klasma.github.io/Logging_0480/klagomålsmail/A 11751-2022 FSC-klagomål mail.docx", "A 11751-2022")</f>
        <v/>
      </c>
      <c r="X317">
        <f>HYPERLINK("https://klasma.github.io/Logging_0480/tillsyn/A 11751-2022 tillsynsbegäran.docx", "A 11751-2022")</f>
        <v/>
      </c>
      <c r="Y317">
        <f>HYPERLINK("https://klasma.github.io/Logging_0480/tillsynsmail/A 11751-2022 tillsynsbegäran mail.docx",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45213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 artfynd.xlsx", "A 13464-2022")</f>
        <v/>
      </c>
      <c r="T318">
        <f>HYPERLINK("https://klasma.github.io/Logging_0480/kartor/A 13464-2022 karta.png", "A 13464-2022")</f>
        <v/>
      </c>
      <c r="V318">
        <f>HYPERLINK("https://klasma.github.io/Logging_0480/klagomål/A 13464-2022 FSC-klagomål.docx", "A 13464-2022")</f>
        <v/>
      </c>
      <c r="W318">
        <f>HYPERLINK("https://klasma.github.io/Logging_0480/klagomålsmail/A 13464-2022 FSC-klagomål mail.docx", "A 13464-2022")</f>
        <v/>
      </c>
      <c r="X318">
        <f>HYPERLINK("https://klasma.github.io/Logging_0480/tillsyn/A 13464-2022 tillsynsbegäran.docx", "A 13464-2022")</f>
        <v/>
      </c>
      <c r="Y318">
        <f>HYPERLINK("https://klasma.github.io/Logging_0480/tillsynsmail/A 13464-2022 tillsynsbegäran mail.docx",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45213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 artfynd.xlsx", "A 15960-2022")</f>
        <v/>
      </c>
      <c r="T319">
        <f>HYPERLINK("https://klasma.github.io/Logging_0484/kartor/A 15960-2022 karta.png", "A 15960-2022")</f>
        <v/>
      </c>
      <c r="V319">
        <f>HYPERLINK("https://klasma.github.io/Logging_0484/klagomål/A 15960-2022 FSC-klagomål.docx", "A 15960-2022")</f>
        <v/>
      </c>
      <c r="W319">
        <f>HYPERLINK("https://klasma.github.io/Logging_0484/klagomålsmail/A 15960-2022 FSC-klagomål mail.docx", "A 15960-2022")</f>
        <v/>
      </c>
      <c r="X319">
        <f>HYPERLINK("https://klasma.github.io/Logging_0484/tillsyn/A 15960-2022 tillsynsbegäran.docx", "A 15960-2022")</f>
        <v/>
      </c>
      <c r="Y319">
        <f>HYPERLINK("https://klasma.github.io/Logging_0484/tillsynsmail/A 15960-2022 tillsynsbegäran mail.docx",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45213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 artfynd.xlsx", "A 16458-2022")</f>
        <v/>
      </c>
      <c r="T320">
        <f>HYPERLINK("https://klasma.github.io/Logging_0483/kartor/A 16458-2022 karta.png", "A 16458-2022")</f>
        <v/>
      </c>
      <c r="V320">
        <f>HYPERLINK("https://klasma.github.io/Logging_0483/klagomål/A 16458-2022 FSC-klagomål.docx", "A 16458-2022")</f>
        <v/>
      </c>
      <c r="W320">
        <f>HYPERLINK("https://klasma.github.io/Logging_0483/klagomålsmail/A 16458-2022 FSC-klagomål mail.docx", "A 16458-2022")</f>
        <v/>
      </c>
      <c r="X320">
        <f>HYPERLINK("https://klasma.github.io/Logging_0483/tillsyn/A 16458-2022 tillsynsbegäran.docx", "A 16458-2022")</f>
        <v/>
      </c>
      <c r="Y320">
        <f>HYPERLINK("https://klasma.github.io/Logging_0483/tillsynsmail/A 16458-2022 tillsynsbegäran mail.docx",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45213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 artfynd.xlsx", "A 24454-2022")</f>
        <v/>
      </c>
      <c r="T321">
        <f>HYPERLINK("https://klasma.github.io/Logging_0486/kartor/A 24454-2022 karta.png", "A 24454-2022")</f>
        <v/>
      </c>
      <c r="V321">
        <f>HYPERLINK("https://klasma.github.io/Logging_0486/klagomål/A 24454-2022 FSC-klagomål.docx", "A 24454-2022")</f>
        <v/>
      </c>
      <c r="W321">
        <f>HYPERLINK("https://klasma.github.io/Logging_0486/klagomålsmail/A 24454-2022 FSC-klagomål mail.docx", "A 24454-2022")</f>
        <v/>
      </c>
      <c r="X321">
        <f>HYPERLINK("https://klasma.github.io/Logging_0486/tillsyn/A 24454-2022 tillsynsbegäran.docx", "A 24454-2022")</f>
        <v/>
      </c>
      <c r="Y321">
        <f>HYPERLINK("https://klasma.github.io/Logging_0486/tillsynsmail/A 24454-2022 tillsynsbegäran mail.docx",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45213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 artfynd.xlsx", "A 25724-2022")</f>
        <v/>
      </c>
      <c r="T322">
        <f>HYPERLINK("https://klasma.github.io/Logging_0483/kartor/A 25724-2022 karta.png", "A 25724-2022")</f>
        <v/>
      </c>
      <c r="V322">
        <f>HYPERLINK("https://klasma.github.io/Logging_0483/klagomål/A 25724-2022 FSC-klagomål.docx", "A 25724-2022")</f>
        <v/>
      </c>
      <c r="W322">
        <f>HYPERLINK("https://klasma.github.io/Logging_0483/klagomålsmail/A 25724-2022 FSC-klagomål mail.docx", "A 25724-2022")</f>
        <v/>
      </c>
      <c r="X322">
        <f>HYPERLINK("https://klasma.github.io/Logging_0483/tillsyn/A 25724-2022 tillsynsbegäran.docx", "A 25724-2022")</f>
        <v/>
      </c>
      <c r="Y322">
        <f>HYPERLINK("https://klasma.github.io/Logging_0483/tillsynsmail/A 25724-2022 tillsynsbegäran mail.docx",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45213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 artfynd.xlsx", "A 30727-2022")</f>
        <v/>
      </c>
      <c r="T323">
        <f>HYPERLINK("https://klasma.github.io/Logging_0483/kartor/A 30727-2022 karta.png", "A 30727-2022")</f>
        <v/>
      </c>
      <c r="U323">
        <f>HYPERLINK("https://klasma.github.io/Logging_0483/knärot/A 30727-2022 karta knärot.png", "A 30727-2022")</f>
        <v/>
      </c>
      <c r="V323">
        <f>HYPERLINK("https://klasma.github.io/Logging_0483/klagomål/A 30727-2022 FSC-klagomål.docx", "A 30727-2022")</f>
        <v/>
      </c>
      <c r="W323">
        <f>HYPERLINK("https://klasma.github.io/Logging_0483/klagomålsmail/A 30727-2022 FSC-klagomål mail.docx", "A 30727-2022")</f>
        <v/>
      </c>
      <c r="X323">
        <f>HYPERLINK("https://klasma.github.io/Logging_0483/tillsyn/A 30727-2022 tillsynsbegäran.docx", "A 30727-2022")</f>
        <v/>
      </c>
      <c r="Y323">
        <f>HYPERLINK("https://klasma.github.io/Logging_0483/tillsynsmail/A 30727-2022 tillsynsbegäran mail.docx",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45213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 artfynd.xlsx", "A 32252-2022")</f>
        <v/>
      </c>
      <c r="T324">
        <f>HYPERLINK("https://klasma.github.io/Logging_0461/kartor/A 32252-2022 karta.png", "A 32252-2022")</f>
        <v/>
      </c>
      <c r="V324">
        <f>HYPERLINK("https://klasma.github.io/Logging_0461/klagomål/A 32252-2022 FSC-klagomål.docx", "A 32252-2022")</f>
        <v/>
      </c>
      <c r="W324">
        <f>HYPERLINK("https://klasma.github.io/Logging_0461/klagomålsmail/A 32252-2022 FSC-klagomål mail.docx", "A 32252-2022")</f>
        <v/>
      </c>
      <c r="X324">
        <f>HYPERLINK("https://klasma.github.io/Logging_0461/tillsyn/A 32252-2022 tillsynsbegäran.docx", "A 32252-2022")</f>
        <v/>
      </c>
      <c r="Y324">
        <f>HYPERLINK("https://klasma.github.io/Logging_0461/tillsynsmail/A 32252-2022 tillsynsbegäran mail.docx",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45213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 artfynd.xlsx", "A 33751-2022")</f>
        <v/>
      </c>
      <c r="T325">
        <f>HYPERLINK("https://klasma.github.io/Logging_0486/kartor/A 33751-2022 karta.png", "A 33751-2022")</f>
        <v/>
      </c>
      <c r="V325">
        <f>HYPERLINK("https://klasma.github.io/Logging_0486/klagomål/A 33751-2022 FSC-klagomål.docx", "A 33751-2022")</f>
        <v/>
      </c>
      <c r="W325">
        <f>HYPERLINK("https://klasma.github.io/Logging_0486/klagomålsmail/A 33751-2022 FSC-klagomål mail.docx", "A 33751-2022")</f>
        <v/>
      </c>
      <c r="X325">
        <f>HYPERLINK("https://klasma.github.io/Logging_0486/tillsyn/A 33751-2022 tillsynsbegäran.docx", "A 33751-2022")</f>
        <v/>
      </c>
      <c r="Y325">
        <f>HYPERLINK("https://klasma.github.io/Logging_0486/tillsynsmail/A 33751-2022 tillsynsbegäran mail.docx",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45213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 artfynd.xlsx", "A 33825-2022")</f>
        <v/>
      </c>
      <c r="T326">
        <f>HYPERLINK("https://klasma.github.io/Logging_0461/kartor/A 33825-2022 karta.png", "A 33825-2022")</f>
        <v/>
      </c>
      <c r="V326">
        <f>HYPERLINK("https://klasma.github.io/Logging_0461/klagomål/A 33825-2022 FSC-klagomål.docx", "A 33825-2022")</f>
        <v/>
      </c>
      <c r="W326">
        <f>HYPERLINK("https://klasma.github.io/Logging_0461/klagomålsmail/A 33825-2022 FSC-klagomål mail.docx", "A 33825-2022")</f>
        <v/>
      </c>
      <c r="X326">
        <f>HYPERLINK("https://klasma.github.io/Logging_0461/tillsyn/A 33825-2022 tillsynsbegäran.docx", "A 33825-2022")</f>
        <v/>
      </c>
      <c r="Y326">
        <f>HYPERLINK("https://klasma.github.io/Logging_0461/tillsynsmail/A 33825-2022 tillsynsbegäran mail.docx",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45213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 artfynd.xlsx", "A 34498-2022")</f>
        <v/>
      </c>
      <c r="T327">
        <f>HYPERLINK("https://klasma.github.io/Logging_0482/kartor/A 34498-2022 karta.png", "A 34498-2022")</f>
        <v/>
      </c>
      <c r="V327">
        <f>HYPERLINK("https://klasma.github.io/Logging_0482/klagomål/A 34498-2022 FSC-klagomål.docx", "A 34498-2022")</f>
        <v/>
      </c>
      <c r="W327">
        <f>HYPERLINK("https://klasma.github.io/Logging_0482/klagomålsmail/A 34498-2022 FSC-klagomål mail.docx", "A 34498-2022")</f>
        <v/>
      </c>
      <c r="X327">
        <f>HYPERLINK("https://klasma.github.io/Logging_0482/tillsyn/A 34498-2022 tillsynsbegäran.docx", "A 34498-2022")</f>
        <v/>
      </c>
      <c r="Y327">
        <f>HYPERLINK("https://klasma.github.io/Logging_0482/tillsynsmail/A 34498-2022 tillsynsbegäran mail.docx",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45213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 artfynd.xlsx", "A 35278-2022")</f>
        <v/>
      </c>
      <c r="T328">
        <f>HYPERLINK("https://klasma.github.io/Logging_0482/kartor/A 35278-2022 karta.png", "A 35278-2022")</f>
        <v/>
      </c>
      <c r="V328">
        <f>HYPERLINK("https://klasma.github.io/Logging_0482/klagomål/A 35278-2022 FSC-klagomål.docx", "A 35278-2022")</f>
        <v/>
      </c>
      <c r="W328">
        <f>HYPERLINK("https://klasma.github.io/Logging_0482/klagomålsmail/A 35278-2022 FSC-klagomål mail.docx", "A 35278-2022")</f>
        <v/>
      </c>
      <c r="X328">
        <f>HYPERLINK("https://klasma.github.io/Logging_0482/tillsyn/A 35278-2022 tillsynsbegäran.docx", "A 35278-2022")</f>
        <v/>
      </c>
      <c r="Y328">
        <f>HYPERLINK("https://klasma.github.io/Logging_0482/tillsynsmail/A 35278-2022 tillsynsbegäran mail.docx",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45213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 artfynd.xlsx", "A 36155-2022")</f>
        <v/>
      </c>
      <c r="T329">
        <f>HYPERLINK("https://klasma.github.io/Logging_0484/kartor/A 36155-2022 karta.png", "A 36155-2022")</f>
        <v/>
      </c>
      <c r="V329">
        <f>HYPERLINK("https://klasma.github.io/Logging_0484/klagomål/A 36155-2022 FSC-klagomål.docx", "A 36155-2022")</f>
        <v/>
      </c>
      <c r="W329">
        <f>HYPERLINK("https://klasma.github.io/Logging_0484/klagomålsmail/A 36155-2022 FSC-klagomål mail.docx", "A 36155-2022")</f>
        <v/>
      </c>
      <c r="X329">
        <f>HYPERLINK("https://klasma.github.io/Logging_0484/tillsyn/A 36155-2022 tillsynsbegäran.docx", "A 36155-2022")</f>
        <v/>
      </c>
      <c r="Y329">
        <f>HYPERLINK("https://klasma.github.io/Logging_0484/tillsynsmail/A 36155-2022 tillsynsbegäran mail.docx",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45213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 artfynd.xlsx", "A 36220-2022")</f>
        <v/>
      </c>
      <c r="T330">
        <f>HYPERLINK("https://klasma.github.io/Logging_0483/kartor/A 36220-2022 karta.png", "A 36220-2022")</f>
        <v/>
      </c>
      <c r="V330">
        <f>HYPERLINK("https://klasma.github.io/Logging_0483/klagomål/A 36220-2022 FSC-klagomål.docx", "A 36220-2022")</f>
        <v/>
      </c>
      <c r="W330">
        <f>HYPERLINK("https://klasma.github.io/Logging_0483/klagomålsmail/A 36220-2022 FSC-klagomål mail.docx", "A 36220-2022")</f>
        <v/>
      </c>
      <c r="X330">
        <f>HYPERLINK("https://klasma.github.io/Logging_0483/tillsyn/A 36220-2022 tillsynsbegäran.docx", "A 36220-2022")</f>
        <v/>
      </c>
      <c r="Y330">
        <f>HYPERLINK("https://klasma.github.io/Logging_0483/tillsynsmail/A 36220-2022 tillsynsbegäran mail.docx",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45213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 artfynd.xlsx", "A 36140-2022")</f>
        <v/>
      </c>
      <c r="T331">
        <f>HYPERLINK("https://klasma.github.io/Logging_0484/kartor/A 36140-2022 karta.png", "A 36140-2022")</f>
        <v/>
      </c>
      <c r="V331">
        <f>HYPERLINK("https://klasma.github.io/Logging_0484/klagomål/A 36140-2022 FSC-klagomål.docx", "A 36140-2022")</f>
        <v/>
      </c>
      <c r="W331">
        <f>HYPERLINK("https://klasma.github.io/Logging_0484/klagomålsmail/A 36140-2022 FSC-klagomål mail.docx", "A 36140-2022")</f>
        <v/>
      </c>
      <c r="X331">
        <f>HYPERLINK("https://klasma.github.io/Logging_0484/tillsyn/A 36140-2022 tillsynsbegäran.docx", "A 36140-2022")</f>
        <v/>
      </c>
      <c r="Y331">
        <f>HYPERLINK("https://klasma.github.io/Logging_0484/tillsynsmail/A 36140-2022 tillsynsbegäran mail.docx",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45213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 artfynd.xlsx", "A 36996-2022")</f>
        <v/>
      </c>
      <c r="T332">
        <f>HYPERLINK("https://klasma.github.io/Logging_0480/kartor/A 36996-2022 karta.png", "A 36996-2022")</f>
        <v/>
      </c>
      <c r="V332">
        <f>HYPERLINK("https://klasma.github.io/Logging_0480/klagomål/A 36996-2022 FSC-klagomål.docx", "A 36996-2022")</f>
        <v/>
      </c>
      <c r="W332">
        <f>HYPERLINK("https://klasma.github.io/Logging_0480/klagomålsmail/A 36996-2022 FSC-klagomål mail.docx", "A 36996-2022")</f>
        <v/>
      </c>
      <c r="X332">
        <f>HYPERLINK("https://klasma.github.io/Logging_0480/tillsyn/A 36996-2022 tillsynsbegäran.docx", "A 36996-2022")</f>
        <v/>
      </c>
      <c r="Y332">
        <f>HYPERLINK("https://klasma.github.io/Logging_0480/tillsynsmail/A 36996-2022 tillsynsbegäran mail.docx",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45213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 artfynd.xlsx", "A 39740-2022")</f>
        <v/>
      </c>
      <c r="T333">
        <f>HYPERLINK("https://klasma.github.io/Logging_0480/kartor/A 39740-2022 karta.png", "A 39740-2022")</f>
        <v/>
      </c>
      <c r="V333">
        <f>HYPERLINK("https://klasma.github.io/Logging_0480/klagomål/A 39740-2022 FSC-klagomål.docx", "A 39740-2022")</f>
        <v/>
      </c>
      <c r="W333">
        <f>HYPERLINK("https://klasma.github.io/Logging_0480/klagomålsmail/A 39740-2022 FSC-klagomål mail.docx", "A 39740-2022")</f>
        <v/>
      </c>
      <c r="X333">
        <f>HYPERLINK("https://klasma.github.io/Logging_0480/tillsyn/A 39740-2022 tillsynsbegäran.docx", "A 39740-2022")</f>
        <v/>
      </c>
      <c r="Y333">
        <f>HYPERLINK("https://klasma.github.io/Logging_0480/tillsynsmail/A 39740-2022 tillsynsbegäran mail.docx",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45213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 artfynd.xlsx", "A 41511-2022")</f>
        <v/>
      </c>
      <c r="T334">
        <f>HYPERLINK("https://klasma.github.io/Logging_0486/kartor/A 41511-2022 karta.png", "A 41511-2022")</f>
        <v/>
      </c>
      <c r="V334">
        <f>HYPERLINK("https://klasma.github.io/Logging_0486/klagomål/A 41511-2022 FSC-klagomål.docx", "A 41511-2022")</f>
        <v/>
      </c>
      <c r="W334">
        <f>HYPERLINK("https://klasma.github.io/Logging_0486/klagomålsmail/A 41511-2022 FSC-klagomål mail.docx", "A 41511-2022")</f>
        <v/>
      </c>
      <c r="X334">
        <f>HYPERLINK("https://klasma.github.io/Logging_0486/tillsyn/A 41511-2022 tillsynsbegäran.docx", "A 41511-2022")</f>
        <v/>
      </c>
      <c r="Y334">
        <f>HYPERLINK("https://klasma.github.io/Logging_0486/tillsynsmail/A 41511-2022 tillsynsbegäran mail.docx",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45213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 artfynd.xlsx", "A 42227-2022")</f>
        <v/>
      </c>
      <c r="T335">
        <f>HYPERLINK("https://klasma.github.io/Logging_0461/kartor/A 42227-2022 karta.png", "A 42227-2022")</f>
        <v/>
      </c>
      <c r="V335">
        <f>HYPERLINK("https://klasma.github.io/Logging_0461/klagomål/A 42227-2022 FSC-klagomål.docx", "A 42227-2022")</f>
        <v/>
      </c>
      <c r="W335">
        <f>HYPERLINK("https://klasma.github.io/Logging_0461/klagomålsmail/A 42227-2022 FSC-klagomål mail.docx", "A 42227-2022")</f>
        <v/>
      </c>
      <c r="X335">
        <f>HYPERLINK("https://klasma.github.io/Logging_0461/tillsyn/A 42227-2022 tillsynsbegäran.docx", "A 42227-2022")</f>
        <v/>
      </c>
      <c r="Y335">
        <f>HYPERLINK("https://klasma.github.io/Logging_0461/tillsynsmail/A 42227-2022 tillsynsbegäran mail.docx",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45213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 artfynd.xlsx", "A 42745-2022")</f>
        <v/>
      </c>
      <c r="T336">
        <f>HYPERLINK("https://klasma.github.io/Logging_0483/kartor/A 42745-2022 karta.png", "A 42745-2022")</f>
        <v/>
      </c>
      <c r="V336">
        <f>HYPERLINK("https://klasma.github.io/Logging_0483/klagomål/A 42745-2022 FSC-klagomål.docx", "A 42745-2022")</f>
        <v/>
      </c>
      <c r="W336">
        <f>HYPERLINK("https://klasma.github.io/Logging_0483/klagomålsmail/A 42745-2022 FSC-klagomål mail.docx", "A 42745-2022")</f>
        <v/>
      </c>
      <c r="X336">
        <f>HYPERLINK("https://klasma.github.io/Logging_0483/tillsyn/A 42745-2022 tillsynsbegäran.docx", "A 42745-2022")</f>
        <v/>
      </c>
      <c r="Y336">
        <f>HYPERLINK("https://klasma.github.io/Logging_0483/tillsynsmail/A 42745-2022 tillsynsbegäran mail.docx",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45213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 artfynd.xlsx", "A 43547-2022")</f>
        <v/>
      </c>
      <c r="T337">
        <f>HYPERLINK("https://klasma.github.io/Logging_0484/kartor/A 43547-2022 karta.png", "A 43547-2022")</f>
        <v/>
      </c>
      <c r="U337">
        <f>HYPERLINK("https://klasma.github.io/Logging_0484/knärot/A 43547-2022 karta knärot.png", "A 43547-2022")</f>
        <v/>
      </c>
      <c r="V337">
        <f>HYPERLINK("https://klasma.github.io/Logging_0484/klagomål/A 43547-2022 FSC-klagomål.docx", "A 43547-2022")</f>
        <v/>
      </c>
      <c r="W337">
        <f>HYPERLINK("https://klasma.github.io/Logging_0484/klagomålsmail/A 43547-2022 FSC-klagomål mail.docx", "A 43547-2022")</f>
        <v/>
      </c>
      <c r="X337">
        <f>HYPERLINK("https://klasma.github.io/Logging_0484/tillsyn/A 43547-2022 tillsynsbegäran.docx", "A 43547-2022")</f>
        <v/>
      </c>
      <c r="Y337">
        <f>HYPERLINK("https://klasma.github.io/Logging_0484/tillsynsmail/A 43547-2022 tillsynsbegäran mail.docx",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45213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 artfynd.xlsx", "A 44782-2022")</f>
        <v/>
      </c>
      <c r="T338">
        <f>HYPERLINK("https://klasma.github.io/Logging_0461/kartor/A 44782-2022 karta.png", "A 44782-2022")</f>
        <v/>
      </c>
      <c r="V338">
        <f>HYPERLINK("https://klasma.github.io/Logging_0461/klagomål/A 44782-2022 FSC-klagomål.docx", "A 44782-2022")</f>
        <v/>
      </c>
      <c r="W338">
        <f>HYPERLINK("https://klasma.github.io/Logging_0461/klagomålsmail/A 44782-2022 FSC-klagomål mail.docx", "A 44782-2022")</f>
        <v/>
      </c>
      <c r="X338">
        <f>HYPERLINK("https://klasma.github.io/Logging_0461/tillsyn/A 44782-2022 tillsynsbegäran.docx", "A 44782-2022")</f>
        <v/>
      </c>
      <c r="Y338">
        <f>HYPERLINK("https://klasma.github.io/Logging_0461/tillsynsmail/A 44782-2022 tillsynsbegäran mail.docx",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45213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 artfynd.xlsx", "A 44262-2022")</f>
        <v/>
      </c>
      <c r="T339">
        <f>HYPERLINK("https://klasma.github.io/Logging_0483/kartor/A 44262-2022 karta.png", "A 44262-2022")</f>
        <v/>
      </c>
      <c r="V339">
        <f>HYPERLINK("https://klasma.github.io/Logging_0483/klagomål/A 44262-2022 FSC-klagomål.docx", "A 44262-2022")</f>
        <v/>
      </c>
      <c r="W339">
        <f>HYPERLINK("https://klasma.github.io/Logging_0483/klagomålsmail/A 44262-2022 FSC-klagomål mail.docx", "A 44262-2022")</f>
        <v/>
      </c>
      <c r="X339">
        <f>HYPERLINK("https://klasma.github.io/Logging_0483/tillsyn/A 44262-2022 tillsynsbegäran.docx", "A 44262-2022")</f>
        <v/>
      </c>
      <c r="Y339">
        <f>HYPERLINK("https://klasma.github.io/Logging_0483/tillsynsmail/A 44262-2022 tillsynsbegäran mail.docx",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45213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 artfynd.xlsx", "A 44664-2022")</f>
        <v/>
      </c>
      <c r="T340">
        <f>HYPERLINK("https://klasma.github.io/Logging_0484/kartor/A 44664-2022 karta.png", "A 44664-2022")</f>
        <v/>
      </c>
      <c r="U340">
        <f>HYPERLINK("https://klasma.github.io/Logging_0484/knärot/A 44664-2022 karta knärot.png", "A 44664-2022")</f>
        <v/>
      </c>
      <c r="V340">
        <f>HYPERLINK("https://klasma.github.io/Logging_0484/klagomål/A 44664-2022 FSC-klagomål.docx", "A 44664-2022")</f>
        <v/>
      </c>
      <c r="W340">
        <f>HYPERLINK("https://klasma.github.io/Logging_0484/klagomålsmail/A 44664-2022 FSC-klagomål mail.docx", "A 44664-2022")</f>
        <v/>
      </c>
      <c r="X340">
        <f>HYPERLINK("https://klasma.github.io/Logging_0484/tillsyn/A 44664-2022 tillsynsbegäran.docx", "A 44664-2022")</f>
        <v/>
      </c>
      <c r="Y340">
        <f>HYPERLINK("https://klasma.github.io/Logging_0484/tillsynsmail/A 44664-2022 tillsynsbegäran mail.docx",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45213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 artfynd.xlsx", "A 45656-2022")</f>
        <v/>
      </c>
      <c r="T341">
        <f>HYPERLINK("https://klasma.github.io/Logging_0461/kartor/A 45656-2022 karta.png", "A 45656-2022")</f>
        <v/>
      </c>
      <c r="V341">
        <f>HYPERLINK("https://klasma.github.io/Logging_0461/klagomål/A 45656-2022 FSC-klagomål.docx", "A 45656-2022")</f>
        <v/>
      </c>
      <c r="W341">
        <f>HYPERLINK("https://klasma.github.io/Logging_0461/klagomålsmail/A 45656-2022 FSC-klagomål mail.docx", "A 45656-2022")</f>
        <v/>
      </c>
      <c r="X341">
        <f>HYPERLINK("https://klasma.github.io/Logging_0461/tillsyn/A 45656-2022 tillsynsbegäran.docx", "A 45656-2022")</f>
        <v/>
      </c>
      <c r="Y341">
        <f>HYPERLINK("https://klasma.github.io/Logging_0461/tillsynsmail/A 45656-2022 tillsynsbegäran mail.docx",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45213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 artfynd.xlsx", "A 47648-2022")</f>
        <v/>
      </c>
      <c r="T342">
        <f>HYPERLINK("https://klasma.github.io/Logging_0484/kartor/A 47648-2022 karta.png", "A 47648-2022")</f>
        <v/>
      </c>
      <c r="V342">
        <f>HYPERLINK("https://klasma.github.io/Logging_0484/klagomål/A 47648-2022 FSC-klagomål.docx", "A 47648-2022")</f>
        <v/>
      </c>
      <c r="W342">
        <f>HYPERLINK("https://klasma.github.io/Logging_0484/klagomålsmail/A 47648-2022 FSC-klagomål mail.docx", "A 47648-2022")</f>
        <v/>
      </c>
      <c r="X342">
        <f>HYPERLINK("https://klasma.github.io/Logging_0484/tillsyn/A 47648-2022 tillsynsbegäran.docx", "A 47648-2022")</f>
        <v/>
      </c>
      <c r="Y342">
        <f>HYPERLINK("https://klasma.github.io/Logging_0484/tillsynsmail/A 47648-2022 tillsynsbegäran mail.docx",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45213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 artfynd.xlsx", "A 48822-2022")</f>
        <v/>
      </c>
      <c r="T343">
        <f>HYPERLINK("https://klasma.github.io/Logging_0483/kartor/A 48822-2022 karta.png", "A 48822-2022")</f>
        <v/>
      </c>
      <c r="V343">
        <f>HYPERLINK("https://klasma.github.io/Logging_0483/klagomål/A 48822-2022 FSC-klagomål.docx", "A 48822-2022")</f>
        <v/>
      </c>
      <c r="W343">
        <f>HYPERLINK("https://klasma.github.io/Logging_0483/klagomålsmail/A 48822-2022 FSC-klagomål mail.docx", "A 48822-2022")</f>
        <v/>
      </c>
      <c r="X343">
        <f>HYPERLINK("https://klasma.github.io/Logging_0483/tillsyn/A 48822-2022 tillsynsbegäran.docx", "A 48822-2022")</f>
        <v/>
      </c>
      <c r="Y343">
        <f>HYPERLINK("https://klasma.github.io/Logging_0483/tillsynsmail/A 48822-2022 tillsynsbegäran mail.docx",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45213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 artfynd.xlsx", "A 49442-2022")</f>
        <v/>
      </c>
      <c r="T344">
        <f>HYPERLINK("https://klasma.github.io/Logging_0461/kartor/A 49442-2022 karta.png", "A 49442-2022")</f>
        <v/>
      </c>
      <c r="V344">
        <f>HYPERLINK("https://klasma.github.io/Logging_0461/klagomål/A 49442-2022 FSC-klagomål.docx", "A 49442-2022")</f>
        <v/>
      </c>
      <c r="W344">
        <f>HYPERLINK("https://klasma.github.io/Logging_0461/klagomålsmail/A 49442-2022 FSC-klagomål mail.docx", "A 49442-2022")</f>
        <v/>
      </c>
      <c r="X344">
        <f>HYPERLINK("https://klasma.github.io/Logging_0461/tillsyn/A 49442-2022 tillsynsbegäran.docx", "A 49442-2022")</f>
        <v/>
      </c>
      <c r="Y344">
        <f>HYPERLINK("https://klasma.github.io/Logging_0461/tillsynsmail/A 49442-2022 tillsynsbegäran mail.docx",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45213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 artfynd.xlsx", "A 49460-2022")</f>
        <v/>
      </c>
      <c r="T345">
        <f>HYPERLINK("https://klasma.github.io/Logging_0461/kartor/A 49460-2022 karta.png", "A 49460-2022")</f>
        <v/>
      </c>
      <c r="V345">
        <f>HYPERLINK("https://klasma.github.io/Logging_0461/klagomål/A 49460-2022 FSC-klagomål.docx", "A 49460-2022")</f>
        <v/>
      </c>
      <c r="W345">
        <f>HYPERLINK("https://klasma.github.io/Logging_0461/klagomålsmail/A 49460-2022 FSC-klagomål mail.docx", "A 49460-2022")</f>
        <v/>
      </c>
      <c r="X345">
        <f>HYPERLINK("https://klasma.github.io/Logging_0461/tillsyn/A 49460-2022 tillsynsbegäran.docx", "A 49460-2022")</f>
        <v/>
      </c>
      <c r="Y345">
        <f>HYPERLINK("https://klasma.github.io/Logging_0461/tillsynsmail/A 49460-2022 tillsynsbegäran mail.docx",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45213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 artfynd.xlsx", "A 50202-2022")</f>
        <v/>
      </c>
      <c r="T346">
        <f>HYPERLINK("https://klasma.github.io/Logging_0482/kartor/A 50202-2022 karta.png", "A 50202-2022")</f>
        <v/>
      </c>
      <c r="V346">
        <f>HYPERLINK("https://klasma.github.io/Logging_0482/klagomål/A 50202-2022 FSC-klagomål.docx", "A 50202-2022")</f>
        <v/>
      </c>
      <c r="W346">
        <f>HYPERLINK("https://klasma.github.io/Logging_0482/klagomålsmail/A 50202-2022 FSC-klagomål mail.docx", "A 50202-2022")</f>
        <v/>
      </c>
      <c r="X346">
        <f>HYPERLINK("https://klasma.github.io/Logging_0482/tillsyn/A 50202-2022 tillsynsbegäran.docx", "A 50202-2022")</f>
        <v/>
      </c>
      <c r="Y346">
        <f>HYPERLINK("https://klasma.github.io/Logging_0482/tillsynsmail/A 50202-2022 tillsynsbegäran mail.docx",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45213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 artfynd.xlsx", "A 56074-2022")</f>
        <v/>
      </c>
      <c r="T347">
        <f>HYPERLINK("https://klasma.github.io/Logging_0483/kartor/A 56074-2022 karta.png", "A 56074-2022")</f>
        <v/>
      </c>
      <c r="V347">
        <f>HYPERLINK("https://klasma.github.io/Logging_0483/klagomål/A 56074-2022 FSC-klagomål.docx", "A 56074-2022")</f>
        <v/>
      </c>
      <c r="W347">
        <f>HYPERLINK("https://klasma.github.io/Logging_0483/klagomålsmail/A 56074-2022 FSC-klagomål mail.docx", "A 56074-2022")</f>
        <v/>
      </c>
      <c r="X347">
        <f>HYPERLINK("https://klasma.github.io/Logging_0483/tillsyn/A 56074-2022 tillsynsbegäran.docx", "A 56074-2022")</f>
        <v/>
      </c>
      <c r="Y347">
        <f>HYPERLINK("https://klasma.github.io/Logging_0483/tillsynsmail/A 56074-2022 tillsynsbegäran mail.docx",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45213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 artfynd.xlsx", "A 56791-2022")</f>
        <v/>
      </c>
      <c r="T348">
        <f>HYPERLINK("https://klasma.github.io/Logging_0461/kartor/A 56791-2022 karta.png", "A 56791-2022")</f>
        <v/>
      </c>
      <c r="V348">
        <f>HYPERLINK("https://klasma.github.io/Logging_0461/klagomål/A 56791-2022 FSC-klagomål.docx", "A 56791-2022")</f>
        <v/>
      </c>
      <c r="W348">
        <f>HYPERLINK("https://klasma.github.io/Logging_0461/klagomålsmail/A 56791-2022 FSC-klagomål mail.docx", "A 56791-2022")</f>
        <v/>
      </c>
      <c r="X348">
        <f>HYPERLINK("https://klasma.github.io/Logging_0461/tillsyn/A 56791-2022 tillsynsbegäran.docx", "A 56791-2022")</f>
        <v/>
      </c>
      <c r="Y348">
        <f>HYPERLINK("https://klasma.github.io/Logging_0461/tillsynsmail/A 56791-2022 tillsynsbegäran mail.docx",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45213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 artfynd.xlsx", "A 60591-2022")</f>
        <v/>
      </c>
      <c r="T349">
        <f>HYPERLINK("https://klasma.github.io/Logging_0482/kartor/A 60591-2022 karta.png", "A 60591-2022")</f>
        <v/>
      </c>
      <c r="V349">
        <f>HYPERLINK("https://klasma.github.io/Logging_0482/klagomål/A 60591-2022 FSC-klagomål.docx", "A 60591-2022")</f>
        <v/>
      </c>
      <c r="W349">
        <f>HYPERLINK("https://klasma.github.io/Logging_0482/klagomålsmail/A 60591-2022 FSC-klagomål mail.docx", "A 60591-2022")</f>
        <v/>
      </c>
      <c r="X349">
        <f>HYPERLINK("https://klasma.github.io/Logging_0482/tillsyn/A 60591-2022 tillsynsbegäran.docx", "A 60591-2022")</f>
        <v/>
      </c>
      <c r="Y349">
        <f>HYPERLINK("https://klasma.github.io/Logging_0482/tillsynsmail/A 60591-2022 tillsynsbegäran mail.docx",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45213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 artfynd.xlsx", "A 61986-2022")</f>
        <v/>
      </c>
      <c r="T350">
        <f>HYPERLINK("https://klasma.github.io/Logging_0461/kartor/A 61986-2022 karta.png", "A 61986-2022")</f>
        <v/>
      </c>
      <c r="V350">
        <f>HYPERLINK("https://klasma.github.io/Logging_0461/klagomål/A 61986-2022 FSC-klagomål.docx", "A 61986-2022")</f>
        <v/>
      </c>
      <c r="W350">
        <f>HYPERLINK("https://klasma.github.io/Logging_0461/klagomålsmail/A 61986-2022 FSC-klagomål mail.docx", "A 61986-2022")</f>
        <v/>
      </c>
      <c r="X350">
        <f>HYPERLINK("https://klasma.github.io/Logging_0461/tillsyn/A 61986-2022 tillsynsbegäran.docx", "A 61986-2022")</f>
        <v/>
      </c>
      <c r="Y350">
        <f>HYPERLINK("https://klasma.github.io/Logging_0461/tillsynsmail/A 61986-2022 tillsynsbegäran mail.docx",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45213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 artfynd.xlsx", "A 62007-2022")</f>
        <v/>
      </c>
      <c r="T351">
        <f>HYPERLINK("https://klasma.github.io/Logging_0461/kartor/A 62007-2022 karta.png", "A 62007-2022")</f>
        <v/>
      </c>
      <c r="V351">
        <f>HYPERLINK("https://klasma.github.io/Logging_0461/klagomål/A 62007-2022 FSC-klagomål.docx", "A 62007-2022")</f>
        <v/>
      </c>
      <c r="W351">
        <f>HYPERLINK("https://klasma.github.io/Logging_0461/klagomålsmail/A 62007-2022 FSC-klagomål mail.docx", "A 62007-2022")</f>
        <v/>
      </c>
      <c r="X351">
        <f>HYPERLINK("https://klasma.github.io/Logging_0461/tillsyn/A 62007-2022 tillsynsbegäran.docx", "A 62007-2022")</f>
        <v/>
      </c>
      <c r="Y351">
        <f>HYPERLINK("https://klasma.github.io/Logging_0461/tillsynsmail/A 62007-2022 tillsynsbegäran mail.docx",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45213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 artfynd.xlsx", "A 61987-2022")</f>
        <v/>
      </c>
      <c r="T352">
        <f>HYPERLINK("https://klasma.github.io/Logging_0484/kartor/A 61987-2022 karta.png", "A 61987-2022")</f>
        <v/>
      </c>
      <c r="V352">
        <f>HYPERLINK("https://klasma.github.io/Logging_0484/klagomål/A 61987-2022 FSC-klagomål.docx", "A 61987-2022")</f>
        <v/>
      </c>
      <c r="W352">
        <f>HYPERLINK("https://klasma.github.io/Logging_0484/klagomålsmail/A 61987-2022 FSC-klagomål mail.docx", "A 61987-2022")</f>
        <v/>
      </c>
      <c r="X352">
        <f>HYPERLINK("https://klasma.github.io/Logging_0484/tillsyn/A 61987-2022 tillsynsbegäran.docx", "A 61987-2022")</f>
        <v/>
      </c>
      <c r="Y352">
        <f>HYPERLINK("https://klasma.github.io/Logging_0484/tillsynsmail/A 61987-2022 tillsynsbegäran mail.docx",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45213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 artfynd.xlsx", "A 692-2023")</f>
        <v/>
      </c>
      <c r="T353">
        <f>HYPERLINK("https://klasma.github.io/Logging_0486/kartor/A 692-2023 karta.png", "A 692-2023")</f>
        <v/>
      </c>
      <c r="V353">
        <f>HYPERLINK("https://klasma.github.io/Logging_0486/klagomål/A 692-2023 FSC-klagomål.docx", "A 692-2023")</f>
        <v/>
      </c>
      <c r="W353">
        <f>HYPERLINK("https://klasma.github.io/Logging_0486/klagomålsmail/A 692-2023 FSC-klagomål mail.docx", "A 692-2023")</f>
        <v/>
      </c>
      <c r="X353">
        <f>HYPERLINK("https://klasma.github.io/Logging_0486/tillsyn/A 692-2023 tillsynsbegäran.docx", "A 692-2023")</f>
        <v/>
      </c>
      <c r="Y353">
        <f>HYPERLINK("https://klasma.github.io/Logging_0486/tillsynsmail/A 692-2023 tillsynsbegäran mail.docx",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45213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 artfynd.xlsx", "A 882-2023")</f>
        <v/>
      </c>
      <c r="T354">
        <f>HYPERLINK("https://klasma.github.io/Logging_0482/kartor/A 882-2023 karta.png", "A 882-2023")</f>
        <v/>
      </c>
      <c r="V354">
        <f>HYPERLINK("https://klasma.github.io/Logging_0482/klagomål/A 882-2023 FSC-klagomål.docx", "A 882-2023")</f>
        <v/>
      </c>
      <c r="W354">
        <f>HYPERLINK("https://klasma.github.io/Logging_0482/klagomålsmail/A 882-2023 FSC-klagomål mail.docx", "A 882-2023")</f>
        <v/>
      </c>
      <c r="X354">
        <f>HYPERLINK("https://klasma.github.io/Logging_0482/tillsyn/A 882-2023 tillsynsbegäran.docx", "A 882-2023")</f>
        <v/>
      </c>
      <c r="Y354">
        <f>HYPERLINK("https://klasma.github.io/Logging_0482/tillsynsmail/A 882-2023 tillsynsbegäran mail.docx",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45213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 artfynd.xlsx", "A 2303-2023")</f>
        <v/>
      </c>
      <c r="T355">
        <f>HYPERLINK("https://klasma.github.io/Logging_0486/kartor/A 2303-2023 karta.png", "A 2303-2023")</f>
        <v/>
      </c>
      <c r="V355">
        <f>HYPERLINK("https://klasma.github.io/Logging_0486/klagomål/A 2303-2023 FSC-klagomål.docx", "A 2303-2023")</f>
        <v/>
      </c>
      <c r="W355">
        <f>HYPERLINK("https://klasma.github.io/Logging_0486/klagomålsmail/A 2303-2023 FSC-klagomål mail.docx", "A 2303-2023")</f>
        <v/>
      </c>
      <c r="X355">
        <f>HYPERLINK("https://klasma.github.io/Logging_0486/tillsyn/A 2303-2023 tillsynsbegäran.docx", "A 2303-2023")</f>
        <v/>
      </c>
      <c r="Y355">
        <f>HYPERLINK("https://klasma.github.io/Logging_0486/tillsynsmail/A 2303-2023 tillsynsbegäran mail.docx",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45213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 artfynd.xlsx", "A 2842-2023")</f>
        <v/>
      </c>
      <c r="T356">
        <f>HYPERLINK("https://klasma.github.io/Logging_0480/kartor/A 2842-2023 karta.png", "A 2842-2023")</f>
        <v/>
      </c>
      <c r="V356">
        <f>HYPERLINK("https://klasma.github.io/Logging_0480/klagomål/A 2842-2023 FSC-klagomål.docx", "A 2842-2023")</f>
        <v/>
      </c>
      <c r="W356">
        <f>HYPERLINK("https://klasma.github.io/Logging_0480/klagomålsmail/A 2842-2023 FSC-klagomål mail.docx", "A 2842-2023")</f>
        <v/>
      </c>
      <c r="X356">
        <f>HYPERLINK("https://klasma.github.io/Logging_0480/tillsyn/A 2842-2023 tillsynsbegäran.docx", "A 2842-2023")</f>
        <v/>
      </c>
      <c r="Y356">
        <f>HYPERLINK("https://klasma.github.io/Logging_0480/tillsynsmail/A 2842-2023 tillsynsbegäran mail.docx",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45213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 artfynd.xlsx", "A 4699-2023")</f>
        <v/>
      </c>
      <c r="T357">
        <f>HYPERLINK("https://klasma.github.io/Logging_0482/kartor/A 4699-2023 karta.png", "A 4699-2023")</f>
        <v/>
      </c>
      <c r="V357">
        <f>HYPERLINK("https://klasma.github.io/Logging_0482/klagomål/A 4699-2023 FSC-klagomål.docx", "A 4699-2023")</f>
        <v/>
      </c>
      <c r="W357">
        <f>HYPERLINK("https://klasma.github.io/Logging_0482/klagomålsmail/A 4699-2023 FSC-klagomål mail.docx", "A 4699-2023")</f>
        <v/>
      </c>
      <c r="X357">
        <f>HYPERLINK("https://klasma.github.io/Logging_0482/tillsyn/A 4699-2023 tillsynsbegäran.docx", "A 4699-2023")</f>
        <v/>
      </c>
      <c r="Y357">
        <f>HYPERLINK("https://klasma.github.io/Logging_0482/tillsynsmail/A 4699-2023 tillsynsbegäran mail.docx",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45213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 artfynd.xlsx", "A 7506-2023")</f>
        <v/>
      </c>
      <c r="T358">
        <f>HYPERLINK("https://klasma.github.io/Logging_0482/kartor/A 7506-2023 karta.png", "A 7506-2023")</f>
        <v/>
      </c>
      <c r="V358">
        <f>HYPERLINK("https://klasma.github.io/Logging_0482/klagomål/A 7506-2023 FSC-klagomål.docx", "A 7506-2023")</f>
        <v/>
      </c>
      <c r="W358">
        <f>HYPERLINK("https://klasma.github.io/Logging_0482/klagomålsmail/A 7506-2023 FSC-klagomål mail.docx", "A 7506-2023")</f>
        <v/>
      </c>
      <c r="X358">
        <f>HYPERLINK("https://klasma.github.io/Logging_0482/tillsyn/A 7506-2023 tillsynsbegäran.docx", "A 7506-2023")</f>
        <v/>
      </c>
      <c r="Y358">
        <f>HYPERLINK("https://klasma.github.io/Logging_0482/tillsynsmail/A 7506-2023 tillsynsbegäran mail.docx",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45213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 artfynd.xlsx", "A 7661-2023")</f>
        <v/>
      </c>
      <c r="T359">
        <f>HYPERLINK("https://klasma.github.io/Logging_0461/kartor/A 7661-2023 karta.png", "A 7661-2023")</f>
        <v/>
      </c>
      <c r="V359">
        <f>HYPERLINK("https://klasma.github.io/Logging_0461/klagomål/A 7661-2023 FSC-klagomål.docx", "A 7661-2023")</f>
        <v/>
      </c>
      <c r="W359">
        <f>HYPERLINK("https://klasma.github.io/Logging_0461/klagomålsmail/A 7661-2023 FSC-klagomål mail.docx", "A 7661-2023")</f>
        <v/>
      </c>
      <c r="X359">
        <f>HYPERLINK("https://klasma.github.io/Logging_0461/tillsyn/A 7661-2023 tillsynsbegäran.docx", "A 7661-2023")</f>
        <v/>
      </c>
      <c r="Y359">
        <f>HYPERLINK("https://klasma.github.io/Logging_0461/tillsynsmail/A 7661-2023 tillsynsbegäran mail.docx",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45213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 artfynd.xlsx", "A 7681-2023")</f>
        <v/>
      </c>
      <c r="T360">
        <f>HYPERLINK("https://klasma.github.io/Logging_0461/kartor/A 7681-2023 karta.png", "A 7681-2023")</f>
        <v/>
      </c>
      <c r="V360">
        <f>HYPERLINK("https://klasma.github.io/Logging_0461/klagomål/A 7681-2023 FSC-klagomål.docx", "A 7681-2023")</f>
        <v/>
      </c>
      <c r="W360">
        <f>HYPERLINK("https://klasma.github.io/Logging_0461/klagomålsmail/A 7681-2023 FSC-klagomål mail.docx", "A 7681-2023")</f>
        <v/>
      </c>
      <c r="X360">
        <f>HYPERLINK("https://klasma.github.io/Logging_0461/tillsyn/A 7681-2023 tillsynsbegäran.docx", "A 7681-2023")</f>
        <v/>
      </c>
      <c r="Y360">
        <f>HYPERLINK("https://klasma.github.io/Logging_0461/tillsynsmail/A 7681-2023 tillsynsbegäran mail.docx",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45213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 artfynd.xlsx", "A 8019-2023")</f>
        <v/>
      </c>
      <c r="T361">
        <f>HYPERLINK("https://klasma.github.io/Logging_0461/kartor/A 8019-2023 karta.png", "A 8019-2023")</f>
        <v/>
      </c>
      <c r="V361">
        <f>HYPERLINK("https://klasma.github.io/Logging_0461/klagomål/A 8019-2023 FSC-klagomål.docx", "A 8019-2023")</f>
        <v/>
      </c>
      <c r="W361">
        <f>HYPERLINK("https://klasma.github.io/Logging_0461/klagomålsmail/A 8019-2023 FSC-klagomål mail.docx", "A 8019-2023")</f>
        <v/>
      </c>
      <c r="X361">
        <f>HYPERLINK("https://klasma.github.io/Logging_0461/tillsyn/A 8019-2023 tillsynsbegäran.docx", "A 8019-2023")</f>
        <v/>
      </c>
      <c r="Y361">
        <f>HYPERLINK("https://klasma.github.io/Logging_0461/tillsynsmail/A 8019-2023 tillsynsbegäran mail.docx",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45213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 artfynd.xlsx", "A 7741-2023")</f>
        <v/>
      </c>
      <c r="T362">
        <f>HYPERLINK("https://klasma.github.io/Logging_0461/kartor/A 7741-2023 karta.png", "A 7741-2023")</f>
        <v/>
      </c>
      <c r="V362">
        <f>HYPERLINK("https://klasma.github.io/Logging_0461/klagomål/A 7741-2023 FSC-klagomål.docx", "A 7741-2023")</f>
        <v/>
      </c>
      <c r="W362">
        <f>HYPERLINK("https://klasma.github.io/Logging_0461/klagomålsmail/A 7741-2023 FSC-klagomål mail.docx", "A 7741-2023")</f>
        <v/>
      </c>
      <c r="X362">
        <f>HYPERLINK("https://klasma.github.io/Logging_0461/tillsyn/A 7741-2023 tillsynsbegäran.docx", "A 7741-2023")</f>
        <v/>
      </c>
      <c r="Y362">
        <f>HYPERLINK("https://klasma.github.io/Logging_0461/tillsynsmail/A 7741-2023 tillsynsbegäran mail.docx",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45213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 artfynd.xlsx", "A 7739-2023")</f>
        <v/>
      </c>
      <c r="T363">
        <f>HYPERLINK("https://klasma.github.io/Logging_0461/kartor/A 7739-2023 karta.png", "A 7739-2023")</f>
        <v/>
      </c>
      <c r="V363">
        <f>HYPERLINK("https://klasma.github.io/Logging_0461/klagomål/A 7739-2023 FSC-klagomål.docx", "A 7739-2023")</f>
        <v/>
      </c>
      <c r="W363">
        <f>HYPERLINK("https://klasma.github.io/Logging_0461/klagomålsmail/A 7739-2023 FSC-klagomål mail.docx", "A 7739-2023")</f>
        <v/>
      </c>
      <c r="X363">
        <f>HYPERLINK("https://klasma.github.io/Logging_0461/tillsyn/A 7739-2023 tillsynsbegäran.docx", "A 7739-2023")</f>
        <v/>
      </c>
      <c r="Y363">
        <f>HYPERLINK("https://klasma.github.io/Logging_0461/tillsynsmail/A 7739-2023 tillsynsbegäran mail.docx",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45213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 artfynd.xlsx", "A 9303-2023")</f>
        <v/>
      </c>
      <c r="T364">
        <f>HYPERLINK("https://klasma.github.io/Logging_0461/kartor/A 9303-2023 karta.png", "A 9303-2023")</f>
        <v/>
      </c>
      <c r="V364">
        <f>HYPERLINK("https://klasma.github.io/Logging_0461/klagomål/A 9303-2023 FSC-klagomål.docx", "A 9303-2023")</f>
        <v/>
      </c>
      <c r="W364">
        <f>HYPERLINK("https://klasma.github.io/Logging_0461/klagomålsmail/A 9303-2023 FSC-klagomål mail.docx", "A 9303-2023")</f>
        <v/>
      </c>
      <c r="X364">
        <f>HYPERLINK("https://klasma.github.io/Logging_0461/tillsyn/A 9303-2023 tillsynsbegäran.docx", "A 9303-2023")</f>
        <v/>
      </c>
      <c r="Y364">
        <f>HYPERLINK("https://klasma.github.io/Logging_0461/tillsynsmail/A 9303-2023 tillsynsbegäran mail.docx",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45213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 artfynd.xlsx", "A 11890-2023")</f>
        <v/>
      </c>
      <c r="T365">
        <f>HYPERLINK("https://klasma.github.io/Logging_0483/kartor/A 11890-2023 karta.png", "A 11890-2023")</f>
        <v/>
      </c>
      <c r="V365">
        <f>HYPERLINK("https://klasma.github.io/Logging_0483/klagomål/A 11890-2023 FSC-klagomål.docx", "A 11890-2023")</f>
        <v/>
      </c>
      <c r="W365">
        <f>HYPERLINK("https://klasma.github.io/Logging_0483/klagomålsmail/A 11890-2023 FSC-klagomål mail.docx", "A 11890-2023")</f>
        <v/>
      </c>
      <c r="X365">
        <f>HYPERLINK("https://klasma.github.io/Logging_0483/tillsyn/A 11890-2023 tillsynsbegäran.docx", "A 11890-2023")</f>
        <v/>
      </c>
      <c r="Y365">
        <f>HYPERLINK("https://klasma.github.io/Logging_0483/tillsynsmail/A 11890-2023 tillsynsbegäran mail.docx",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45213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 artfynd.xlsx", "A 12238-2023")</f>
        <v/>
      </c>
      <c r="T366">
        <f>HYPERLINK("https://klasma.github.io/Logging_0483/kartor/A 12238-2023 karta.png", "A 12238-2023")</f>
        <v/>
      </c>
      <c r="V366">
        <f>HYPERLINK("https://klasma.github.io/Logging_0483/klagomål/A 12238-2023 FSC-klagomål.docx", "A 12238-2023")</f>
        <v/>
      </c>
      <c r="W366">
        <f>HYPERLINK("https://klasma.github.io/Logging_0483/klagomålsmail/A 12238-2023 FSC-klagomål mail.docx", "A 12238-2023")</f>
        <v/>
      </c>
      <c r="X366">
        <f>HYPERLINK("https://klasma.github.io/Logging_0483/tillsyn/A 12238-2023 tillsynsbegäran.docx", "A 12238-2023")</f>
        <v/>
      </c>
      <c r="Y366">
        <f>HYPERLINK("https://klasma.github.io/Logging_0483/tillsynsmail/A 12238-2023 tillsynsbegäran mail.docx",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45213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 artfynd.xlsx", "A 12174-2023")</f>
        <v/>
      </c>
      <c r="T367">
        <f>HYPERLINK("https://klasma.github.io/Logging_0461/kartor/A 12174-2023 karta.png", "A 12174-2023")</f>
        <v/>
      </c>
      <c r="V367">
        <f>HYPERLINK("https://klasma.github.io/Logging_0461/klagomål/A 12174-2023 FSC-klagomål.docx", "A 12174-2023")</f>
        <v/>
      </c>
      <c r="W367">
        <f>HYPERLINK("https://klasma.github.io/Logging_0461/klagomålsmail/A 12174-2023 FSC-klagomål mail.docx", "A 12174-2023")</f>
        <v/>
      </c>
      <c r="X367">
        <f>HYPERLINK("https://klasma.github.io/Logging_0461/tillsyn/A 12174-2023 tillsynsbegäran.docx", "A 12174-2023")</f>
        <v/>
      </c>
      <c r="Y367">
        <f>HYPERLINK("https://klasma.github.io/Logging_0461/tillsynsmail/A 12174-2023 tillsynsbegäran mail.docx",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45213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 artfynd.xlsx", "A 12891-2023")</f>
        <v/>
      </c>
      <c r="T368">
        <f>HYPERLINK("https://klasma.github.io/Logging_0480/kartor/A 12891-2023 karta.png", "A 12891-2023")</f>
        <v/>
      </c>
      <c r="V368">
        <f>HYPERLINK("https://klasma.github.io/Logging_0480/klagomål/A 12891-2023 FSC-klagomål.docx", "A 12891-2023")</f>
        <v/>
      </c>
      <c r="W368">
        <f>HYPERLINK("https://klasma.github.io/Logging_0480/klagomålsmail/A 12891-2023 FSC-klagomål mail.docx", "A 12891-2023")</f>
        <v/>
      </c>
      <c r="X368">
        <f>HYPERLINK("https://klasma.github.io/Logging_0480/tillsyn/A 12891-2023 tillsynsbegäran.docx", "A 12891-2023")</f>
        <v/>
      </c>
      <c r="Y368">
        <f>HYPERLINK("https://klasma.github.io/Logging_0480/tillsynsmail/A 12891-2023 tillsynsbegäran mail.docx",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45213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 artfynd.xlsx", "A 14013-2023")</f>
        <v/>
      </c>
      <c r="T369">
        <f>HYPERLINK("https://klasma.github.io/Logging_0483/kartor/A 14013-2023 karta.png", "A 14013-2023")</f>
        <v/>
      </c>
      <c r="V369">
        <f>HYPERLINK("https://klasma.github.io/Logging_0483/klagomål/A 14013-2023 FSC-klagomål.docx", "A 14013-2023")</f>
        <v/>
      </c>
      <c r="W369">
        <f>HYPERLINK("https://klasma.github.io/Logging_0483/klagomålsmail/A 14013-2023 FSC-klagomål mail.docx", "A 14013-2023")</f>
        <v/>
      </c>
      <c r="X369">
        <f>HYPERLINK("https://klasma.github.io/Logging_0483/tillsyn/A 14013-2023 tillsynsbegäran.docx", "A 14013-2023")</f>
        <v/>
      </c>
      <c r="Y369">
        <f>HYPERLINK("https://klasma.github.io/Logging_0483/tillsynsmail/A 14013-2023 tillsynsbegäran mail.docx",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45213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 artfynd.xlsx", "A 14327-2023")</f>
        <v/>
      </c>
      <c r="T370">
        <f>HYPERLINK("https://klasma.github.io/Logging_0484/kartor/A 14327-2023 karta.png", "A 14327-2023")</f>
        <v/>
      </c>
      <c r="V370">
        <f>HYPERLINK("https://klasma.github.io/Logging_0484/klagomål/A 14327-2023 FSC-klagomål.docx", "A 14327-2023")</f>
        <v/>
      </c>
      <c r="W370">
        <f>HYPERLINK("https://klasma.github.io/Logging_0484/klagomålsmail/A 14327-2023 FSC-klagomål mail.docx", "A 14327-2023")</f>
        <v/>
      </c>
      <c r="X370">
        <f>HYPERLINK("https://klasma.github.io/Logging_0484/tillsyn/A 14327-2023 tillsynsbegäran.docx", "A 14327-2023")</f>
        <v/>
      </c>
      <c r="Y370">
        <f>HYPERLINK("https://klasma.github.io/Logging_0484/tillsynsmail/A 14327-2023 tillsynsbegäran mail.docx",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45213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 artfynd.xlsx", "A 18928-2023")</f>
        <v/>
      </c>
      <c r="T371">
        <f>HYPERLINK("https://klasma.github.io/Logging_0482/kartor/A 18928-2023 karta.png", "A 18928-2023")</f>
        <v/>
      </c>
      <c r="V371">
        <f>HYPERLINK("https://klasma.github.io/Logging_0482/klagomål/A 18928-2023 FSC-klagomål.docx", "A 18928-2023")</f>
        <v/>
      </c>
      <c r="W371">
        <f>HYPERLINK("https://klasma.github.io/Logging_0482/klagomålsmail/A 18928-2023 FSC-klagomål mail.docx", "A 18928-2023")</f>
        <v/>
      </c>
      <c r="X371">
        <f>HYPERLINK("https://klasma.github.io/Logging_0482/tillsyn/A 18928-2023 tillsynsbegäran.docx", "A 18928-2023")</f>
        <v/>
      </c>
      <c r="Y371">
        <f>HYPERLINK("https://klasma.github.io/Logging_0482/tillsynsmail/A 18928-2023 tillsynsbegäran mail.docx",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45213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 artfynd.xlsx", "A 19627-2023")</f>
        <v/>
      </c>
      <c r="T372">
        <f>HYPERLINK("https://klasma.github.io/Logging_0484/kartor/A 19627-2023 karta.png", "A 19627-2023")</f>
        <v/>
      </c>
      <c r="V372">
        <f>HYPERLINK("https://klasma.github.io/Logging_0484/klagomål/A 19627-2023 FSC-klagomål.docx", "A 19627-2023")</f>
        <v/>
      </c>
      <c r="W372">
        <f>HYPERLINK("https://klasma.github.io/Logging_0484/klagomålsmail/A 19627-2023 FSC-klagomål mail.docx", "A 19627-2023")</f>
        <v/>
      </c>
      <c r="X372">
        <f>HYPERLINK("https://klasma.github.io/Logging_0484/tillsyn/A 19627-2023 tillsynsbegäran.docx", "A 19627-2023")</f>
        <v/>
      </c>
      <c r="Y372">
        <f>HYPERLINK("https://klasma.github.io/Logging_0484/tillsynsmail/A 19627-2023 tillsynsbegäran mail.docx",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45213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 artfynd.xlsx", "A 20325-2023")</f>
        <v/>
      </c>
      <c r="T373">
        <f>HYPERLINK("https://klasma.github.io/Logging_0480/kartor/A 20325-2023 karta.png", "A 20325-2023")</f>
        <v/>
      </c>
      <c r="V373">
        <f>HYPERLINK("https://klasma.github.io/Logging_0480/klagomål/A 20325-2023 FSC-klagomål.docx", "A 20325-2023")</f>
        <v/>
      </c>
      <c r="W373">
        <f>HYPERLINK("https://klasma.github.io/Logging_0480/klagomålsmail/A 20325-2023 FSC-klagomål mail.docx", "A 20325-2023")</f>
        <v/>
      </c>
      <c r="X373">
        <f>HYPERLINK("https://klasma.github.io/Logging_0480/tillsyn/A 20325-2023 tillsynsbegäran.docx", "A 20325-2023")</f>
        <v/>
      </c>
      <c r="Y373">
        <f>HYPERLINK("https://klasma.github.io/Logging_0480/tillsynsmail/A 20325-2023 tillsynsbegäran mail.docx",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45213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 artfynd.xlsx", "A 21734-2023")</f>
        <v/>
      </c>
      <c r="T374">
        <f>HYPERLINK("https://klasma.github.io/Logging_0484/kartor/A 21734-2023 karta.png", "A 21734-2023")</f>
        <v/>
      </c>
      <c r="V374">
        <f>HYPERLINK("https://klasma.github.io/Logging_0484/klagomål/A 21734-2023 FSC-klagomål.docx", "A 21734-2023")</f>
        <v/>
      </c>
      <c r="W374">
        <f>HYPERLINK("https://klasma.github.io/Logging_0484/klagomålsmail/A 21734-2023 FSC-klagomål mail.docx", "A 21734-2023")</f>
        <v/>
      </c>
      <c r="X374">
        <f>HYPERLINK("https://klasma.github.io/Logging_0484/tillsyn/A 21734-2023 tillsynsbegäran.docx", "A 21734-2023")</f>
        <v/>
      </c>
      <c r="Y374">
        <f>HYPERLINK("https://klasma.github.io/Logging_0484/tillsynsmail/A 21734-2023 tillsynsbegäran mail.docx",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45213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45213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45213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45213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45213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45213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45213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45213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45213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45213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45213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45213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45213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45213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45213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45213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45213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45213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45213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45213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45213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45213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45213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45213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45213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45213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45213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45213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45213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45213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45213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45213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45213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45213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45213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45213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45213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45213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45213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45213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45213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45213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45213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45213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45213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45213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45213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45213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45213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45213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45213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45213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45213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45213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45213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45213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45213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45213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45213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45213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45213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45213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45213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45213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45213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45213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45213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45213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45213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45213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45213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45213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45213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45213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45213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45213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45213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45213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45213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45213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45213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45213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45213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45213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45213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45213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45213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45213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45213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45213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45213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45213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45213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45213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45213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45213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45213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45213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45213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45213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45213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45213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45213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45213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45213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45213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45213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45213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45213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45213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45213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45213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45213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45213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45213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45213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45213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45213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45213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45213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45213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45213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45213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45213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45213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45213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45213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45213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45213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45213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45213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45213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45213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45213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45213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45213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45213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45213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45213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45213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45213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45213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45213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45213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45213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45213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45213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45213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45213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45213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45213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45213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45213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45213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45213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45213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45213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45213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45213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45213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45213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45213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45213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45213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45213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45213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45213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45213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45213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45213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45213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45213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45213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45213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45213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45213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45213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45213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45213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45213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45213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45213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45213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45213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45213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45213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45213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45213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45213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45213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45213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45213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45213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45213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45213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45213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45213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45213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45213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45213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45213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45213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45213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45213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45213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45213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45213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45213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45213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45213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45213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45213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45213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45213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45213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45213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45213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45213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45213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45213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45213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45213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45213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45213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45213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45213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45213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45213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45213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45213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45213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45213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45213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45213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45213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45213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45213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45213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45213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45213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45213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45213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45213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45213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45213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45213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45213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45213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45213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45213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45213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45213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45213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45213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45213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45213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45213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45213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45213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45213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45213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45213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45213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45213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45213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45213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45213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45213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45213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45213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45213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45213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45213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45213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45213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45213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45213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45213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45213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45213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45213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45213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45213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45213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45213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45213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45213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45213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45213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45213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45213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45213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45213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45213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45213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45213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45213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45213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45213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45213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45213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45213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45213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45213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45213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45213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45213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45213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45213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45213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45213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45213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45213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45213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45213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45213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45213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45213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45213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45213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45213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45213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45213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45213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45213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45213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45213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45213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45213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45213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45213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45213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45213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45213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45213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45213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45213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45213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45213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45213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45213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45213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45213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45213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45213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45213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45213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45213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45213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45213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45213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45213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45213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45213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45213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45213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45213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45213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45213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45213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45213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45213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45213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45213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45213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45213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45213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45213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45213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45213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45213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45213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45213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45213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45213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45213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45213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45213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45213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45213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45213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45213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45213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45213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45213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45213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45213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45213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45213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45213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45213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45213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45213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45213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45213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45213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45213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45213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45213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45213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45213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45213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45213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45213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45213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45213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45213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45213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45213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45213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45213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45213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45213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45213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45213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45213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45213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45213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45213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45213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45213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45213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45213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45213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45213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45213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45213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45213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45213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45213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45213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45213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45213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45213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45213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45213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45213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45213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45213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45213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45213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45213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45213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45213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45213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45213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45213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45213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45213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45213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45213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45213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45213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45213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45213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45213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45213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45213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45213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45213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45213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45213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45213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45213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45213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45213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45213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45213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45213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45213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45213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45213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45213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45213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45213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45213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45213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45213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45213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45213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45213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45213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45213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45213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45213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45213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45213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45213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45213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45213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45213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45213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45213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45213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45213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45213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45213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45213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45213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45213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45213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45213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45213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45213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45213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45213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45213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45213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45213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45213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45213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45213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45213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45213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45213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45213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45213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45213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45213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45213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45213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45213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45213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45213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45213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45213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45213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45213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45213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45213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45213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45213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45213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45213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45213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45213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45213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45213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45213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45213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45213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45213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45213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45213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45213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45213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45213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45213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45213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45213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45213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45213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45213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45213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45213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45213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45213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45213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45213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45213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45213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45213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45213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45213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45213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45213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45213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45213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45213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45213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45213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45213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45213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45213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45213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45213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45213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45213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45213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45213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45213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45213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45213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45213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45213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45213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45213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45213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45213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45213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45213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45213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45213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45213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45213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45213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45213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45213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45213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45213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45213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45213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45213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45213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45213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45213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45213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45213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45213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45213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45213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45213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45213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45213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45213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45213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45213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45213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45213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45213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45213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45213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45213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45213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45213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45213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45213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45213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45213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45213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45213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45213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45213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45213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45213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45213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45213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45213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45213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45213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45213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45213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45213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45213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45213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45213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45213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45213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45213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45213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45213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45213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45213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45213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45213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45213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45213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45213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45213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45213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45213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45213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45213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45213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45213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45213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45213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45213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45213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45213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45213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45213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45213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45213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45213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45213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45213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45213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45213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45213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45213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45213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45213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45213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45213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45213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45213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45213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45213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45213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45213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45213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45213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45213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45213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45213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45213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45213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45213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45213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45213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45213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45213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45213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45213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45213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45213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45213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45213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45213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45213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45213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45213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45213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45213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45213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45213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45213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45213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45213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45213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45213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45213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45213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45213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45213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45213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45213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45213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45213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45213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45213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45213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45213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45213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45213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45213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45213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45213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45213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45213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45213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45213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45213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45213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45213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45213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45213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45213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45213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45213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45213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45213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45213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45213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45213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45213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45213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45213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45213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45213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45213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45213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45213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45213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45213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45213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45213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45213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45213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45213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45213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45213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45213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45213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45213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45213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45213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45213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45213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45213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45213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45213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45213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45213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45213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45213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45213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45213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45213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45213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45213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45213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45213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45213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45213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45213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45213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45213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45213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45213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45213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45213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45213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45213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45213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45213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45213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45213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45213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45213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45213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45213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45213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45213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45213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45213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45213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45213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45213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45213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45213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45213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45213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45213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45213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45213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45213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45213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45213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45213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45213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45213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45213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45213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45213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45213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45213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45213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45213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45213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45213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45213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45213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45213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45213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45213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45213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45213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45213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45213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45213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45213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45213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45213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45213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45213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45213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45213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45213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45213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45213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45213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45213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45213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45213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45213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45213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45213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45213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45213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45213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45213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45213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45213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45213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45213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45213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45213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45213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45213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45213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45213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45213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45213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45213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45213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45213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45213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45213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45213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45213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45213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45213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45213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45213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45213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45213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45213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45213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45213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45213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45213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45213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45213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45213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45213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45213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45213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45213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45213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45213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45213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45213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45213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45213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45213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45213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45213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45213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45213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45213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45213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45213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45213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45213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45213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45213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45213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45213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45213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45213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45213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45213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45213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45213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45213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45213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45213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45213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45213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45213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45213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45213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45213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45213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45213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45213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45213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45213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45213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45213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45213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45213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45213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45213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45213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45213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45213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45213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45213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45213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45213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45213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45213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45213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45213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45213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45213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45213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45213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45213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45213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45213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45213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45213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45213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45213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45213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45213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45213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45213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45213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45213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45213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45213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45213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45213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45213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45213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45213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45213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45213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45213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45213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45213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45213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45213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45213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45213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45213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45213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45213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45213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45213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45213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45213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45213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45213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45213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45213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45213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45213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45213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45213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45213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45213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45213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45213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45213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45213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45213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45213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45213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45213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45213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45213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45213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45213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45213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45213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45213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45213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45213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45213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45213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45213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45213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45213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45213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45213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45213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45213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45213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45213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45213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45213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45213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45213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45213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45213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45213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45213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45213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45213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45213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45213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45213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45213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45213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45213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45213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45213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45213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45213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45213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45213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45213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45213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45213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45213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45213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45213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45213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45213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45213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45213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45213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45213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45213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45213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45213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45213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45213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45213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45213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45213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45213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45213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45213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45213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45213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45213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45213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45213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45213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45213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45213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45213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45213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45213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45213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45213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45213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45213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45213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45213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45213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45213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45213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45213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45213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45213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45213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45213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45213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45213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45213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45213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45213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45213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45213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45213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45213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45213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45213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45213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45213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45213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45213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45213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45213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45213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45213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45213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45213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45213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45213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45213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45213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45213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45213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45213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45213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45213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45213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45213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45213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45213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45213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45213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45213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45213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45213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45213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45213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45213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45213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45213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45213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45213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45213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45213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45213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45213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45213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45213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45213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45213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45213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45213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45213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45213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45213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45213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45213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45213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45213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45213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45213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45213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45213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45213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45213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45213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45213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45213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45213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45213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45213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45213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45213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45213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45213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45213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45213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45213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45213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45213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45213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45213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45213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45213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45213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45213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45213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45213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45213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45213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45213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45213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45213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45213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45213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45213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45213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45213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45213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45213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45213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45213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45213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45213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45213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45213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45213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45213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45213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45213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45213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45213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45213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45213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45213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45213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45213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45213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45213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45213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45213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45213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45213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45213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45213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45213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45213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45213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45213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45213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45213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45213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45213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45213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45213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45213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45213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45213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45213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45213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45213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45213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45213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45213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45213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45213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45213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45213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45213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45213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45213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45213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45213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45213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45213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45213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45213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45213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45213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45213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45213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45213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45213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45213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45213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45213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45213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45213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45213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45213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45213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45213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45213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45213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45213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45213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45213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45213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45213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45213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45213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45213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45213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45213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45213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45213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45213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45213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45213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45213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45213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45213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45213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45213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45213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45213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45213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45213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45213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45213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45213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45213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45213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45213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45213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45213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45213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45213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45213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45213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45213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45213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45213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45213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45213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45213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45213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45213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45213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45213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45213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45213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45213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45213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45213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45213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45213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45213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45213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45213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45213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45213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45213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45213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45213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45213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45213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45213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45213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45213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45213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45213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45213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45213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45213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45213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45213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45213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45213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45213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45213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45213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45213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45213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45213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45213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45213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45213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45213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45213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45213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45213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45213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45213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45213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45213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45213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45213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45213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45213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45213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45213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45213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45213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45213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45213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45213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45213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45213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45213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45213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45213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45213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45213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45213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45213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45213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45213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45213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45213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45213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45213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45213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45213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45213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45213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45213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45213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45213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45213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45213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45213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45213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45213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45213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45213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45213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45213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45213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45213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45213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45213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45213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45213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45213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45213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45213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45213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45213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45213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45213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45213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45213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45213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45213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45213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45213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45213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45213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45213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45213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45213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45213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45213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45213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45213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45213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45213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45213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45213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45213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45213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45213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45213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45213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45213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45213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HYPERLINK("https://klasma.github.io/Logging_0483/knärot/A 40259-2020 karta knärot.png", "A 40259-2020")</f>
        <v/>
      </c>
      <c r="V1840">
        <f>HYPERLINK("https://klasma.github.io/Logging_0483/klagomål/A 40259-2020 FSC-klagomål.docx", "A 40259-2020")</f>
        <v/>
      </c>
      <c r="W1840">
        <f>HYPERLINK("https://klasma.github.io/Logging_0483/klagomålsmail/A 40259-2020 FSC-klagomål mail.docx", "A 40259-2020")</f>
        <v/>
      </c>
      <c r="X1840">
        <f>HYPERLINK("https://klasma.github.io/Logging_0483/tillsyn/A 40259-2020 tillsynsbegäran.docx", "A 40259-2020")</f>
        <v/>
      </c>
      <c r="Y1840">
        <f>HYPERLINK("https://klasma.github.io/Logging_0483/tillsynsmail/A 40259-2020 tillsynsbegäran mail.docx",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45213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45213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45213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45213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45213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45213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45213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45213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45213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45213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45213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45213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45213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45213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45213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45213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45213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45213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45213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45213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45213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45213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45213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45213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45213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45213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45213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45213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45213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45213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45213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45213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45213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45213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45213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45213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45213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45213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45213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45213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45213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45213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45213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45213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45213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45213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45213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45213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45213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45213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45213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45213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45213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45213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45213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45213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45213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45213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45213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45213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45213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45213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45213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45213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45213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45213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45213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45213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45213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45213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45213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45213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45213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45213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45213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45213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45213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45213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45213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45213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45213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45213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45213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45213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45213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45213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45213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45213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45213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45213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45213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45213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45213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45213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45213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45213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45213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45213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45213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45213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45213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45213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45213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45213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45213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45213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45213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45213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45213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45213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45213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45213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45213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HYPERLINK("https://klasma.github.io/Logging_0484/knärot/A 49444-2020 karta knärot.png", "A 49444-2020")</f>
        <v/>
      </c>
      <c r="V1953">
        <f>HYPERLINK("https://klasma.github.io/Logging_0484/klagomål/A 49444-2020 FSC-klagomål.docx", "A 49444-2020")</f>
        <v/>
      </c>
      <c r="W1953">
        <f>HYPERLINK("https://klasma.github.io/Logging_0484/klagomålsmail/A 49444-2020 FSC-klagomål mail.docx", "A 49444-2020")</f>
        <v/>
      </c>
      <c r="X1953">
        <f>HYPERLINK("https://klasma.github.io/Logging_0484/tillsyn/A 49444-2020 tillsynsbegäran.docx", "A 49444-2020")</f>
        <v/>
      </c>
      <c r="Y1953">
        <f>HYPERLINK("https://klasma.github.io/Logging_0484/tillsynsmail/A 49444-2020 tillsynsbegäran mail.docx",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45213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45213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45213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45213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45213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45213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45213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45213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45213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45213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45213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45213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45213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45213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45213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45213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45213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45213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45213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45213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45213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45213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45213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45213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45213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45213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45213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45213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45213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45213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45213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45213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45213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45213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45213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45213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45213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45213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45213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45213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45213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45213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45213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45213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45213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45213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45213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45213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45213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45213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45213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45213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45213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45213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45213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45213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45213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45213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45213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45213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45213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45213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45213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45213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45213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45213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45213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45213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45213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45213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45213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45213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45213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45213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45213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45213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45213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45213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45213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45213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45213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45213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45213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45213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45213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45213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45213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45213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45213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45213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45213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45213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45213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45213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45213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45213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45213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HYPERLINK("https://klasma.github.io/Logging_0486/knärot/A 57642-2020 karta knärot.png", "A 57642-2020")</f>
        <v/>
      </c>
      <c r="V2050">
        <f>HYPERLINK("https://klasma.github.io/Logging_0486/klagomål/A 57642-2020 FSC-klagomål.docx", "A 57642-2020")</f>
        <v/>
      </c>
      <c r="W2050">
        <f>HYPERLINK("https://klasma.github.io/Logging_0486/klagomålsmail/A 57642-2020 FSC-klagomål mail.docx", "A 57642-2020")</f>
        <v/>
      </c>
      <c r="X2050">
        <f>HYPERLINK("https://klasma.github.io/Logging_0486/tillsyn/A 57642-2020 tillsynsbegäran.docx", "A 57642-2020")</f>
        <v/>
      </c>
      <c r="Y2050">
        <f>HYPERLINK("https://klasma.github.io/Logging_0486/tillsynsmail/A 57642-2020 tillsynsbegäran mail.docx",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45213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45213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45213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45213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45213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45213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45213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45213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45213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45213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45213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45213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45213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45213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45213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45213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45213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45213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45213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45213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45213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45213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45213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45213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45213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45213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45213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45213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45213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45213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45213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45213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45213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45213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45213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45213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45213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45213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45213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45213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45213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45213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45213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45213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45213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45213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45213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45213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45213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45213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45213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45213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45213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45213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45213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45213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45213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45213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45213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45213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45213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45213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45213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45213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45213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45213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45213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45213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45213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45213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45213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45213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45213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45213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45213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45213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45213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45213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45213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45213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45213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45213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45213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45213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45213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45213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45213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45213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45213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45213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45213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45213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45213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45213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45213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45213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45213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45213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45213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45213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45213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45213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45213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45213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45213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45213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45213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45213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45213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45213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45213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45213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45213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45213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45213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45213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45213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45213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45213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45213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45213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45213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45213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45213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45213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45213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45213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45213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45213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45213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45213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45213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45213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45213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45213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45213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45213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45213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45213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45213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45213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45213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45213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45213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45213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45213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45213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45213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45213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45213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45213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45213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45213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45213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45213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45213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45213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45213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45213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45213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45213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45213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45213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45213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45213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45213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45213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45213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45213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45213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45213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45213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45213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45213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45213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45213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45213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45213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45213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45213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45213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45213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45213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45213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45213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45213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45213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45213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45213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45213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45213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45213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45213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45213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45213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45213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45213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45213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45213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45213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45213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45213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45213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45213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45213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45213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45213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45213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45213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45213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45213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45213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45213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45213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45213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45213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45213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45213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45213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45213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45213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45213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45213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45213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45213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45213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45213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45213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45213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45213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45213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45213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45213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45213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45213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HYPERLINK("https://klasma.github.io/Logging_0482/knärot/A 8176-2021 karta knärot.png", "A 8176-2021")</f>
        <v/>
      </c>
      <c r="V2285">
        <f>HYPERLINK("https://klasma.github.io/Logging_0482/klagomål/A 8176-2021 FSC-klagomål.docx", "A 8176-2021")</f>
        <v/>
      </c>
      <c r="W2285">
        <f>HYPERLINK("https://klasma.github.io/Logging_0482/klagomålsmail/A 8176-2021 FSC-klagomål mail.docx", "A 8176-2021")</f>
        <v/>
      </c>
      <c r="X2285">
        <f>HYPERLINK("https://klasma.github.io/Logging_0482/tillsyn/A 8176-2021 tillsynsbegäran.docx", "A 8176-2021")</f>
        <v/>
      </c>
      <c r="Y2285">
        <f>HYPERLINK("https://klasma.github.io/Logging_0482/tillsynsmail/A 8176-2021 tillsynsbegäran mail.docx",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45213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45213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45213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45213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45213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45213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45213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45213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45213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45213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45213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45213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45213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45213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45213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45213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45213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45213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45213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45213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45213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45213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45213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45213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45213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45213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45213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45213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45213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45213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45213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45213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45213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45213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45213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45213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45213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45213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45213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45213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45213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45213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45213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45213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45213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45213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45213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45213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45213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45213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45213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45213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45213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45213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45213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45213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45213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45213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45213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45213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45213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45213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45213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45213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45213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45213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45213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45213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45213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45213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45213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45213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45213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45213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45213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45213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45213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45213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45213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45213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45213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45213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45213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45213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45213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45213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45213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45213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45213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45213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45213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45213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45213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45213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45213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45213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45213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45213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45213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45213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45213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45213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45213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45213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45213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45213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45213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45213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45213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45213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45213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45213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45213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45213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45213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45213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45213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45213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45213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45213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45213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45213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45213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45213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45213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45213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45213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45213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45213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45213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45213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45213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45213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45213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45213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45213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45213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45213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45213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45213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45213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45213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45213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45213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45213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45213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45213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45213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45213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45213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45213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45213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45213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45213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45213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45213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45213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45213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45213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45213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45213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45213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45213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45213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45213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45213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45213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45213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45213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45213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45213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45213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45213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45213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45213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45213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45213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45213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45213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45213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45213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45213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45213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45213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45213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45213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45213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45213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45213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45213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45213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45213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45213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45213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45213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45213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45213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45213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45213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45213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45213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45213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45213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45213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45213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45213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45213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45213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45213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45213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45213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45213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45213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45213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45213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45213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45213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45213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45213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45213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45213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45213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45213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45213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45213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45213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45213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45213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45213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45213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45213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45213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45213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45213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45213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45213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45213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45213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45213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45213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45213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45213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45213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45213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45213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45213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45213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45213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45213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45213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HYPERLINK("https://klasma.github.io/Logging_0483/knärot/A 32733-2021 karta knärot.png", "A 32733-2021")</f>
        <v/>
      </c>
      <c r="V2535">
        <f>HYPERLINK("https://klasma.github.io/Logging_0483/klagomål/A 32733-2021 FSC-klagomål.docx", "A 32733-2021")</f>
        <v/>
      </c>
      <c r="W2535">
        <f>HYPERLINK("https://klasma.github.io/Logging_0483/klagomålsmail/A 32733-2021 FSC-klagomål mail.docx", "A 32733-2021")</f>
        <v/>
      </c>
      <c r="X2535">
        <f>HYPERLINK("https://klasma.github.io/Logging_0483/tillsyn/A 32733-2021 tillsynsbegäran.docx", "A 32733-2021")</f>
        <v/>
      </c>
      <c r="Y2535">
        <f>HYPERLINK("https://klasma.github.io/Logging_0483/tillsynsmail/A 32733-2021 tillsynsbegäran mail.docx",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45213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45213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45213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45213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45213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45213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45213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45213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45213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45213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45213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45213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45213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45213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45213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45213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45213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45213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45213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45213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45213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45213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45213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45213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45213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45213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45213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45213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45213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45213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45213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45213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45213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45213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45213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45213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45213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45213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45213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45213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45213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45213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45213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45213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45213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45213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45213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45213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45213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45213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45213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45213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45213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45213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45213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45213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45213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45213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45213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45213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45213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45213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45213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45213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45213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45213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45213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45213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45213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45213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45213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45213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45213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45213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45213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45213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45213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45213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45213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45213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45213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45213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45213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45213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45213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45213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45213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45213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45213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45213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45213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45213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45213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45213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45213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45213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45213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45213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45213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45213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45213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45213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45213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45213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45213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45213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45213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45213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45213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45213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45213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45213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45213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45213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45213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45213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45213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45213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45213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45213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45213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45213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45213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45213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45213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45213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45213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45213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45213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45213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45213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45213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45213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45213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45213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45213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45213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45213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45213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45213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45213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45213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45213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45213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45213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45213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45213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45213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45213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45213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45213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45213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45213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45213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45213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45213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45213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45213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45213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45213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45213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45213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45213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45213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45213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45213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45213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45213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45213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45213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45213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45213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45213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45213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45213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45213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45213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45213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45213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45213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45213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45213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45213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45213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45213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45213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45213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45213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45213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45213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45213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45213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45213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45213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45213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45213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45213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45213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45213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45213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45213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45213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45213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45213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45213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45213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45213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45213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45213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45213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45213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45213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45213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45213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45213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45213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45213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45213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45213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45213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45213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45213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45213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45213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45213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45213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45213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45213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45213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45213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45213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45213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45213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45213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45213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45213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45213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45213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45213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45213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45213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45213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45213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45213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45213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45213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45213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45213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45213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45213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45213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45213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45213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45213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45213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45213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45213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45213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45213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45213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45213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45213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45213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45213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45213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45213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45213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45213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45213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45213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45213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45213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45213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45213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45213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45213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45213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45213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45213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45213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45213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45213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45213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45213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45213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45213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45213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45213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45213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45213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45213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45213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45213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45213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45213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45213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45213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45213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45213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45213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45213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45213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45213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45213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45213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45213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45213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45213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45213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45213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45213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45213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45213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45213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45213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45213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45213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45213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45213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45213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45213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45213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45213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45213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45213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45213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45213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45213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45213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45213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45213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45213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45213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45213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45213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45213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45213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45213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45213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45213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45213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45213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45213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45213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45213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45213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45213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45213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45213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45213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45213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45213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45213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45213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45213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45213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45213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45213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45213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45213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45213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45213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45213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45213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45213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45213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45213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45213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45213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45213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45213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45213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45213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45213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45213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45213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45213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45213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45213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45213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45213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45213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45213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45213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45213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45213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45213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45213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45213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45213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45213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45213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45213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45213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45213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45213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45213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45213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45213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45213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45213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45213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45213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45213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45213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45213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45213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45213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45213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45213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45213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45213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45213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45213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45213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45213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45213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45213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45213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45213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45213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45213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45213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45213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45213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45213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45213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45213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45213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45213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45213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45213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45213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45213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45213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45213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45213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45213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45213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45213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45213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45213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45213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45213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45213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45213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45213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45213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45213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45213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45213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45213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45213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45213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45213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45213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45213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45213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45213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45213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45213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45213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45213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45213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45213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45213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45213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45213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45213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45213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45213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45213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45213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45213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45213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45213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45213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45213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45213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45213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45213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45213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45213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45213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45213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45213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45213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45213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45213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45213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45213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45213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45213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45213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45213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45213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45213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45213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45213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45213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45213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45213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45213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45213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45213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45213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45213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45213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45213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45213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45213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45213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45213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45213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45213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45213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45213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45213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45213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45213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45213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45213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45213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45213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45213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45213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45213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45213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45213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45213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45213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45213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45213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45213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45213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45213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45213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45213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45213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45213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45213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45213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45213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45213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45213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45213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45213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45213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45213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45213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45213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45213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45213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45213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45213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45213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45213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45213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45213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45213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45213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45213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45213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45213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45213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45213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45213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45213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45213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45213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45213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45213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45213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45213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45213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45213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45213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45213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45213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45213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45213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45213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45213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45213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45213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45213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45213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45213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45213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45213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45213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45213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45213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45213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45213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45213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45213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45213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45213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45213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45213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45213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45213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45213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45213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45213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45213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45213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45213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45213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45213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45213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45213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45213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45213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45213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45213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45213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45213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45213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45213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45213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45213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45213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45213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45213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45213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45213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45213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45213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45213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45213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45213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45213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45213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45213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45213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45213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45213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45213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45213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45213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45213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45213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45213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45213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45213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45213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45213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45213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45213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45213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45213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45213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45213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45213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45213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45213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45213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45213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45213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45213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45213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45213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45213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45213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45213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45213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45213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45213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45213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45213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45213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45213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45213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45213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45213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45213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45213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45213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45213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45213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45213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45213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45213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45213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45213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45213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45213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45213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45213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45213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45213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45213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45213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45213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45213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45213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45213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45213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45213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45213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45213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45213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45213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45213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45213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45213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45213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45213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45213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45213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45213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45213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45213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45213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45213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45213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45213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45213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45213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45213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45213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45213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45213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45213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45213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45213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45213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45213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45213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45213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45213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45213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45213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45213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45213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45213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45213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45213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45213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45213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45213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45213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45213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45213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45213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45213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45213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45213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45213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45213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45213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45213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45213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45213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45213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45213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45213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45213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45213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45213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45213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45213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45213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45213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45213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45213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45213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45213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45213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45213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45213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45213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45213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45213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45213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45213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45213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45213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45213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45213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45213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45213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45213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45213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45213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45213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45213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45213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45213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45213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45213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45213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45213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45213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45213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45213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45213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45213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45213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45213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45213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45213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45213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45213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45213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45213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45213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45213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45213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45213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45213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45213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45213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45213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45213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45213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45213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45213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45213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45213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45213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45213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45213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45213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45213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45213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45213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45213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45213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45213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45213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45213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45213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45213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45213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45213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45213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45213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45213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45213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45213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45213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45213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45213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45213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45213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45213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45213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45213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45213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45213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45213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45213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45213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45213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45213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45213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45213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45213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45213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45213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45213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45213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45213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45213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45213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45213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45213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45213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45213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45213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45213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45213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45213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45213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45213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45213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45213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45213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45213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45213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45213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45213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45213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45213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45213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45213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45213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45213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45213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45213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45213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45213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HYPERLINK("https://klasma.github.io/Logging_0482/knärot/A 23103-2022 karta knärot.png", "A 23103-2022")</f>
        <v/>
      </c>
      <c r="V3430">
        <f>HYPERLINK("https://klasma.github.io/Logging_0482/klagomål/A 23103-2022 FSC-klagomål.docx", "A 23103-2022")</f>
        <v/>
      </c>
      <c r="W3430">
        <f>HYPERLINK("https://klasma.github.io/Logging_0482/klagomålsmail/A 23103-2022 FSC-klagomål mail.docx", "A 23103-2022")</f>
        <v/>
      </c>
      <c r="X3430">
        <f>HYPERLINK("https://klasma.github.io/Logging_0482/tillsyn/A 23103-2022 tillsynsbegäran.docx", "A 23103-2022")</f>
        <v/>
      </c>
      <c r="Y3430">
        <f>HYPERLINK("https://klasma.github.io/Logging_0482/tillsynsmail/A 23103-2022 tillsynsbegäran mail.docx",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45213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45213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45213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45213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45213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45213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45213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45213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45213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45213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45213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45213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45213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45213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45213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45213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45213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45213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45213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45213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45213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45213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45213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45213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45213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45213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45213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45213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45213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45213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45213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45213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45213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45213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45213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45213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45213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45213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45213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45213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45213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45213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45213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45213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45213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45213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45213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45213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45213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HYPERLINK("https://klasma.github.io/Logging_0484/knärot/A 28189-2022 karta knärot.png", "A 28189-2022")</f>
        <v/>
      </c>
      <c r="V3479">
        <f>HYPERLINK("https://klasma.github.io/Logging_0484/klagomål/A 28189-2022 FSC-klagomål.docx", "A 28189-2022")</f>
        <v/>
      </c>
      <c r="W3479">
        <f>HYPERLINK("https://klasma.github.io/Logging_0484/klagomålsmail/A 28189-2022 FSC-klagomål mail.docx", "A 28189-2022")</f>
        <v/>
      </c>
      <c r="X3479">
        <f>HYPERLINK("https://klasma.github.io/Logging_0484/tillsyn/A 28189-2022 tillsynsbegäran.docx", "A 28189-2022")</f>
        <v/>
      </c>
      <c r="Y3479">
        <f>HYPERLINK("https://klasma.github.io/Logging_0484/tillsynsmail/A 28189-2022 tillsynsbegäran mail.docx",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45213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45213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45213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45213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45213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45213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45213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45213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45213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45213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45213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45213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45213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45213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45213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45213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45213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45213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45213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45213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45213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45213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45213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45213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45213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45213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45213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45213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45213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45213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45213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45213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45213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45213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45213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45213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45213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45213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45213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45213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45213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45213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45213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45213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45213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45213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45213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45213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45213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45213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45213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45213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45213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45213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45213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45213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45213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45213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45213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45213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45213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45213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45213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45213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45213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45213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45213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45213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45213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45213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45213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45213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45213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45213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45213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45213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45213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45213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45213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45213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45213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45213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45213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45213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45213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45213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45213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45213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45213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45213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45213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45213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45213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45213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45213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45213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45213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45213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45213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45213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45213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45213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45213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45213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45213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45213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45213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45213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45213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45213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45213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45213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45213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45213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45213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45213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45213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45213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45213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45213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45213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45213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45213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45213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45213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45213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45213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45213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45213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45213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45213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45213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45213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45213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45213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45213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45213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45213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45213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45213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45213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45213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45213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45213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45213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45213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45213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45213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45213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45213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45213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45213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45213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45213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45213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45213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45213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45213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45213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45213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45213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45213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45213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45213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45213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45213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45213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45213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45213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45213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45213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45213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45213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45213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45213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45213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45213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45213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45213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45213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45213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45213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45213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45213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45213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45213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45213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45213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45213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45213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45213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45213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45213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45213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45213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45213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45213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45213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45213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45213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45213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45213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45213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45213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45213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45213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45213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45213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45213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45213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45213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45213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45213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45213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45213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45213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45213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45213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45213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45213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45213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45213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45213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45213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45213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45213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45213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45213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45213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45213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45213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45213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45213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45213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45213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45213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45213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45213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45213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45213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45213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45213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45213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45213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45213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45213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45213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45213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45213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45213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45213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45213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45213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45213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45213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45213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45213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45213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45213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45213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45213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45213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45213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45213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45213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45213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45213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45213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45213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45213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45213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45213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45213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45213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45213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45213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45213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45213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45213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45213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45213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45213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45213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45213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45213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45213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45213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45213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45213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45213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45213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45213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45213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45213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45213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45213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45213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45213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45213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45213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45213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45213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45213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45213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45213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45213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45213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45213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45213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45213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45213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45213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45213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45213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45213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45213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45213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45213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45213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45213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45213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45213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45213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45213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45213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45213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45213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45213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45213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45213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45213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45213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45213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45213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45213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45213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45213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45213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45213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45213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45213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45213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45213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45213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45213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45213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45213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45213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45213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45213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45213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45213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45213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45213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45213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45213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45213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45213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45213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45213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45213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45213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45213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45213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45213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45213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45213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45213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45213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45213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45213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45213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45213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45213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45213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45213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45213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45213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45213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45213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45213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45213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45213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45213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45213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45213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45213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45213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45213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45213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45213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45213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45213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45213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45213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45213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45213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45213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45213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45213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45213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45213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45213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45213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45213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45213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45213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45213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45213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45213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45213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45213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45213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45213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45213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45213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45213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45213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45213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45213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45213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45213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45213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45213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45213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45213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45213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45213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45213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45213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45213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45213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45213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45213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45213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45213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45213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45213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45213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45213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45213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45213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45213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45213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45213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45213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45213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45213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45213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45213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45213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45213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45213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45213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45213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45213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45213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45213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45213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45213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45213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45213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45213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45213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45213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45213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45213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45213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45213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45213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45213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45213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45213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45213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45213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45213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45213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45213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45213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45213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45213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45213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45213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45213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45213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45213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45213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45213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45213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45213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45213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45213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45213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45213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45213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45213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45213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45213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45213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45213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45213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45213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45213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45213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45213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45213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45213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45213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45213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45213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45213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45213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45213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45213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45213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45213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45213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45213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45213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45213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45213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45213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45213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45213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45213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45213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45213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45213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45213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45213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45213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45213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45213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45213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45213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45213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45213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45213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45213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45213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45213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45213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45213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45213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45213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45213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45213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45213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45213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45213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45213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45213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45213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45213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45213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45213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45213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45213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45213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45213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45213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45213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45213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45213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45213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45213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45213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45213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45213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45213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45213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45213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45213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45213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45213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45213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45213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45213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45213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45213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45213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45213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45213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45213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45213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45213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45213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45213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45213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45213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45213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45213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45213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45213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45213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45213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45213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45213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45213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45213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45213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45213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45213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45213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45213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45213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45213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45213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45213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45213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45213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45213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45213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45213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45213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45213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45213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45213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45213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45213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45213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45213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45213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45213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45213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45213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45213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45213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45213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45213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45213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45213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45213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45213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45213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45213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45213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45213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45213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45213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45213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45213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45213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45213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45213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45213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45213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45213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45213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45213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45213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45213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45213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45213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45213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45213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45213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45213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45213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45213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45213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45213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45213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45213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45213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45213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45213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45213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45213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45213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45213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45213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45213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45213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45213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45213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45213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45213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45213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45213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45213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45213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45213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45213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45213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45213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45213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45213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45213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45213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45213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45213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45213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45213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45213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45213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45213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45213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45213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45213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45213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45213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45213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45213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45213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45213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45213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45213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45213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45213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45213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45213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45213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45213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45213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45213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45213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45213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45213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45213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45213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45213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45213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45213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45213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45213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45213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45213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45213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45213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45213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45213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45213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45213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45213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45213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45213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45213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45213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45213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45213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45213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45213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45213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45213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45213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45213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45213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45213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45213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45213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45213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45213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45213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45213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45213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45213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45213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45213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45213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45213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45213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45213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45213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45213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45213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45213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45213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45213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45213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45213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45213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45213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45213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45213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45213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45213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45213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45213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45213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45213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45213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45213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45213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45213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45213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45213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45213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45213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45213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45213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45213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45213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45213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45213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45213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45213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45213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45213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45213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45213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45213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45213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45213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45213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45213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45213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45213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45213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45213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45213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45213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45213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45213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45213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45213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45213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45213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45213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45213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45213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45213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45213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45213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45213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45213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45213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45213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45213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45213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45213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45213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45213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45213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45213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45213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45213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45213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45213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45213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45213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45213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45213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45213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45213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45213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45213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45213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45213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45213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45213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45213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45213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45213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45213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45213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45213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45213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45213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45213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45213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45213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45213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45213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45213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45213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45213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45213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45213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45213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45213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45213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45213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45213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45213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45213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45213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45213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45213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45213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45213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45213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45213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45213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45213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45213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45213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45213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45213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45213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45213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45213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45213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45213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45213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45213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45213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45213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45213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45213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45213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45213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45213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45213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45213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45213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45213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45213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45213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45213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45213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45213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45213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45213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45213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45213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45213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45213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45213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45213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45213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45213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45213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45213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45213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45213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45213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45213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45213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45213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45213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45213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45213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45213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45213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45213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45213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45213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45213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45213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45213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45213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45213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45213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45213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45213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45213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45213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45213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45213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45213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45213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45213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45213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45213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45213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45213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45213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45213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45213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45213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45213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45213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45213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45213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45213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45213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45213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45213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45213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45213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45213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45213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45213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45213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45213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45213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45213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45213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45213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45213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45213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45213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45213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45213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45213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45213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45213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45213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45213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45213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45213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45213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45213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45213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45213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45213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45213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45213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45213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45213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45213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45213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45213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45213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45213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45213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45213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45213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45213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45213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45213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45213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45213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45213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45213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45213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45213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45213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45213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45213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45213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45213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45213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45213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45213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45213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45213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45213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45213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45213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45213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45213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45213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45213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45213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45213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45213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45213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45213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45213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45213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45213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45213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45213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45213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45213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45213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45213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45213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45213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45213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45213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45213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45213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45213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45213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45213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45213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45213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45213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45213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45213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45213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45213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45213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45213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45213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45213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45213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45213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45213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45213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45213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45213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45213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45213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45213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HYPERLINK("https://klasma.github.io/Logging_0484/knärot/A 20838-2023 karta knärot.png", "A 20838-2023")</f>
        <v/>
      </c>
      <c r="V4557">
        <f>HYPERLINK("https://klasma.github.io/Logging_0484/klagomål/A 20838-2023 FSC-klagomål.docx", "A 20838-2023")</f>
        <v/>
      </c>
      <c r="W4557">
        <f>HYPERLINK("https://klasma.github.io/Logging_0484/klagomålsmail/A 20838-2023 FSC-klagomål mail.docx", "A 20838-2023")</f>
        <v/>
      </c>
      <c r="X4557">
        <f>HYPERLINK("https://klasma.github.io/Logging_0484/tillsyn/A 20838-2023 tillsynsbegäran.docx", "A 20838-2023")</f>
        <v/>
      </c>
      <c r="Y4557">
        <f>HYPERLINK("https://klasma.github.io/Logging_0484/tillsynsmail/A 20838-2023 tillsynsbegäran mail.docx",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45213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45213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45213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45213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45213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45213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45213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45213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45213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45213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45213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45213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45213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45213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45213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45213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45213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45213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45213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45213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45213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45213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45213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45213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45213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45213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45213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45213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45213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45213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45213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45213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45213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45213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45213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45213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45213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45213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45213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45213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45213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45213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45213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45213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45213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45213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45213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45213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45213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45213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45213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45213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45213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45213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45213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45213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45213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45213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45213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45213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45213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45213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45213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45213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45213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45213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45213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45213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45213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45213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45213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45213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45213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45213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45213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45213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45213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45213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45213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45213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45213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45213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45213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45213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45213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45213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45213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45213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45213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45213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45213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45213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45213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45213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45213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45213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45213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45213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45213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45213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45213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45213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45213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45213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45213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45213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45213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45213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45213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45213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45213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45213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45213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45213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45213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45213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45213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45213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45213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45213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45213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45213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45213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45213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45213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45213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45213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45213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45213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45213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45213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45213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45213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45213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45213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45213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45213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45213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45213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45213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45213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45213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45213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45213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45213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45213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45213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45213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45213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45213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45213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45213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45213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45213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45213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45213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45213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45213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45213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45213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45213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45213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45213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45213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45213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45213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HYPERLINK("https://klasma.github.io/Logging_0482/knärot/A 31007-2023 karta knärot.png", "A 31007-2023")</f>
        <v/>
      </c>
      <c r="V4723">
        <f>HYPERLINK("https://klasma.github.io/Logging_0482/klagomål/A 31007-2023 FSC-klagomål.docx", "A 31007-2023")</f>
        <v/>
      </c>
      <c r="W4723">
        <f>HYPERLINK("https://klasma.github.io/Logging_0482/klagomålsmail/A 31007-2023 FSC-klagomål mail.docx", "A 31007-2023")</f>
        <v/>
      </c>
      <c r="X4723">
        <f>HYPERLINK("https://klasma.github.io/Logging_0482/tillsyn/A 31007-2023 tillsynsbegäran.docx", "A 31007-2023")</f>
        <v/>
      </c>
      <c r="Y4723">
        <f>HYPERLINK("https://klasma.github.io/Logging_0482/tillsynsmail/A 31007-2023 tillsynsbegäran mail.docx",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45213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45213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45213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45213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45213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45213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45213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45213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45213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45213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45213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45213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45213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45213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45213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45213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45213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45213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45213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45213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45213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45213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45213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45213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45213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45213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45213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45213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45213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45213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45213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45213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45213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45213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45213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45213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45213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45213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45213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45213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45213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45213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45213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45213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45213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45213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45213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45213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45213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45213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45213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45213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45213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45213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45213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45213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45213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45213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45213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45213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45213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45213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45213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45213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45213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45213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45213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45213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45213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45213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45213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45213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45213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45213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45213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45213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45213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45213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45213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45213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45213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45213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45213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45213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45213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45213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45213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45213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45213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45213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45213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45213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45213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45213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45213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45213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45213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45213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45213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45213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45213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45213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45213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45213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45213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45213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45213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45213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45213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45213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45213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45213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45213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45213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45213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45213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45213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45213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45213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45213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45213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45213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45213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45213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45213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45213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45213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45213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45213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45213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45213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45213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45213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45213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45213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45213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45213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45213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45213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45213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45213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45213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45213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45213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45213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45213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45213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45213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45213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45213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45213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45213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45213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45213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45213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45213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45213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45213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45213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45213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45213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45213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45213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45213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45213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45213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45213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45213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45213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45213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45213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45213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45213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45213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45213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45213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45213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45213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45213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45213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45213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45213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45213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45213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45213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45213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45213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45213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45213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45213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45213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45213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45213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45213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45213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45213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45213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45213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45213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45213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45213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45213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45213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45213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45213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45213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45213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45213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45213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45213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45213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45213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45213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45213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45213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45213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45213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45213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45213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45213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45213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45213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45213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45213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45213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45213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45213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45213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45213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45213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45213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45213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45213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45213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45213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45213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45213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45213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45213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45213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45213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45213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45213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45213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45213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45213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45213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45213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45213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45213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45213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45213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45213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45213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45213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45213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45213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45213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45213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45213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45213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45213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45213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45213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45213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45213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45213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48174-2023</t>
        </is>
      </c>
      <c r="B4991" s="1" t="n">
        <v>45205</v>
      </c>
      <c r="C4991" s="1" t="n">
        <v>45213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45213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49045-2023</t>
        </is>
      </c>
      <c r="B4993" s="1" t="n">
        <v>45209</v>
      </c>
      <c r="C4993" s="1" t="n">
        <v>45213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49186-2023</t>
        </is>
      </c>
      <c r="B4994" s="1" t="n">
        <v>45210</v>
      </c>
      <c r="C4994" s="1" t="n">
        <v>45213</v>
      </c>
      <c r="D4994" t="inlineStr">
        <is>
          <t>SÖDERMANLANDS LÄN</t>
        </is>
      </c>
      <c r="E4994" t="inlineStr">
        <is>
          <t>FLEN</t>
        </is>
      </c>
      <c r="F4994" t="inlineStr">
        <is>
          <t>Kommuner</t>
        </is>
      </c>
      <c r="G4994" t="n">
        <v>13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49198-2023</t>
        </is>
      </c>
      <c r="B4995" s="1" t="n">
        <v>45210</v>
      </c>
      <c r="C4995" s="1" t="n">
        <v>45213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8.4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49235-2023</t>
        </is>
      </c>
      <c r="B4996" s="1" t="n">
        <v>45210</v>
      </c>
      <c r="C4996" s="1" t="n">
        <v>45213</v>
      </c>
      <c r="D4996" t="inlineStr">
        <is>
          <t>SÖDERMANLANDS LÄN</t>
        </is>
      </c>
      <c r="E4996" t="inlineStr">
        <is>
          <t>NYKÖPING</t>
        </is>
      </c>
      <c r="G4996" t="n">
        <v>4.5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49816-2023</t>
        </is>
      </c>
      <c r="B4997" s="1" t="n">
        <v>45211</v>
      </c>
      <c r="C4997" s="1" t="n">
        <v>45213</v>
      </c>
      <c r="D4997" t="inlineStr">
        <is>
          <t>SÖDERMANLANDS LÄN</t>
        </is>
      </c>
      <c r="E4997" t="inlineStr">
        <is>
          <t>FLEN</t>
        </is>
      </c>
      <c r="G4997" t="n">
        <v>4.6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49614-2023</t>
        </is>
      </c>
      <c r="B4998" s="1" t="n">
        <v>45211</v>
      </c>
      <c r="C4998" s="1" t="n">
        <v>45213</v>
      </c>
      <c r="D4998" t="inlineStr">
        <is>
          <t>SÖDERMANLANDS LÄN</t>
        </is>
      </c>
      <c r="E4998" t="inlineStr">
        <is>
          <t>GNESTA</t>
        </is>
      </c>
      <c r="G4998" t="n">
        <v>3.9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49820-2023</t>
        </is>
      </c>
      <c r="B4999" s="1" t="n">
        <v>45211</v>
      </c>
      <c r="C4999" s="1" t="n">
        <v>45213</v>
      </c>
      <c r="D4999" t="inlineStr">
        <is>
          <t>SÖDERMANLANDS LÄN</t>
        </is>
      </c>
      <c r="E4999" t="inlineStr">
        <is>
          <t>FLEN</t>
        </is>
      </c>
      <c r="G4999" t="n">
        <v>3.2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49394-2023</t>
        </is>
      </c>
      <c r="B5000" s="1" t="n">
        <v>45211</v>
      </c>
      <c r="C5000" s="1" t="n">
        <v>45213</v>
      </c>
      <c r="D5000" t="inlineStr">
        <is>
          <t>SÖDERMANLANDS LÄN</t>
        </is>
      </c>
      <c r="E5000" t="inlineStr">
        <is>
          <t>GNESTA</t>
        </is>
      </c>
      <c r="F5000" t="inlineStr">
        <is>
          <t>Holmen skog AB</t>
        </is>
      </c>
      <c r="G5000" t="n">
        <v>0.9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49611-2023</t>
        </is>
      </c>
      <c r="B5001" s="1" t="n">
        <v>45211</v>
      </c>
      <c r="C5001" s="1" t="n">
        <v>45213</v>
      </c>
      <c r="D5001" t="inlineStr">
        <is>
          <t>SÖDERMANLANDS LÄN</t>
        </is>
      </c>
      <c r="E5001" t="inlineStr">
        <is>
          <t>GNESTA</t>
        </is>
      </c>
      <c r="G5001" t="n">
        <v>1.9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>
      <c r="A5002" t="inlineStr">
        <is>
          <t>A 49811-2023</t>
        </is>
      </c>
      <c r="B5002" s="1" t="n">
        <v>45211</v>
      </c>
      <c r="C5002" s="1" t="n">
        <v>45213</v>
      </c>
      <c r="D5002" t="inlineStr">
        <is>
          <t>SÖDERMANLANDS LÄN</t>
        </is>
      </c>
      <c r="E5002" t="inlineStr">
        <is>
          <t>FLEN</t>
        </is>
      </c>
      <c r="G5002" t="n">
        <v>1.3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2023-10-14T07:27:24Z</dcterms:created>
  <dcterms:modified xmlns:dcterms="http://purl.org/dc/terms/" xmlns:xsi="http://www.w3.org/2001/XMLSchema-instance" xsi:type="dcterms:W3CDTF">2023-10-14T07:27:26Z</dcterms:modified>
</cp:coreProperties>
</file>