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45182</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c r="T2">
        <f>HYPERLINK("https://klasma.github.io/Logging_SORSELE/kartor/A 19470-2022.png")</f>
        <v/>
      </c>
      <c r="V2">
        <f>HYPERLINK("https://klasma.github.io/Logging_SORSELE/klagomål/A 19470-2022.docx")</f>
        <v/>
      </c>
      <c r="W2">
        <f>HYPERLINK("https://klasma.github.io/Logging_SORSELE/klagomålsmail/A 19470-2022.docx")</f>
        <v/>
      </c>
      <c r="X2">
        <f>HYPERLINK("https://klasma.github.io/Logging_SORSELE/tillsyn/A 19470-2022.docx")</f>
        <v/>
      </c>
      <c r="Y2">
        <f>HYPERLINK("https://klasma.github.io/Logging_SORSELE/tillsynsmail/A 19470-2022.docx")</f>
        <v/>
      </c>
    </row>
    <row r="3" ht="15" customHeight="1">
      <c r="A3" t="inlineStr">
        <is>
          <t>A 25917-2023</t>
        </is>
      </c>
      <c r="B3" s="1" t="n">
        <v>45085</v>
      </c>
      <c r="C3" s="1" t="n">
        <v>45182</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c r="T3">
        <f>HYPERLINK("https://klasma.github.io/Logging_SORSELE/kartor/A 25917-2023.png")</f>
        <v/>
      </c>
      <c r="V3">
        <f>HYPERLINK("https://klasma.github.io/Logging_SORSELE/klagomål/A 25917-2023.docx")</f>
        <v/>
      </c>
      <c r="W3">
        <f>HYPERLINK("https://klasma.github.io/Logging_SORSELE/klagomålsmail/A 25917-2023.docx")</f>
        <v/>
      </c>
      <c r="X3">
        <f>HYPERLINK("https://klasma.github.io/Logging_SORSELE/tillsyn/A 25917-2023.docx")</f>
        <v/>
      </c>
      <c r="Y3">
        <f>HYPERLINK("https://klasma.github.io/Logging_SORSELE/tillsynsmail/A 25917-2023.docx")</f>
        <v/>
      </c>
    </row>
    <row r="4" ht="15" customHeight="1">
      <c r="A4" t="inlineStr">
        <is>
          <t>A 24409-2021</t>
        </is>
      </c>
      <c r="B4" s="1" t="n">
        <v>44337</v>
      </c>
      <c r="C4" s="1" t="n">
        <v>45182</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c r="T4">
        <f>HYPERLINK("https://klasma.github.io/Logging_SORSELE/kartor/A 24409-2021.png")</f>
        <v/>
      </c>
      <c r="V4">
        <f>HYPERLINK("https://klasma.github.io/Logging_SORSELE/klagomål/A 24409-2021.docx")</f>
        <v/>
      </c>
      <c r="W4">
        <f>HYPERLINK("https://klasma.github.io/Logging_SORSELE/klagomålsmail/A 24409-2021.docx")</f>
        <v/>
      </c>
      <c r="X4">
        <f>HYPERLINK("https://klasma.github.io/Logging_SORSELE/tillsyn/A 24409-2021.docx")</f>
        <v/>
      </c>
      <c r="Y4">
        <f>HYPERLINK("https://klasma.github.io/Logging_SORSELE/tillsynsmail/A 24409-2021.docx")</f>
        <v/>
      </c>
    </row>
    <row r="5" ht="15" customHeight="1">
      <c r="A5" t="inlineStr">
        <is>
          <t>A 48539-2020</t>
        </is>
      </c>
      <c r="B5" s="1" t="n">
        <v>44078</v>
      </c>
      <c r="C5" s="1" t="n">
        <v>45182</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c r="T5">
        <f>HYPERLINK("https://klasma.github.io/Logging_SORSELE/kartor/A 48539-2020.png")</f>
        <v/>
      </c>
      <c r="V5">
        <f>HYPERLINK("https://klasma.github.io/Logging_SORSELE/klagomål/A 48539-2020.docx")</f>
        <v/>
      </c>
      <c r="W5">
        <f>HYPERLINK("https://klasma.github.io/Logging_SORSELE/klagomålsmail/A 48539-2020.docx")</f>
        <v/>
      </c>
      <c r="X5">
        <f>HYPERLINK("https://klasma.github.io/Logging_SORSELE/tillsyn/A 48539-2020.docx")</f>
        <v/>
      </c>
      <c r="Y5">
        <f>HYPERLINK("https://klasma.github.io/Logging_SORSELE/tillsynsmail/A 48539-2020.docx")</f>
        <v/>
      </c>
    </row>
    <row r="6" ht="15" customHeight="1">
      <c r="A6" t="inlineStr">
        <is>
          <t>A 43980-2020</t>
        </is>
      </c>
      <c r="B6" s="1" t="n">
        <v>44078</v>
      </c>
      <c r="C6" s="1" t="n">
        <v>45182</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c r="T6">
        <f>HYPERLINK("https://klasma.github.io/Logging_SORSELE/kartor/A 43980-2020.png")</f>
        <v/>
      </c>
      <c r="V6">
        <f>HYPERLINK("https://klasma.github.io/Logging_SORSELE/klagomål/A 43980-2020.docx")</f>
        <v/>
      </c>
      <c r="W6">
        <f>HYPERLINK("https://klasma.github.io/Logging_SORSELE/klagomålsmail/A 43980-2020.docx")</f>
        <v/>
      </c>
      <c r="X6">
        <f>HYPERLINK("https://klasma.github.io/Logging_SORSELE/tillsyn/A 43980-2020.docx")</f>
        <v/>
      </c>
      <c r="Y6">
        <f>HYPERLINK("https://klasma.github.io/Logging_SORSELE/tillsynsmail/A 43980-2020.docx")</f>
        <v/>
      </c>
    </row>
    <row r="7" ht="15" customHeight="1">
      <c r="A7" t="inlineStr">
        <is>
          <t>A 45415-2020</t>
        </is>
      </c>
      <c r="B7" s="1" t="n">
        <v>44088</v>
      </c>
      <c r="C7" s="1" t="n">
        <v>45182</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c r="T7">
        <f>HYPERLINK("https://klasma.github.io/Logging_SORSELE/kartor/A 45415-2020.png")</f>
        <v/>
      </c>
      <c r="V7">
        <f>HYPERLINK("https://klasma.github.io/Logging_SORSELE/klagomål/A 45415-2020.docx")</f>
        <v/>
      </c>
      <c r="W7">
        <f>HYPERLINK("https://klasma.github.io/Logging_SORSELE/klagomålsmail/A 45415-2020.docx")</f>
        <v/>
      </c>
      <c r="X7">
        <f>HYPERLINK("https://klasma.github.io/Logging_SORSELE/tillsyn/A 45415-2020.docx")</f>
        <v/>
      </c>
      <c r="Y7">
        <f>HYPERLINK("https://klasma.github.io/Logging_SORSELE/tillsynsmail/A 45415-2020.docx")</f>
        <v/>
      </c>
    </row>
    <row r="8" ht="15" customHeight="1">
      <c r="A8" t="inlineStr">
        <is>
          <t>A 50909-2022</t>
        </is>
      </c>
      <c r="B8" s="1" t="n">
        <v>44865</v>
      </c>
      <c r="C8" s="1" t="n">
        <v>45182</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f>
        <v/>
      </c>
      <c r="T8">
        <f>HYPERLINK("https://klasma.github.io/Logging_SORSELE/kartor/A 50909-2022.png")</f>
        <v/>
      </c>
      <c r="V8">
        <f>HYPERLINK("https://klasma.github.io/Logging_SORSELE/klagomål/A 50909-2022.docx")</f>
        <v/>
      </c>
      <c r="W8">
        <f>HYPERLINK("https://klasma.github.io/Logging_SORSELE/klagomålsmail/A 50909-2022.docx")</f>
        <v/>
      </c>
      <c r="X8">
        <f>HYPERLINK("https://klasma.github.io/Logging_SORSELE/tillsyn/A 50909-2022.docx")</f>
        <v/>
      </c>
      <c r="Y8">
        <f>HYPERLINK("https://klasma.github.io/Logging_SORSELE/tillsynsmail/A 50909-2022.docx")</f>
        <v/>
      </c>
    </row>
    <row r="9" ht="15" customHeight="1">
      <c r="A9" t="inlineStr">
        <is>
          <t>A 34702-2019</t>
        </is>
      </c>
      <c r="B9" s="1" t="n">
        <v>43648</v>
      </c>
      <c r="C9" s="1" t="n">
        <v>45182</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f>
        <v/>
      </c>
      <c r="T9">
        <f>HYPERLINK("https://klasma.github.io/Logging_SORSELE/kartor/A 34702-2019.png")</f>
        <v/>
      </c>
      <c r="V9">
        <f>HYPERLINK("https://klasma.github.io/Logging_SORSELE/klagomål/A 34702-2019.docx")</f>
        <v/>
      </c>
      <c r="W9">
        <f>HYPERLINK("https://klasma.github.io/Logging_SORSELE/klagomålsmail/A 34702-2019.docx")</f>
        <v/>
      </c>
      <c r="X9">
        <f>HYPERLINK("https://klasma.github.io/Logging_SORSELE/tillsyn/A 34702-2019.docx")</f>
        <v/>
      </c>
      <c r="Y9">
        <f>HYPERLINK("https://klasma.github.io/Logging_SORSELE/tillsynsmail/A 34702-2019.docx")</f>
        <v/>
      </c>
    </row>
    <row r="10" ht="15" customHeight="1">
      <c r="A10" t="inlineStr">
        <is>
          <t>A 10060-2022</t>
        </is>
      </c>
      <c r="B10" s="1" t="n">
        <v>44621</v>
      </c>
      <c r="C10" s="1" t="n">
        <v>45182</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f>
        <v/>
      </c>
      <c r="T10">
        <f>HYPERLINK("https://klasma.github.io/Logging_SORSELE/kartor/A 10060-2022.png")</f>
        <v/>
      </c>
      <c r="V10">
        <f>HYPERLINK("https://klasma.github.io/Logging_SORSELE/klagomål/A 10060-2022.docx")</f>
        <v/>
      </c>
      <c r="W10">
        <f>HYPERLINK("https://klasma.github.io/Logging_SORSELE/klagomålsmail/A 10060-2022.docx")</f>
        <v/>
      </c>
      <c r="X10">
        <f>HYPERLINK("https://klasma.github.io/Logging_SORSELE/tillsyn/A 10060-2022.docx")</f>
        <v/>
      </c>
      <c r="Y10">
        <f>HYPERLINK("https://klasma.github.io/Logging_SORSELE/tillsynsmail/A 10060-2022.docx")</f>
        <v/>
      </c>
    </row>
    <row r="11" ht="15" customHeight="1">
      <c r="A11" t="inlineStr">
        <is>
          <t>A 43267-2021</t>
        </is>
      </c>
      <c r="B11" s="1" t="n">
        <v>44432</v>
      </c>
      <c r="C11" s="1" t="n">
        <v>45182</v>
      </c>
      <c r="D11" t="inlineStr">
        <is>
          <t>VÄSTERBOTTENS LÄN</t>
        </is>
      </c>
      <c r="E11" t="inlineStr">
        <is>
          <t>SORSELE</t>
        </is>
      </c>
      <c r="G11" t="n">
        <v>29</v>
      </c>
      <c r="H11" t="n">
        <v>4</v>
      </c>
      <c r="I11" t="n">
        <v>2</v>
      </c>
      <c r="J11" t="n">
        <v>11</v>
      </c>
      <c r="K11" t="n">
        <v>1</v>
      </c>
      <c r="L11" t="n">
        <v>0</v>
      </c>
      <c r="M11" t="n">
        <v>0</v>
      </c>
      <c r="N11" t="n">
        <v>0</v>
      </c>
      <c r="O11" t="n">
        <v>12</v>
      </c>
      <c r="P11" t="n">
        <v>1</v>
      </c>
      <c r="Q11" t="n">
        <v>15</v>
      </c>
      <c r="R11" s="2" t="inlineStr">
        <is>
          <t>Ostticka
Gammelgransskål
Garnlav
Granticka
Gränsticka
Harticka
Knottrig blåslav
Rödbrun blekspik
Skrovellav
Spillkråka
Tretåig hackspett
Ullticka
Luddlav
Spindelblomster
Revlummer</t>
        </is>
      </c>
      <c r="S11">
        <f>HYPERLINK("https://klasma.github.io/Logging_SORSELE/artfynd/A 43267-2021.xlsx")</f>
        <v/>
      </c>
      <c r="T11">
        <f>HYPERLINK("https://klasma.github.io/Logging_SORSELE/kartor/A 43267-2021.png")</f>
        <v/>
      </c>
      <c r="V11">
        <f>HYPERLINK("https://klasma.github.io/Logging_SORSELE/klagomål/A 43267-2021.docx")</f>
        <v/>
      </c>
      <c r="W11">
        <f>HYPERLINK("https://klasma.github.io/Logging_SORSELE/klagomålsmail/A 43267-2021.docx")</f>
        <v/>
      </c>
      <c r="X11">
        <f>HYPERLINK("https://klasma.github.io/Logging_SORSELE/tillsyn/A 43267-2021.docx")</f>
        <v/>
      </c>
      <c r="Y11">
        <f>HYPERLINK("https://klasma.github.io/Logging_SORSELE/tillsynsmail/A 43267-2021.docx")</f>
        <v/>
      </c>
    </row>
    <row r="12" ht="15" customHeight="1">
      <c r="A12" t="inlineStr">
        <is>
          <t>A 43982-2020</t>
        </is>
      </c>
      <c r="B12" s="1" t="n">
        <v>44078</v>
      </c>
      <c r="C12" s="1" t="n">
        <v>45182</v>
      </c>
      <c r="D12" t="inlineStr">
        <is>
          <t>VÄSTERBOTTENS LÄN</t>
        </is>
      </c>
      <c r="E12" t="inlineStr">
        <is>
          <t>SORSELE</t>
        </is>
      </c>
      <c r="F12" t="inlineStr">
        <is>
          <t>Allmännings- och besparingsskogar</t>
        </is>
      </c>
      <c r="G12" t="n">
        <v>981</v>
      </c>
      <c r="H12" t="n">
        <v>1</v>
      </c>
      <c r="I12" t="n">
        <v>1</v>
      </c>
      <c r="J12" t="n">
        <v>10</v>
      </c>
      <c r="K12" t="n">
        <v>3</v>
      </c>
      <c r="L12" t="n">
        <v>0</v>
      </c>
      <c r="M12" t="n">
        <v>0</v>
      </c>
      <c r="N12" t="n">
        <v>0</v>
      </c>
      <c r="O12" t="n">
        <v>13</v>
      </c>
      <c r="P12" t="n">
        <v>3</v>
      </c>
      <c r="Q12" t="n">
        <v>14</v>
      </c>
      <c r="R12" s="2" t="inlineStr">
        <is>
          <t>Ostticka
Rynkskinn
Tajgaskinn
Gammelgransskål
Garnlav
Granticka
Gränsticka
Harticka
Rosenticka
Rödbrun blekspik
Skrovellav
Tretåig hackspett
Ullticka
Vedticka</t>
        </is>
      </c>
      <c r="S12">
        <f>HYPERLINK("https://klasma.github.io/Logging_SORSELE/artfynd/A 43982-2020.xlsx")</f>
        <v/>
      </c>
      <c r="T12">
        <f>HYPERLINK("https://klasma.github.io/Logging_SORSELE/kartor/A 43982-2020.png")</f>
        <v/>
      </c>
      <c r="V12">
        <f>HYPERLINK("https://klasma.github.io/Logging_SORSELE/klagomål/A 43982-2020.docx")</f>
        <v/>
      </c>
      <c r="W12">
        <f>HYPERLINK("https://klasma.github.io/Logging_SORSELE/klagomålsmail/A 43982-2020.docx")</f>
        <v/>
      </c>
      <c r="X12">
        <f>HYPERLINK("https://klasma.github.io/Logging_SORSELE/tillsyn/A 43982-2020.docx")</f>
        <v/>
      </c>
      <c r="Y12">
        <f>HYPERLINK("https://klasma.github.io/Logging_SORSELE/tillsynsmail/A 43982-2020.docx")</f>
        <v/>
      </c>
    </row>
    <row r="13" ht="15" customHeight="1">
      <c r="A13" t="inlineStr">
        <is>
          <t>A 42138-2021</t>
        </is>
      </c>
      <c r="B13" s="1" t="n">
        <v>44426</v>
      </c>
      <c r="C13" s="1" t="n">
        <v>45182</v>
      </c>
      <c r="D13" t="inlineStr">
        <is>
          <t>VÄSTERBOTTENS LÄN</t>
        </is>
      </c>
      <c r="E13" t="inlineStr">
        <is>
          <t>SORSELE</t>
        </is>
      </c>
      <c r="G13" t="n">
        <v>20</v>
      </c>
      <c r="H13" t="n">
        <v>2</v>
      </c>
      <c r="I13" t="n">
        <v>6</v>
      </c>
      <c r="J13" t="n">
        <v>6</v>
      </c>
      <c r="K13" t="n">
        <v>0</v>
      </c>
      <c r="L13" t="n">
        <v>0</v>
      </c>
      <c r="M13" t="n">
        <v>0</v>
      </c>
      <c r="N13" t="n">
        <v>0</v>
      </c>
      <c r="O13" t="n">
        <v>6</v>
      </c>
      <c r="P13" t="n">
        <v>0</v>
      </c>
      <c r="Q13" t="n">
        <v>13</v>
      </c>
      <c r="R13" s="2" t="inlineStr">
        <is>
          <t>Blanksvart spiklav
Knottrig blåslav
Rosenticka
Rödbrun blekspik
Tallticka
Talltita
Bårdlav
Luddlav
Norrlandslav
Nästlav
Skinnlav
Stuplav
Revlummer</t>
        </is>
      </c>
      <c r="S13">
        <f>HYPERLINK("https://klasma.github.io/Logging_SORSELE/artfynd/A 42138-2021.xlsx")</f>
        <v/>
      </c>
      <c r="T13">
        <f>HYPERLINK("https://klasma.github.io/Logging_SORSELE/kartor/A 42138-2021.png")</f>
        <v/>
      </c>
      <c r="V13">
        <f>HYPERLINK("https://klasma.github.io/Logging_SORSELE/klagomål/A 42138-2021.docx")</f>
        <v/>
      </c>
      <c r="W13">
        <f>HYPERLINK("https://klasma.github.io/Logging_SORSELE/klagomålsmail/A 42138-2021.docx")</f>
        <v/>
      </c>
      <c r="X13">
        <f>HYPERLINK("https://klasma.github.io/Logging_SORSELE/tillsyn/A 42138-2021.docx")</f>
        <v/>
      </c>
      <c r="Y13">
        <f>HYPERLINK("https://klasma.github.io/Logging_SORSELE/tillsynsmail/A 42138-2021.docx")</f>
        <v/>
      </c>
    </row>
    <row r="14" ht="15" customHeight="1">
      <c r="A14" t="inlineStr">
        <is>
          <t>A 58512-2019</t>
        </is>
      </c>
      <c r="B14" s="1" t="n">
        <v>43773</v>
      </c>
      <c r="C14" s="1" t="n">
        <v>45182</v>
      </c>
      <c r="D14" t="inlineStr">
        <is>
          <t>VÄSTERBOTTENS LÄN</t>
        </is>
      </c>
      <c r="E14" t="inlineStr">
        <is>
          <t>SORSELE</t>
        </is>
      </c>
      <c r="F14" t="inlineStr">
        <is>
          <t>Sveaskog</t>
        </is>
      </c>
      <c r="G14" t="n">
        <v>27.7</v>
      </c>
      <c r="H14" t="n">
        <v>2</v>
      </c>
      <c r="I14" t="n">
        <v>3</v>
      </c>
      <c r="J14" t="n">
        <v>9</v>
      </c>
      <c r="K14" t="n">
        <v>0</v>
      </c>
      <c r="L14" t="n">
        <v>0</v>
      </c>
      <c r="M14" t="n">
        <v>0</v>
      </c>
      <c r="N14" t="n">
        <v>0</v>
      </c>
      <c r="O14" t="n">
        <v>9</v>
      </c>
      <c r="P14" t="n">
        <v>0</v>
      </c>
      <c r="Q14" t="n">
        <v>12</v>
      </c>
      <c r="R14" s="2" t="inlineStr">
        <is>
          <t>Doftskinn
Gammelgransskål
Garnlav
Granticka
Gränsticka
Knottrig blåslav
Rosenticka
Tretåig hackspett
Ullticka
Luddlav
Spindelblomster
Vedticka</t>
        </is>
      </c>
      <c r="S14">
        <f>HYPERLINK("https://klasma.github.io/Logging_SORSELE/artfynd/A 58512-2019.xlsx")</f>
        <v/>
      </c>
      <c r="T14">
        <f>HYPERLINK("https://klasma.github.io/Logging_SORSELE/kartor/A 58512-2019.png")</f>
        <v/>
      </c>
      <c r="V14">
        <f>HYPERLINK("https://klasma.github.io/Logging_SORSELE/klagomål/A 58512-2019.docx")</f>
        <v/>
      </c>
      <c r="W14">
        <f>HYPERLINK("https://klasma.github.io/Logging_SORSELE/klagomålsmail/A 58512-2019.docx")</f>
        <v/>
      </c>
      <c r="X14">
        <f>HYPERLINK("https://klasma.github.io/Logging_SORSELE/tillsyn/A 58512-2019.docx")</f>
        <v/>
      </c>
      <c r="Y14">
        <f>HYPERLINK("https://klasma.github.io/Logging_SORSELE/tillsynsmail/A 58512-2019.docx")</f>
        <v/>
      </c>
    </row>
    <row r="15" ht="15" customHeight="1">
      <c r="A15" t="inlineStr">
        <is>
          <t>A 43976-2020</t>
        </is>
      </c>
      <c r="B15" s="1" t="n">
        <v>44078</v>
      </c>
      <c r="C15" s="1" t="n">
        <v>45182</v>
      </c>
      <c r="D15" t="inlineStr">
        <is>
          <t>VÄSTERBOTTENS LÄN</t>
        </is>
      </c>
      <c r="E15" t="inlineStr">
        <is>
          <t>SORSELE</t>
        </is>
      </c>
      <c r="F15" t="inlineStr">
        <is>
          <t>Allmännings- och besparingsskogar</t>
        </is>
      </c>
      <c r="G15" t="n">
        <v>115.3</v>
      </c>
      <c r="H15" t="n">
        <v>0</v>
      </c>
      <c r="I15" t="n">
        <v>1</v>
      </c>
      <c r="J15" t="n">
        <v>6</v>
      </c>
      <c r="K15" t="n">
        <v>4</v>
      </c>
      <c r="L15" t="n">
        <v>0</v>
      </c>
      <c r="M15" t="n">
        <v>0</v>
      </c>
      <c r="N15" t="n">
        <v>0</v>
      </c>
      <c r="O15" t="n">
        <v>10</v>
      </c>
      <c r="P15" t="n">
        <v>4</v>
      </c>
      <c r="Q15" t="n">
        <v>11</v>
      </c>
      <c r="R15" s="2" t="inlineStr">
        <is>
          <t>Lappticka
Ostticka
Rynkskinn
Tajgaskinn
Garnlav
Granticka
Gränsticka
Harticka
Leptoporus mollis
Ullticka
Blodticka</t>
        </is>
      </c>
      <c r="S15">
        <f>HYPERLINK("https://klasma.github.io/Logging_SORSELE/artfynd/A 43976-2020.xlsx")</f>
        <v/>
      </c>
      <c r="T15">
        <f>HYPERLINK("https://klasma.github.io/Logging_SORSELE/kartor/A 43976-2020.png")</f>
        <v/>
      </c>
      <c r="V15">
        <f>HYPERLINK("https://klasma.github.io/Logging_SORSELE/klagomål/A 43976-2020.docx")</f>
        <v/>
      </c>
      <c r="W15">
        <f>HYPERLINK("https://klasma.github.io/Logging_SORSELE/klagomålsmail/A 43976-2020.docx")</f>
        <v/>
      </c>
      <c r="X15">
        <f>HYPERLINK("https://klasma.github.io/Logging_SORSELE/tillsyn/A 43976-2020.docx")</f>
        <v/>
      </c>
      <c r="Y15">
        <f>HYPERLINK("https://klasma.github.io/Logging_SORSELE/tillsynsmail/A 43976-2020.docx")</f>
        <v/>
      </c>
    </row>
    <row r="16" ht="15" customHeight="1">
      <c r="A16" t="inlineStr">
        <is>
          <t>A 31945-2021</t>
        </is>
      </c>
      <c r="B16" s="1" t="n">
        <v>44370</v>
      </c>
      <c r="C16" s="1" t="n">
        <v>45182</v>
      </c>
      <c r="D16" t="inlineStr">
        <is>
          <t>VÄSTERBOTTENS LÄN</t>
        </is>
      </c>
      <c r="E16" t="inlineStr">
        <is>
          <t>SORSELE</t>
        </is>
      </c>
      <c r="F16" t="inlineStr">
        <is>
          <t>Allmännings- och besparingsskogar</t>
        </is>
      </c>
      <c r="G16" t="n">
        <v>17.7</v>
      </c>
      <c r="H16" t="n">
        <v>1</v>
      </c>
      <c r="I16" t="n">
        <v>0</v>
      </c>
      <c r="J16" t="n">
        <v>10</v>
      </c>
      <c r="K16" t="n">
        <v>1</v>
      </c>
      <c r="L16" t="n">
        <v>0</v>
      </c>
      <c r="M16" t="n">
        <v>0</v>
      </c>
      <c r="N16" t="n">
        <v>0</v>
      </c>
      <c r="O16" t="n">
        <v>11</v>
      </c>
      <c r="P16" t="n">
        <v>1</v>
      </c>
      <c r="Q16" t="n">
        <v>11</v>
      </c>
      <c r="R16" s="2" t="inlineStr">
        <is>
          <t>Rynkskinn
Doftskinn
Garnlav
Granticka
Gränsticka
Harticka
Lunglav
Rosenticka
Skrovellav
Tretåig hackspett
Ullticka</t>
        </is>
      </c>
      <c r="S16">
        <f>HYPERLINK("https://klasma.github.io/Logging_SORSELE/artfynd/A 31945-2021.xlsx")</f>
        <v/>
      </c>
      <c r="T16">
        <f>HYPERLINK("https://klasma.github.io/Logging_SORSELE/kartor/A 31945-2021.png")</f>
        <v/>
      </c>
      <c r="V16">
        <f>HYPERLINK("https://klasma.github.io/Logging_SORSELE/klagomål/A 31945-2021.docx")</f>
        <v/>
      </c>
      <c r="W16">
        <f>HYPERLINK("https://klasma.github.io/Logging_SORSELE/klagomålsmail/A 31945-2021.docx")</f>
        <v/>
      </c>
      <c r="X16">
        <f>HYPERLINK("https://klasma.github.io/Logging_SORSELE/tillsyn/A 31945-2021.docx")</f>
        <v/>
      </c>
      <c r="Y16">
        <f>HYPERLINK("https://klasma.github.io/Logging_SORSELE/tillsynsmail/A 31945-2021.docx")</f>
        <v/>
      </c>
    </row>
    <row r="17" ht="15" customHeight="1">
      <c r="A17" t="inlineStr">
        <is>
          <t>A 3137-2020</t>
        </is>
      </c>
      <c r="B17" s="1" t="n">
        <v>43851</v>
      </c>
      <c r="C17" s="1" t="n">
        <v>45182</v>
      </c>
      <c r="D17" t="inlineStr">
        <is>
          <t>VÄSTERBOTTENS LÄN</t>
        </is>
      </c>
      <c r="E17" t="inlineStr">
        <is>
          <t>SORSELE</t>
        </is>
      </c>
      <c r="G17" t="n">
        <v>12.3</v>
      </c>
      <c r="H17" t="n">
        <v>1</v>
      </c>
      <c r="I17" t="n">
        <v>1</v>
      </c>
      <c r="J17" t="n">
        <v>9</v>
      </c>
      <c r="K17" t="n">
        <v>0</v>
      </c>
      <c r="L17" t="n">
        <v>0</v>
      </c>
      <c r="M17" t="n">
        <v>0</v>
      </c>
      <c r="N17" t="n">
        <v>0</v>
      </c>
      <c r="O17" t="n">
        <v>9</v>
      </c>
      <c r="P17" t="n">
        <v>0</v>
      </c>
      <c r="Q17" t="n">
        <v>10</v>
      </c>
      <c r="R17" s="2" t="inlineStr">
        <is>
          <t>Gammelgransskål
Garnlav
Granticka
Gränsticka
Harticka
Knottrig blåslav
Rödbrun blekspik
Tretåig hackspett
Ullticka
Stuplav</t>
        </is>
      </c>
      <c r="S17">
        <f>HYPERLINK("https://klasma.github.io/Logging_SORSELE/artfynd/A 3137-2020.xlsx")</f>
        <v/>
      </c>
      <c r="T17">
        <f>HYPERLINK("https://klasma.github.io/Logging_SORSELE/kartor/A 3137-2020.png")</f>
        <v/>
      </c>
      <c r="V17">
        <f>HYPERLINK("https://klasma.github.io/Logging_SORSELE/klagomål/A 3137-2020.docx")</f>
        <v/>
      </c>
      <c r="W17">
        <f>HYPERLINK("https://klasma.github.io/Logging_SORSELE/klagomålsmail/A 3137-2020.docx")</f>
        <v/>
      </c>
      <c r="X17">
        <f>HYPERLINK("https://klasma.github.io/Logging_SORSELE/tillsyn/A 3137-2020.docx")</f>
        <v/>
      </c>
      <c r="Y17">
        <f>HYPERLINK("https://klasma.github.io/Logging_SORSELE/tillsynsmail/A 3137-2020.docx")</f>
        <v/>
      </c>
    </row>
    <row r="18" ht="15" customHeight="1">
      <c r="A18" t="inlineStr">
        <is>
          <t>A 34371-2019</t>
        </is>
      </c>
      <c r="B18" s="1" t="n">
        <v>43648</v>
      </c>
      <c r="C18" s="1" t="n">
        <v>45182</v>
      </c>
      <c r="D18" t="inlineStr">
        <is>
          <t>VÄSTERBOTTENS LÄN</t>
        </is>
      </c>
      <c r="E18" t="inlineStr">
        <is>
          <t>SORSELE</t>
        </is>
      </c>
      <c r="F18" t="inlineStr">
        <is>
          <t>Allmännings- och besparingsskogar</t>
        </is>
      </c>
      <c r="G18" t="n">
        <v>20.7</v>
      </c>
      <c r="H18" t="n">
        <v>1</v>
      </c>
      <c r="I18" t="n">
        <v>1</v>
      </c>
      <c r="J18" t="n">
        <v>6</v>
      </c>
      <c r="K18" t="n">
        <v>2</v>
      </c>
      <c r="L18" t="n">
        <v>0</v>
      </c>
      <c r="M18" t="n">
        <v>0</v>
      </c>
      <c r="N18" t="n">
        <v>0</v>
      </c>
      <c r="O18" t="n">
        <v>8</v>
      </c>
      <c r="P18" t="n">
        <v>2</v>
      </c>
      <c r="Q18" t="n">
        <v>9</v>
      </c>
      <c r="R18" s="2" t="inlineStr">
        <is>
          <t>Lappticka
Ostticka
Doftskinn
Granticka
Rosenticka
Skrovellav
Tretåig hackspett
Ullticka
Stuplav</t>
        </is>
      </c>
      <c r="S18">
        <f>HYPERLINK("https://klasma.github.io/Logging_SORSELE/artfynd/A 34371-2019.xlsx")</f>
        <v/>
      </c>
      <c r="T18">
        <f>HYPERLINK("https://klasma.github.io/Logging_SORSELE/kartor/A 34371-2019.png")</f>
        <v/>
      </c>
      <c r="V18">
        <f>HYPERLINK("https://klasma.github.io/Logging_SORSELE/klagomål/A 34371-2019.docx")</f>
        <v/>
      </c>
      <c r="W18">
        <f>HYPERLINK("https://klasma.github.io/Logging_SORSELE/klagomålsmail/A 34371-2019.docx")</f>
        <v/>
      </c>
      <c r="X18">
        <f>HYPERLINK("https://klasma.github.io/Logging_SORSELE/tillsyn/A 34371-2019.docx")</f>
        <v/>
      </c>
      <c r="Y18">
        <f>HYPERLINK("https://klasma.github.io/Logging_SORSELE/tillsynsmail/A 34371-2019.docx")</f>
        <v/>
      </c>
    </row>
    <row r="19" ht="15" customHeight="1">
      <c r="A19" t="inlineStr">
        <is>
          <t>A 11017-2019</t>
        </is>
      </c>
      <c r="B19" s="1" t="n">
        <v>43515</v>
      </c>
      <c r="C19" s="1" t="n">
        <v>45182</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c r="T19">
        <f>HYPERLINK("https://klasma.github.io/Logging_SORSELE/kartor/A 11017-2019.png")</f>
        <v/>
      </c>
      <c r="V19">
        <f>HYPERLINK("https://klasma.github.io/Logging_SORSELE/klagomål/A 11017-2019.docx")</f>
        <v/>
      </c>
      <c r="W19">
        <f>HYPERLINK("https://klasma.github.io/Logging_SORSELE/klagomålsmail/A 11017-2019.docx")</f>
        <v/>
      </c>
      <c r="X19">
        <f>HYPERLINK("https://klasma.github.io/Logging_SORSELE/tillsyn/A 11017-2019.docx")</f>
        <v/>
      </c>
      <c r="Y19">
        <f>HYPERLINK("https://klasma.github.io/Logging_SORSELE/tillsynsmail/A 11017-2019.docx")</f>
        <v/>
      </c>
    </row>
    <row r="20" ht="15" customHeight="1">
      <c r="A20" t="inlineStr">
        <is>
          <t>A 16606-2020</t>
        </is>
      </c>
      <c r="B20" s="1" t="n">
        <v>43909</v>
      </c>
      <c r="C20" s="1" t="n">
        <v>45182</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c r="T20">
        <f>HYPERLINK("https://klasma.github.io/Logging_SORSELE/kartor/A 16606-2020.png")</f>
        <v/>
      </c>
      <c r="V20">
        <f>HYPERLINK("https://klasma.github.io/Logging_SORSELE/klagomål/A 16606-2020.docx")</f>
        <v/>
      </c>
      <c r="W20">
        <f>HYPERLINK("https://klasma.github.io/Logging_SORSELE/klagomålsmail/A 16606-2020.docx")</f>
        <v/>
      </c>
      <c r="X20">
        <f>HYPERLINK("https://klasma.github.io/Logging_SORSELE/tillsyn/A 16606-2020.docx")</f>
        <v/>
      </c>
      <c r="Y20">
        <f>HYPERLINK("https://klasma.github.io/Logging_SORSELE/tillsynsmail/A 16606-2020.docx")</f>
        <v/>
      </c>
    </row>
    <row r="21" ht="15" customHeight="1">
      <c r="A21" t="inlineStr">
        <is>
          <t>A 36104-2021</t>
        </is>
      </c>
      <c r="B21" s="1" t="n">
        <v>44386</v>
      </c>
      <c r="C21" s="1" t="n">
        <v>45182</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c r="T21">
        <f>HYPERLINK("https://klasma.github.io/Logging_SORSELE/kartor/A 36104-2021.png")</f>
        <v/>
      </c>
      <c r="V21">
        <f>HYPERLINK("https://klasma.github.io/Logging_SORSELE/klagomål/A 36104-2021.docx")</f>
        <v/>
      </c>
      <c r="W21">
        <f>HYPERLINK("https://klasma.github.io/Logging_SORSELE/klagomålsmail/A 36104-2021.docx")</f>
        <v/>
      </c>
      <c r="X21">
        <f>HYPERLINK("https://klasma.github.io/Logging_SORSELE/tillsyn/A 36104-2021.docx")</f>
        <v/>
      </c>
      <c r="Y21">
        <f>HYPERLINK("https://klasma.github.io/Logging_SORSELE/tillsynsmail/A 36104-2021.docx")</f>
        <v/>
      </c>
    </row>
    <row r="22" ht="15" customHeight="1">
      <c r="A22" t="inlineStr">
        <is>
          <t>A 50916-2022</t>
        </is>
      </c>
      <c r="B22" s="1" t="n">
        <v>44865</v>
      </c>
      <c r="C22" s="1" t="n">
        <v>45182</v>
      </c>
      <c r="D22" t="inlineStr">
        <is>
          <t>VÄSTERBOTTENS LÄN</t>
        </is>
      </c>
      <c r="E22" t="inlineStr">
        <is>
          <t>SORSELE</t>
        </is>
      </c>
      <c r="G22" t="n">
        <v>4.2</v>
      </c>
      <c r="H22" t="n">
        <v>1</v>
      </c>
      <c r="I22" t="n">
        <v>0</v>
      </c>
      <c r="J22" t="n">
        <v>6</v>
      </c>
      <c r="K22" t="n">
        <v>0</v>
      </c>
      <c r="L22" t="n">
        <v>0</v>
      </c>
      <c r="M22" t="n">
        <v>0</v>
      </c>
      <c r="N22" t="n">
        <v>0</v>
      </c>
      <c r="O22" t="n">
        <v>6</v>
      </c>
      <c r="P22" t="n">
        <v>0</v>
      </c>
      <c r="Q22" t="n">
        <v>6</v>
      </c>
      <c r="R22" s="2" t="inlineStr">
        <is>
          <t>Garnlav
Granticka
Harticka
Rosenticka
Tretåig hackspett
Ullticka</t>
        </is>
      </c>
      <c r="S22">
        <f>HYPERLINK("https://klasma.github.io/Logging_SORSELE/artfynd/A 50916-2022.xlsx")</f>
        <v/>
      </c>
      <c r="T22">
        <f>HYPERLINK("https://klasma.github.io/Logging_SORSELE/kartor/A 50916-2022.png")</f>
        <v/>
      </c>
      <c r="V22">
        <f>HYPERLINK("https://klasma.github.io/Logging_SORSELE/klagomål/A 50916-2022.docx")</f>
        <v/>
      </c>
      <c r="W22">
        <f>HYPERLINK("https://klasma.github.io/Logging_SORSELE/klagomålsmail/A 50916-2022.docx")</f>
        <v/>
      </c>
      <c r="X22">
        <f>HYPERLINK("https://klasma.github.io/Logging_SORSELE/tillsyn/A 50916-2022.docx")</f>
        <v/>
      </c>
      <c r="Y22">
        <f>HYPERLINK("https://klasma.github.io/Logging_SORSELE/tillsynsmail/A 50916-2022.docx")</f>
        <v/>
      </c>
    </row>
    <row r="23" ht="15" customHeight="1">
      <c r="A23" t="inlineStr">
        <is>
          <t>A 24279-2021</t>
        </is>
      </c>
      <c r="B23" s="1" t="n">
        <v>44336</v>
      </c>
      <c r="C23" s="1" t="n">
        <v>45182</v>
      </c>
      <c r="D23" t="inlineStr">
        <is>
          <t>VÄSTERBOTTENS LÄN</t>
        </is>
      </c>
      <c r="E23" t="inlineStr">
        <is>
          <t>SORSELE</t>
        </is>
      </c>
      <c r="G23" t="n">
        <v>47.2</v>
      </c>
      <c r="H23" t="n">
        <v>0</v>
      </c>
      <c r="I23" t="n">
        <v>2</v>
      </c>
      <c r="J23" t="n">
        <v>2</v>
      </c>
      <c r="K23" t="n">
        <v>1</v>
      </c>
      <c r="L23" t="n">
        <v>0</v>
      </c>
      <c r="M23" t="n">
        <v>0</v>
      </c>
      <c r="N23" t="n">
        <v>0</v>
      </c>
      <c r="O23" t="n">
        <v>3</v>
      </c>
      <c r="P23" t="n">
        <v>1</v>
      </c>
      <c r="Q23" t="n">
        <v>5</v>
      </c>
      <c r="R23" s="2" t="inlineStr">
        <is>
          <t>Grenlav
Garnlav
Granticka
Skinnlav
Vedticka</t>
        </is>
      </c>
      <c r="S23">
        <f>HYPERLINK("https://klasma.github.io/Logging_SORSELE/artfynd/A 24279-2021.xlsx")</f>
        <v/>
      </c>
      <c r="T23">
        <f>HYPERLINK("https://klasma.github.io/Logging_SORSELE/kartor/A 24279-2021.png")</f>
        <v/>
      </c>
      <c r="V23">
        <f>HYPERLINK("https://klasma.github.io/Logging_SORSELE/klagomål/A 24279-2021.docx")</f>
        <v/>
      </c>
      <c r="W23">
        <f>HYPERLINK("https://klasma.github.io/Logging_SORSELE/klagomålsmail/A 24279-2021.docx")</f>
        <v/>
      </c>
      <c r="X23">
        <f>HYPERLINK("https://klasma.github.io/Logging_SORSELE/tillsyn/A 24279-2021.docx")</f>
        <v/>
      </c>
      <c r="Y23">
        <f>HYPERLINK("https://klasma.github.io/Logging_SORSELE/tillsynsmail/A 24279-2021.docx")</f>
        <v/>
      </c>
    </row>
    <row r="24" ht="15" customHeight="1">
      <c r="A24" t="inlineStr">
        <is>
          <t>A 16687-2021</t>
        </is>
      </c>
      <c r="B24" s="1" t="n">
        <v>44295</v>
      </c>
      <c r="C24" s="1" t="n">
        <v>45182</v>
      </c>
      <c r="D24" t="inlineStr">
        <is>
          <t>VÄSTERBOTTENS LÄN</t>
        </is>
      </c>
      <c r="E24" t="inlineStr">
        <is>
          <t>SORSELE</t>
        </is>
      </c>
      <c r="F24" t="inlineStr">
        <is>
          <t>Övriga statliga verk och myndigheter</t>
        </is>
      </c>
      <c r="G24" t="n">
        <v>19.7</v>
      </c>
      <c r="H24" t="n">
        <v>0</v>
      </c>
      <c r="I24" t="n">
        <v>0</v>
      </c>
      <c r="J24" t="n">
        <v>4</v>
      </c>
      <c r="K24" t="n">
        <v>0</v>
      </c>
      <c r="L24" t="n">
        <v>0</v>
      </c>
      <c r="M24" t="n">
        <v>0</v>
      </c>
      <c r="N24" t="n">
        <v>0</v>
      </c>
      <c r="O24" t="n">
        <v>4</v>
      </c>
      <c r="P24" t="n">
        <v>0</v>
      </c>
      <c r="Q24" t="n">
        <v>4</v>
      </c>
      <c r="R24" s="2" t="inlineStr">
        <is>
          <t>Brunpudrad nållav
Gammelgransskål
Garnlav
Granticka</t>
        </is>
      </c>
      <c r="S24">
        <f>HYPERLINK("https://klasma.github.io/Logging_SORSELE/artfynd/A 16687-2021.xlsx")</f>
        <v/>
      </c>
      <c r="T24">
        <f>HYPERLINK("https://klasma.github.io/Logging_SORSELE/kartor/A 16687-2021.png")</f>
        <v/>
      </c>
      <c r="V24">
        <f>HYPERLINK("https://klasma.github.io/Logging_SORSELE/klagomål/A 16687-2021.docx")</f>
        <v/>
      </c>
      <c r="W24">
        <f>HYPERLINK("https://klasma.github.io/Logging_SORSELE/klagomålsmail/A 16687-2021.docx")</f>
        <v/>
      </c>
      <c r="X24">
        <f>HYPERLINK("https://klasma.github.io/Logging_SORSELE/tillsyn/A 16687-2021.docx")</f>
        <v/>
      </c>
      <c r="Y24">
        <f>HYPERLINK("https://klasma.github.io/Logging_SORSELE/tillsynsmail/A 16687-2021.docx")</f>
        <v/>
      </c>
    </row>
    <row r="25" ht="15" customHeight="1">
      <c r="A25" t="inlineStr">
        <is>
          <t>A 66443-2021</t>
        </is>
      </c>
      <c r="B25" s="1" t="n">
        <v>44518</v>
      </c>
      <c r="C25" s="1" t="n">
        <v>45182</v>
      </c>
      <c r="D25" t="inlineStr">
        <is>
          <t>VÄSTERBOTTENS LÄN</t>
        </is>
      </c>
      <c r="E25" t="inlineStr">
        <is>
          <t>SORSELE</t>
        </is>
      </c>
      <c r="G25" t="n">
        <v>15.5</v>
      </c>
      <c r="H25" t="n">
        <v>1</v>
      </c>
      <c r="I25" t="n">
        <v>0</v>
      </c>
      <c r="J25" t="n">
        <v>4</v>
      </c>
      <c r="K25" t="n">
        <v>0</v>
      </c>
      <c r="L25" t="n">
        <v>0</v>
      </c>
      <c r="M25" t="n">
        <v>0</v>
      </c>
      <c r="N25" t="n">
        <v>0</v>
      </c>
      <c r="O25" t="n">
        <v>4</v>
      </c>
      <c r="P25" t="n">
        <v>0</v>
      </c>
      <c r="Q25" t="n">
        <v>4</v>
      </c>
      <c r="R25" s="2" t="inlineStr">
        <is>
          <t>Dvärgbägarlav
Granticka
Harticka
Talltita</t>
        </is>
      </c>
      <c r="S25">
        <f>HYPERLINK("https://klasma.github.io/Logging_SORSELE/artfynd/A 66443-2021.xlsx")</f>
        <v/>
      </c>
      <c r="T25">
        <f>HYPERLINK("https://klasma.github.io/Logging_SORSELE/kartor/A 66443-2021.png")</f>
        <v/>
      </c>
      <c r="V25">
        <f>HYPERLINK("https://klasma.github.io/Logging_SORSELE/klagomål/A 66443-2021.docx")</f>
        <v/>
      </c>
      <c r="W25">
        <f>HYPERLINK("https://klasma.github.io/Logging_SORSELE/klagomålsmail/A 66443-2021.docx")</f>
        <v/>
      </c>
      <c r="X25">
        <f>HYPERLINK("https://klasma.github.io/Logging_SORSELE/tillsyn/A 66443-2021.docx")</f>
        <v/>
      </c>
      <c r="Y25">
        <f>HYPERLINK("https://klasma.github.io/Logging_SORSELE/tillsynsmail/A 66443-2021.docx")</f>
        <v/>
      </c>
    </row>
    <row r="26" ht="15" customHeight="1">
      <c r="A26" t="inlineStr">
        <is>
          <t>A 45582-2022</t>
        </is>
      </c>
      <c r="B26" s="1" t="n">
        <v>44841</v>
      </c>
      <c r="C26" s="1" t="n">
        <v>45182</v>
      </c>
      <c r="D26" t="inlineStr">
        <is>
          <t>VÄSTERBOTTENS LÄN</t>
        </is>
      </c>
      <c r="E26" t="inlineStr">
        <is>
          <t>SORSELE</t>
        </is>
      </c>
      <c r="G26" t="n">
        <v>87.59999999999999</v>
      </c>
      <c r="H26" t="n">
        <v>0</v>
      </c>
      <c r="I26" t="n">
        <v>0</v>
      </c>
      <c r="J26" t="n">
        <v>3</v>
      </c>
      <c r="K26" t="n">
        <v>0</v>
      </c>
      <c r="L26" t="n">
        <v>1</v>
      </c>
      <c r="M26" t="n">
        <v>0</v>
      </c>
      <c r="N26" t="n">
        <v>0</v>
      </c>
      <c r="O26" t="n">
        <v>4</v>
      </c>
      <c r="P26" t="n">
        <v>1</v>
      </c>
      <c r="Q26" t="n">
        <v>4</v>
      </c>
      <c r="R26" s="2" t="inlineStr">
        <is>
          <t>Grangytterlav
Lunglav
Olivbrun gytterlav
Skrovellav</t>
        </is>
      </c>
      <c r="S26">
        <f>HYPERLINK("https://klasma.github.io/Logging_SORSELE/artfynd/A 45582-2022.xlsx")</f>
        <v/>
      </c>
      <c r="T26">
        <f>HYPERLINK("https://klasma.github.io/Logging_SORSELE/kartor/A 45582-2022.png")</f>
        <v/>
      </c>
      <c r="V26">
        <f>HYPERLINK("https://klasma.github.io/Logging_SORSELE/klagomål/A 45582-2022.docx")</f>
        <v/>
      </c>
      <c r="W26">
        <f>HYPERLINK("https://klasma.github.io/Logging_SORSELE/klagomålsmail/A 45582-2022.docx")</f>
        <v/>
      </c>
      <c r="X26">
        <f>HYPERLINK("https://klasma.github.io/Logging_SORSELE/tillsyn/A 45582-2022.docx")</f>
        <v/>
      </c>
      <c r="Y26">
        <f>HYPERLINK("https://klasma.github.io/Logging_SORSELE/tillsynsmail/A 45582-2022.docx")</f>
        <v/>
      </c>
    </row>
    <row r="27" ht="15" customHeight="1">
      <c r="A27" t="inlineStr">
        <is>
          <t>A 55469-2018</t>
        </is>
      </c>
      <c r="B27" s="1" t="n">
        <v>43397</v>
      </c>
      <c r="C27" s="1" t="n">
        <v>45182</v>
      </c>
      <c r="D27" t="inlineStr">
        <is>
          <t>VÄSTERBOTTENS LÄN</t>
        </is>
      </c>
      <c r="E27" t="inlineStr">
        <is>
          <t>SORSELE</t>
        </is>
      </c>
      <c r="F27" t="inlineStr">
        <is>
          <t>Sveaskog</t>
        </is>
      </c>
      <c r="G27" t="n">
        <v>13.1</v>
      </c>
      <c r="H27" t="n">
        <v>0</v>
      </c>
      <c r="I27" t="n">
        <v>0</v>
      </c>
      <c r="J27" t="n">
        <v>2</v>
      </c>
      <c r="K27" t="n">
        <v>1</v>
      </c>
      <c r="L27" t="n">
        <v>0</v>
      </c>
      <c r="M27" t="n">
        <v>0</v>
      </c>
      <c r="N27" t="n">
        <v>0</v>
      </c>
      <c r="O27" t="n">
        <v>3</v>
      </c>
      <c r="P27" t="n">
        <v>1</v>
      </c>
      <c r="Q27" t="n">
        <v>3</v>
      </c>
      <c r="R27" s="2" t="inlineStr">
        <is>
          <t>Fläckporing
Stjärntagging
Vitplätt</t>
        </is>
      </c>
      <c r="S27">
        <f>HYPERLINK("https://klasma.github.io/Logging_SORSELE/artfynd/A 55469-2018.xlsx")</f>
        <v/>
      </c>
      <c r="T27">
        <f>HYPERLINK("https://klasma.github.io/Logging_SORSELE/kartor/A 55469-2018.png")</f>
        <v/>
      </c>
      <c r="V27">
        <f>HYPERLINK("https://klasma.github.io/Logging_SORSELE/klagomål/A 55469-2018.docx")</f>
        <v/>
      </c>
      <c r="W27">
        <f>HYPERLINK("https://klasma.github.io/Logging_SORSELE/klagomålsmail/A 55469-2018.docx")</f>
        <v/>
      </c>
      <c r="X27">
        <f>HYPERLINK("https://klasma.github.io/Logging_SORSELE/tillsyn/A 55469-2018.docx")</f>
        <v/>
      </c>
      <c r="Y27">
        <f>HYPERLINK("https://klasma.github.io/Logging_SORSELE/tillsynsmail/A 55469-2018.docx")</f>
        <v/>
      </c>
    </row>
    <row r="28" ht="15" customHeight="1">
      <c r="A28" t="inlineStr">
        <is>
          <t>A 56668-2020</t>
        </is>
      </c>
      <c r="B28" s="1" t="n">
        <v>44137</v>
      </c>
      <c r="C28" s="1" t="n">
        <v>45182</v>
      </c>
      <c r="D28" t="inlineStr">
        <is>
          <t>VÄSTERBOTTENS LÄN</t>
        </is>
      </c>
      <c r="E28" t="inlineStr">
        <is>
          <t>SORSELE</t>
        </is>
      </c>
      <c r="G28" t="n">
        <v>22.5</v>
      </c>
      <c r="H28" t="n">
        <v>1</v>
      </c>
      <c r="I28" t="n">
        <v>0</v>
      </c>
      <c r="J28" t="n">
        <v>3</v>
      </c>
      <c r="K28" t="n">
        <v>0</v>
      </c>
      <c r="L28" t="n">
        <v>0</v>
      </c>
      <c r="M28" t="n">
        <v>0</v>
      </c>
      <c r="N28" t="n">
        <v>0</v>
      </c>
      <c r="O28" t="n">
        <v>3</v>
      </c>
      <c r="P28" t="n">
        <v>0</v>
      </c>
      <c r="Q28" t="n">
        <v>3</v>
      </c>
      <c r="R28" s="2" t="inlineStr">
        <is>
          <t>Granticka
Harticka
Tretåig hackspett</t>
        </is>
      </c>
      <c r="S28">
        <f>HYPERLINK("https://klasma.github.io/Logging_SORSELE/artfynd/A 56668-2020.xlsx")</f>
        <v/>
      </c>
      <c r="T28">
        <f>HYPERLINK("https://klasma.github.io/Logging_SORSELE/kartor/A 56668-2020.png")</f>
        <v/>
      </c>
      <c r="V28">
        <f>HYPERLINK("https://klasma.github.io/Logging_SORSELE/klagomål/A 56668-2020.docx")</f>
        <v/>
      </c>
      <c r="W28">
        <f>HYPERLINK("https://klasma.github.io/Logging_SORSELE/klagomålsmail/A 56668-2020.docx")</f>
        <v/>
      </c>
      <c r="X28">
        <f>HYPERLINK("https://klasma.github.io/Logging_SORSELE/tillsyn/A 56668-2020.docx")</f>
        <v/>
      </c>
      <c r="Y28">
        <f>HYPERLINK("https://klasma.github.io/Logging_SORSELE/tillsynsmail/A 56668-2020.docx")</f>
        <v/>
      </c>
    </row>
    <row r="29" ht="15" customHeight="1">
      <c r="A29" t="inlineStr">
        <is>
          <t>A 43272-2021</t>
        </is>
      </c>
      <c r="B29" s="1" t="n">
        <v>44432</v>
      </c>
      <c r="C29" s="1" t="n">
        <v>45182</v>
      </c>
      <c r="D29" t="inlineStr">
        <is>
          <t>VÄSTERBOTTENS LÄN</t>
        </is>
      </c>
      <c r="E29" t="inlineStr">
        <is>
          <t>SORSELE</t>
        </is>
      </c>
      <c r="G29" t="n">
        <v>24.4</v>
      </c>
      <c r="H29" t="n">
        <v>1</v>
      </c>
      <c r="I29" t="n">
        <v>0</v>
      </c>
      <c r="J29" t="n">
        <v>3</v>
      </c>
      <c r="K29" t="n">
        <v>0</v>
      </c>
      <c r="L29" t="n">
        <v>0</v>
      </c>
      <c r="M29" t="n">
        <v>0</v>
      </c>
      <c r="N29" t="n">
        <v>0</v>
      </c>
      <c r="O29" t="n">
        <v>3</v>
      </c>
      <c r="P29" t="n">
        <v>0</v>
      </c>
      <c r="Q29" t="n">
        <v>3</v>
      </c>
      <c r="R29" s="2" t="inlineStr">
        <is>
          <t>Garnlav
Granticka
Tretåig hackspett</t>
        </is>
      </c>
      <c r="S29">
        <f>HYPERLINK("https://klasma.github.io/Logging_SORSELE/artfynd/A 43272-2021.xlsx")</f>
        <v/>
      </c>
      <c r="T29">
        <f>HYPERLINK("https://klasma.github.io/Logging_SORSELE/kartor/A 43272-2021.png")</f>
        <v/>
      </c>
      <c r="V29">
        <f>HYPERLINK("https://klasma.github.io/Logging_SORSELE/klagomål/A 43272-2021.docx")</f>
        <v/>
      </c>
      <c r="W29">
        <f>HYPERLINK("https://klasma.github.io/Logging_SORSELE/klagomålsmail/A 43272-2021.docx")</f>
        <v/>
      </c>
      <c r="X29">
        <f>HYPERLINK("https://klasma.github.io/Logging_SORSELE/tillsyn/A 43272-2021.docx")</f>
        <v/>
      </c>
      <c r="Y29">
        <f>HYPERLINK("https://klasma.github.io/Logging_SORSELE/tillsynsmail/A 43272-2021.docx")</f>
        <v/>
      </c>
    </row>
    <row r="30" ht="15" customHeight="1">
      <c r="A30" t="inlineStr">
        <is>
          <t>A 46088-2022</t>
        </is>
      </c>
      <c r="B30" s="1" t="n">
        <v>44845</v>
      </c>
      <c r="C30" s="1" t="n">
        <v>45182</v>
      </c>
      <c r="D30" t="inlineStr">
        <is>
          <t>VÄSTERBOTTENS LÄN</t>
        </is>
      </c>
      <c r="E30" t="inlineStr">
        <is>
          <t>SORSELE</t>
        </is>
      </c>
      <c r="G30" t="n">
        <v>3.1</v>
      </c>
      <c r="H30" t="n">
        <v>1</v>
      </c>
      <c r="I30" t="n">
        <v>0</v>
      </c>
      <c r="J30" t="n">
        <v>2</v>
      </c>
      <c r="K30" t="n">
        <v>0</v>
      </c>
      <c r="L30" t="n">
        <v>0</v>
      </c>
      <c r="M30" t="n">
        <v>0</v>
      </c>
      <c r="N30" t="n">
        <v>0</v>
      </c>
      <c r="O30" t="n">
        <v>2</v>
      </c>
      <c r="P30" t="n">
        <v>0</v>
      </c>
      <c r="Q30" t="n">
        <v>3</v>
      </c>
      <c r="R30" s="2" t="inlineStr">
        <is>
          <t>Garnlav
Granticka
Revlummer</t>
        </is>
      </c>
      <c r="S30">
        <f>HYPERLINK("https://klasma.github.io/Logging_SORSELE/artfynd/A 46088-2022.xlsx")</f>
        <v/>
      </c>
      <c r="T30">
        <f>HYPERLINK("https://klasma.github.io/Logging_SORSELE/kartor/A 46088-2022.png")</f>
        <v/>
      </c>
      <c r="V30">
        <f>HYPERLINK("https://klasma.github.io/Logging_SORSELE/klagomål/A 46088-2022.docx")</f>
        <v/>
      </c>
      <c r="W30">
        <f>HYPERLINK("https://klasma.github.io/Logging_SORSELE/klagomålsmail/A 46088-2022.docx")</f>
        <v/>
      </c>
      <c r="X30">
        <f>HYPERLINK("https://klasma.github.io/Logging_SORSELE/tillsyn/A 46088-2022.docx")</f>
        <v/>
      </c>
      <c r="Y30">
        <f>HYPERLINK("https://klasma.github.io/Logging_SORSELE/tillsynsmail/A 46088-2022.docx")</f>
        <v/>
      </c>
    </row>
    <row r="31" ht="15" customHeight="1">
      <c r="A31" t="inlineStr">
        <is>
          <t>A 36344-2020</t>
        </is>
      </c>
      <c r="B31" s="1" t="n">
        <v>44049</v>
      </c>
      <c r="C31" s="1" t="n">
        <v>45182</v>
      </c>
      <c r="D31" t="inlineStr">
        <is>
          <t>VÄSTERBOTTENS LÄN</t>
        </is>
      </c>
      <c r="E31" t="inlineStr">
        <is>
          <t>SORSELE</t>
        </is>
      </c>
      <c r="G31" t="n">
        <v>5.4</v>
      </c>
      <c r="H31" t="n">
        <v>0</v>
      </c>
      <c r="I31" t="n">
        <v>0</v>
      </c>
      <c r="J31" t="n">
        <v>2</v>
      </c>
      <c r="K31" t="n">
        <v>0</v>
      </c>
      <c r="L31" t="n">
        <v>0</v>
      </c>
      <c r="M31" t="n">
        <v>0</v>
      </c>
      <c r="N31" t="n">
        <v>0</v>
      </c>
      <c r="O31" t="n">
        <v>2</v>
      </c>
      <c r="P31" t="n">
        <v>0</v>
      </c>
      <c r="Q31" t="n">
        <v>2</v>
      </c>
      <c r="R31" s="2" t="inlineStr">
        <is>
          <t>Garnlav
Rödbrun blekspik</t>
        </is>
      </c>
      <c r="S31">
        <f>HYPERLINK("https://klasma.github.io/Logging_SORSELE/artfynd/A 36344-2020.xlsx")</f>
        <v/>
      </c>
      <c r="T31">
        <f>HYPERLINK("https://klasma.github.io/Logging_SORSELE/kartor/A 36344-2020.png")</f>
        <v/>
      </c>
      <c r="V31">
        <f>HYPERLINK("https://klasma.github.io/Logging_SORSELE/klagomål/A 36344-2020.docx")</f>
        <v/>
      </c>
      <c r="W31">
        <f>HYPERLINK("https://klasma.github.io/Logging_SORSELE/klagomålsmail/A 36344-2020.docx")</f>
        <v/>
      </c>
      <c r="X31">
        <f>HYPERLINK("https://klasma.github.io/Logging_SORSELE/tillsyn/A 36344-2020.docx")</f>
        <v/>
      </c>
      <c r="Y31">
        <f>HYPERLINK("https://klasma.github.io/Logging_SORSELE/tillsynsmail/A 36344-2020.docx")</f>
        <v/>
      </c>
    </row>
    <row r="32" ht="15" customHeight="1">
      <c r="A32" t="inlineStr">
        <is>
          <t>A 42118-2020</t>
        </is>
      </c>
      <c r="B32" s="1" t="n">
        <v>44075</v>
      </c>
      <c r="C32" s="1" t="n">
        <v>45182</v>
      </c>
      <c r="D32" t="inlineStr">
        <is>
          <t>VÄSTERBOTTENS LÄN</t>
        </is>
      </c>
      <c r="E32" t="inlineStr">
        <is>
          <t>SORSELE</t>
        </is>
      </c>
      <c r="F32" t="inlineStr">
        <is>
          <t>Sveaskog</t>
        </is>
      </c>
      <c r="G32" t="n">
        <v>6.2</v>
      </c>
      <c r="H32" t="n">
        <v>0</v>
      </c>
      <c r="I32" t="n">
        <v>0</v>
      </c>
      <c r="J32" t="n">
        <v>1</v>
      </c>
      <c r="K32" t="n">
        <v>1</v>
      </c>
      <c r="L32" t="n">
        <v>0</v>
      </c>
      <c r="M32" t="n">
        <v>0</v>
      </c>
      <c r="N32" t="n">
        <v>0</v>
      </c>
      <c r="O32" t="n">
        <v>2</v>
      </c>
      <c r="P32" t="n">
        <v>1</v>
      </c>
      <c r="Q32" t="n">
        <v>2</v>
      </c>
      <c r="R32" s="2" t="inlineStr">
        <is>
          <t>Torrmusseron
Blå taggsvamp</t>
        </is>
      </c>
      <c r="S32">
        <f>HYPERLINK("https://klasma.github.io/Logging_SORSELE/artfynd/A 42118-2020.xlsx")</f>
        <v/>
      </c>
      <c r="T32">
        <f>HYPERLINK("https://klasma.github.io/Logging_SORSELE/kartor/A 42118-2020.png")</f>
        <v/>
      </c>
      <c r="V32">
        <f>HYPERLINK("https://klasma.github.io/Logging_SORSELE/klagomål/A 42118-2020.docx")</f>
        <v/>
      </c>
      <c r="W32">
        <f>HYPERLINK("https://klasma.github.io/Logging_SORSELE/klagomålsmail/A 42118-2020.docx")</f>
        <v/>
      </c>
      <c r="X32">
        <f>HYPERLINK("https://klasma.github.io/Logging_SORSELE/tillsyn/A 42118-2020.docx")</f>
        <v/>
      </c>
      <c r="Y32">
        <f>HYPERLINK("https://klasma.github.io/Logging_SORSELE/tillsynsmail/A 42118-2020.docx")</f>
        <v/>
      </c>
    </row>
    <row r="33" ht="15" customHeight="1">
      <c r="A33" t="inlineStr">
        <is>
          <t>A 43940-2020</t>
        </is>
      </c>
      <c r="B33" s="1" t="n">
        <v>44078</v>
      </c>
      <c r="C33" s="1" t="n">
        <v>45182</v>
      </c>
      <c r="D33" t="inlineStr">
        <is>
          <t>VÄSTERBOTTENS LÄN</t>
        </is>
      </c>
      <c r="E33" t="inlineStr">
        <is>
          <t>SORSELE</t>
        </is>
      </c>
      <c r="F33" t="inlineStr">
        <is>
          <t>Allmännings- och besparingsskogar</t>
        </is>
      </c>
      <c r="G33" t="n">
        <v>126.6</v>
      </c>
      <c r="H33" t="n">
        <v>0</v>
      </c>
      <c r="I33" t="n">
        <v>0</v>
      </c>
      <c r="J33" t="n">
        <v>1</v>
      </c>
      <c r="K33" t="n">
        <v>1</v>
      </c>
      <c r="L33" t="n">
        <v>0</v>
      </c>
      <c r="M33" t="n">
        <v>0</v>
      </c>
      <c r="N33" t="n">
        <v>0</v>
      </c>
      <c r="O33" t="n">
        <v>2</v>
      </c>
      <c r="P33" t="n">
        <v>1</v>
      </c>
      <c r="Q33" t="n">
        <v>2</v>
      </c>
      <c r="R33" s="2" t="inlineStr">
        <is>
          <t>Tajgaskinn
Dvärgbägarlav</t>
        </is>
      </c>
      <c r="S33">
        <f>HYPERLINK("https://klasma.github.io/Logging_SORSELE/artfynd/A 43940-2020.xlsx")</f>
        <v/>
      </c>
      <c r="T33">
        <f>HYPERLINK("https://klasma.github.io/Logging_SORSELE/kartor/A 43940-2020.png")</f>
        <v/>
      </c>
      <c r="V33">
        <f>HYPERLINK("https://klasma.github.io/Logging_SORSELE/klagomål/A 43940-2020.docx")</f>
        <v/>
      </c>
      <c r="W33">
        <f>HYPERLINK("https://klasma.github.io/Logging_SORSELE/klagomålsmail/A 43940-2020.docx")</f>
        <v/>
      </c>
      <c r="X33">
        <f>HYPERLINK("https://klasma.github.io/Logging_SORSELE/tillsyn/A 43940-2020.docx")</f>
        <v/>
      </c>
      <c r="Y33">
        <f>HYPERLINK("https://klasma.github.io/Logging_SORSELE/tillsynsmail/A 43940-2020.docx")</f>
        <v/>
      </c>
    </row>
    <row r="34" ht="15" customHeight="1">
      <c r="A34" t="inlineStr">
        <is>
          <t>A 43265-2021</t>
        </is>
      </c>
      <c r="B34" s="1" t="n">
        <v>44432</v>
      </c>
      <c r="C34" s="1" t="n">
        <v>45182</v>
      </c>
      <c r="D34" t="inlineStr">
        <is>
          <t>VÄSTERBOTTENS LÄN</t>
        </is>
      </c>
      <c r="E34" t="inlineStr">
        <is>
          <t>SORSELE</t>
        </is>
      </c>
      <c r="G34" t="n">
        <v>38.3</v>
      </c>
      <c r="H34" t="n">
        <v>1</v>
      </c>
      <c r="I34" t="n">
        <v>0</v>
      </c>
      <c r="J34" t="n">
        <v>1</v>
      </c>
      <c r="K34" t="n">
        <v>0</v>
      </c>
      <c r="L34" t="n">
        <v>0</v>
      </c>
      <c r="M34" t="n">
        <v>0</v>
      </c>
      <c r="N34" t="n">
        <v>0</v>
      </c>
      <c r="O34" t="n">
        <v>1</v>
      </c>
      <c r="P34" t="n">
        <v>0</v>
      </c>
      <c r="Q34" t="n">
        <v>2</v>
      </c>
      <c r="R34" s="2" t="inlineStr">
        <is>
          <t>Garnlav
Fläcknycklar</t>
        </is>
      </c>
      <c r="S34">
        <f>HYPERLINK("https://klasma.github.io/Logging_SORSELE/artfynd/A 43265-2021.xlsx")</f>
        <v/>
      </c>
      <c r="T34">
        <f>HYPERLINK("https://klasma.github.io/Logging_SORSELE/kartor/A 43265-2021.png")</f>
        <v/>
      </c>
      <c r="V34">
        <f>HYPERLINK("https://klasma.github.io/Logging_SORSELE/klagomål/A 43265-2021.docx")</f>
        <v/>
      </c>
      <c r="W34">
        <f>HYPERLINK("https://klasma.github.io/Logging_SORSELE/klagomålsmail/A 43265-2021.docx")</f>
        <v/>
      </c>
      <c r="X34">
        <f>HYPERLINK("https://klasma.github.io/Logging_SORSELE/tillsyn/A 43265-2021.docx")</f>
        <v/>
      </c>
      <c r="Y34">
        <f>HYPERLINK("https://klasma.github.io/Logging_SORSELE/tillsynsmail/A 43265-2021.docx")</f>
        <v/>
      </c>
    </row>
    <row r="35" ht="15" customHeight="1">
      <c r="A35" t="inlineStr">
        <is>
          <t>A 45569-2022</t>
        </is>
      </c>
      <c r="B35" s="1" t="n">
        <v>44841</v>
      </c>
      <c r="C35" s="1" t="n">
        <v>45182</v>
      </c>
      <c r="D35" t="inlineStr">
        <is>
          <t>VÄSTERBOTTENS LÄN</t>
        </is>
      </c>
      <c r="E35" t="inlineStr">
        <is>
          <t>SORSELE</t>
        </is>
      </c>
      <c r="G35" t="n">
        <v>75.3</v>
      </c>
      <c r="H35" t="n">
        <v>0</v>
      </c>
      <c r="I35" t="n">
        <v>0</v>
      </c>
      <c r="J35" t="n">
        <v>2</v>
      </c>
      <c r="K35" t="n">
        <v>0</v>
      </c>
      <c r="L35" t="n">
        <v>0</v>
      </c>
      <c r="M35" t="n">
        <v>0</v>
      </c>
      <c r="N35" t="n">
        <v>0</v>
      </c>
      <c r="O35" t="n">
        <v>2</v>
      </c>
      <c r="P35" t="n">
        <v>0</v>
      </c>
      <c r="Q35" t="n">
        <v>2</v>
      </c>
      <c r="R35" s="2" t="inlineStr">
        <is>
          <t>Gränsticka
Harticka</t>
        </is>
      </c>
      <c r="S35">
        <f>HYPERLINK("https://klasma.github.io/Logging_SORSELE/artfynd/A 45569-2022.xlsx")</f>
        <v/>
      </c>
      <c r="T35">
        <f>HYPERLINK("https://klasma.github.io/Logging_SORSELE/kartor/A 45569-2022.png")</f>
        <v/>
      </c>
      <c r="V35">
        <f>HYPERLINK("https://klasma.github.io/Logging_SORSELE/klagomål/A 45569-2022.docx")</f>
        <v/>
      </c>
      <c r="W35">
        <f>HYPERLINK("https://klasma.github.io/Logging_SORSELE/klagomålsmail/A 45569-2022.docx")</f>
        <v/>
      </c>
      <c r="X35">
        <f>HYPERLINK("https://klasma.github.io/Logging_SORSELE/tillsyn/A 45569-2022.docx")</f>
        <v/>
      </c>
      <c r="Y35">
        <f>HYPERLINK("https://klasma.github.io/Logging_SORSELE/tillsynsmail/A 45569-2022.docx")</f>
        <v/>
      </c>
    </row>
    <row r="36" ht="15" customHeight="1">
      <c r="A36" t="inlineStr">
        <is>
          <t>A 24332-2023</t>
        </is>
      </c>
      <c r="B36" s="1" t="n">
        <v>45081</v>
      </c>
      <c r="C36" s="1" t="n">
        <v>45182</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c r="T36">
        <f>HYPERLINK("https://klasma.github.io/Logging_SORSELE/kartor/A 24332-2023.png")</f>
        <v/>
      </c>
      <c r="V36">
        <f>HYPERLINK("https://klasma.github.io/Logging_SORSELE/klagomål/A 24332-2023.docx")</f>
        <v/>
      </c>
      <c r="W36">
        <f>HYPERLINK("https://klasma.github.io/Logging_SORSELE/klagomålsmail/A 24332-2023.docx")</f>
        <v/>
      </c>
      <c r="X36">
        <f>HYPERLINK("https://klasma.github.io/Logging_SORSELE/tillsyn/A 24332-2023.docx")</f>
        <v/>
      </c>
      <c r="Y36">
        <f>HYPERLINK("https://klasma.github.io/Logging_SORSELE/tillsynsmail/A 24332-2023.docx")</f>
        <v/>
      </c>
    </row>
    <row r="37" ht="15" customHeight="1">
      <c r="A37" t="inlineStr">
        <is>
          <t>A 65152-2018</t>
        </is>
      </c>
      <c r="B37" s="1" t="n">
        <v>43432</v>
      </c>
      <c r="C37" s="1" t="n">
        <v>45182</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c r="T37">
        <f>HYPERLINK("https://klasma.github.io/Logging_SORSELE/kartor/A 65152-2018.png")</f>
        <v/>
      </c>
      <c r="V37">
        <f>HYPERLINK("https://klasma.github.io/Logging_SORSELE/klagomål/A 65152-2018.docx")</f>
        <v/>
      </c>
      <c r="W37">
        <f>HYPERLINK("https://klasma.github.io/Logging_SORSELE/klagomålsmail/A 65152-2018.docx")</f>
        <v/>
      </c>
      <c r="X37">
        <f>HYPERLINK("https://klasma.github.io/Logging_SORSELE/tillsyn/A 65152-2018.docx")</f>
        <v/>
      </c>
      <c r="Y37">
        <f>HYPERLINK("https://klasma.github.io/Logging_SORSELE/tillsynsmail/A 65152-2018.docx")</f>
        <v/>
      </c>
    </row>
    <row r="38" ht="15" customHeight="1">
      <c r="A38" t="inlineStr">
        <is>
          <t>A 4034-2019</t>
        </is>
      </c>
      <c r="B38" s="1" t="n">
        <v>43482</v>
      </c>
      <c r="C38" s="1" t="n">
        <v>45182</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c r="T38">
        <f>HYPERLINK("https://klasma.github.io/Logging_SORSELE/kartor/A 4034-2019.png")</f>
        <v/>
      </c>
      <c r="V38">
        <f>HYPERLINK("https://klasma.github.io/Logging_SORSELE/klagomål/A 4034-2019.docx")</f>
        <v/>
      </c>
      <c r="W38">
        <f>HYPERLINK("https://klasma.github.io/Logging_SORSELE/klagomålsmail/A 4034-2019.docx")</f>
        <v/>
      </c>
      <c r="X38">
        <f>HYPERLINK("https://klasma.github.io/Logging_SORSELE/tillsyn/A 4034-2019.docx")</f>
        <v/>
      </c>
      <c r="Y38">
        <f>HYPERLINK("https://klasma.github.io/Logging_SORSELE/tillsynsmail/A 4034-2019.docx")</f>
        <v/>
      </c>
    </row>
    <row r="39" ht="15" customHeight="1">
      <c r="A39" t="inlineStr">
        <is>
          <t>A 34058-2019</t>
        </is>
      </c>
      <c r="B39" s="1" t="n">
        <v>43654</v>
      </c>
      <c r="C39" s="1" t="n">
        <v>45182</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c r="T39">
        <f>HYPERLINK("https://klasma.github.io/Logging_SORSELE/kartor/A 34058-2019.png")</f>
        <v/>
      </c>
      <c r="V39">
        <f>HYPERLINK("https://klasma.github.io/Logging_SORSELE/klagomål/A 34058-2019.docx")</f>
        <v/>
      </c>
      <c r="W39">
        <f>HYPERLINK("https://klasma.github.io/Logging_SORSELE/klagomålsmail/A 34058-2019.docx")</f>
        <v/>
      </c>
      <c r="X39">
        <f>HYPERLINK("https://klasma.github.io/Logging_SORSELE/tillsyn/A 34058-2019.docx")</f>
        <v/>
      </c>
      <c r="Y39">
        <f>HYPERLINK("https://klasma.github.io/Logging_SORSELE/tillsynsmail/A 34058-2019.docx")</f>
        <v/>
      </c>
    </row>
    <row r="40" ht="15" customHeight="1">
      <c r="A40" t="inlineStr">
        <is>
          <t>A 4439-2020</t>
        </is>
      </c>
      <c r="B40" s="1" t="n">
        <v>43858</v>
      </c>
      <c r="C40" s="1" t="n">
        <v>45182</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c r="T40">
        <f>HYPERLINK("https://klasma.github.io/Logging_SORSELE/kartor/A 4439-2020.png")</f>
        <v/>
      </c>
      <c r="V40">
        <f>HYPERLINK("https://klasma.github.io/Logging_SORSELE/klagomål/A 4439-2020.docx")</f>
        <v/>
      </c>
      <c r="W40">
        <f>HYPERLINK("https://klasma.github.io/Logging_SORSELE/klagomålsmail/A 4439-2020.docx")</f>
        <v/>
      </c>
      <c r="X40">
        <f>HYPERLINK("https://klasma.github.io/Logging_SORSELE/tillsyn/A 4439-2020.docx")</f>
        <v/>
      </c>
      <c r="Y40">
        <f>HYPERLINK("https://klasma.github.io/Logging_SORSELE/tillsynsmail/A 4439-2020.docx")</f>
        <v/>
      </c>
    </row>
    <row r="41" ht="15" customHeight="1">
      <c r="A41" t="inlineStr">
        <is>
          <t>A 11845-2021</t>
        </is>
      </c>
      <c r="B41" s="1" t="n">
        <v>44265</v>
      </c>
      <c r="C41" s="1" t="n">
        <v>45182</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c r="T41">
        <f>HYPERLINK("https://klasma.github.io/Logging_SORSELE/kartor/A 11845-2021.png")</f>
        <v/>
      </c>
      <c r="V41">
        <f>HYPERLINK("https://klasma.github.io/Logging_SORSELE/klagomål/A 11845-2021.docx")</f>
        <v/>
      </c>
      <c r="W41">
        <f>HYPERLINK("https://klasma.github.io/Logging_SORSELE/klagomålsmail/A 11845-2021.docx")</f>
        <v/>
      </c>
      <c r="X41">
        <f>HYPERLINK("https://klasma.github.io/Logging_SORSELE/tillsyn/A 11845-2021.docx")</f>
        <v/>
      </c>
      <c r="Y41">
        <f>HYPERLINK("https://klasma.github.io/Logging_SORSELE/tillsynsmail/A 11845-2021.docx")</f>
        <v/>
      </c>
    </row>
    <row r="42" ht="15" customHeight="1">
      <c r="A42" t="inlineStr">
        <is>
          <t>A 45511-2021</t>
        </is>
      </c>
      <c r="B42" s="1" t="n">
        <v>44440</v>
      </c>
      <c r="C42" s="1" t="n">
        <v>45182</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c r="T42">
        <f>HYPERLINK("https://klasma.github.io/Logging_SORSELE/kartor/A 45511-2021.png")</f>
        <v/>
      </c>
      <c r="V42">
        <f>HYPERLINK("https://klasma.github.io/Logging_SORSELE/klagomål/A 45511-2021.docx")</f>
        <v/>
      </c>
      <c r="W42">
        <f>HYPERLINK("https://klasma.github.io/Logging_SORSELE/klagomålsmail/A 45511-2021.docx")</f>
        <v/>
      </c>
      <c r="X42">
        <f>HYPERLINK("https://klasma.github.io/Logging_SORSELE/tillsyn/A 45511-2021.docx")</f>
        <v/>
      </c>
      <c r="Y42">
        <f>HYPERLINK("https://klasma.github.io/Logging_SORSELE/tillsynsmail/A 45511-2021.docx")</f>
        <v/>
      </c>
    </row>
    <row r="43" ht="15" customHeight="1">
      <c r="A43" t="inlineStr">
        <is>
          <t>A 23232-2022</t>
        </is>
      </c>
      <c r="B43" s="1" t="n">
        <v>44719</v>
      </c>
      <c r="C43" s="1" t="n">
        <v>45182</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c r="T43">
        <f>HYPERLINK("https://klasma.github.io/Logging_SORSELE/kartor/A 23232-2022.png")</f>
        <v/>
      </c>
      <c r="V43">
        <f>HYPERLINK("https://klasma.github.io/Logging_SORSELE/klagomål/A 23232-2022.docx")</f>
        <v/>
      </c>
      <c r="W43">
        <f>HYPERLINK("https://klasma.github.io/Logging_SORSELE/klagomålsmail/A 23232-2022.docx")</f>
        <v/>
      </c>
      <c r="X43">
        <f>HYPERLINK("https://klasma.github.io/Logging_SORSELE/tillsyn/A 23232-2022.docx")</f>
        <v/>
      </c>
      <c r="Y43">
        <f>HYPERLINK("https://klasma.github.io/Logging_SORSELE/tillsynsmail/A 23232-2022.docx")</f>
        <v/>
      </c>
    </row>
    <row r="44" ht="15" customHeight="1">
      <c r="A44" t="inlineStr">
        <is>
          <t>A 23330-2023</t>
        </is>
      </c>
      <c r="B44" s="1" t="n">
        <v>45071</v>
      </c>
      <c r="C44" s="1" t="n">
        <v>45182</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c r="T44">
        <f>HYPERLINK("https://klasma.github.io/Logging_SORSELE/kartor/A 23330-2023.png")</f>
        <v/>
      </c>
      <c r="V44">
        <f>HYPERLINK("https://klasma.github.io/Logging_SORSELE/klagomål/A 23330-2023.docx")</f>
        <v/>
      </c>
      <c r="W44">
        <f>HYPERLINK("https://klasma.github.io/Logging_SORSELE/klagomålsmail/A 23330-2023.docx")</f>
        <v/>
      </c>
      <c r="X44">
        <f>HYPERLINK("https://klasma.github.io/Logging_SORSELE/tillsyn/A 23330-2023.docx")</f>
        <v/>
      </c>
      <c r="Y44">
        <f>HYPERLINK("https://klasma.github.io/Logging_SORSELE/tillsynsmail/A 23330-2023.docx")</f>
        <v/>
      </c>
    </row>
    <row r="45" ht="15" customHeight="1">
      <c r="A45" t="inlineStr">
        <is>
          <t>A 35686-2018</t>
        </is>
      </c>
      <c r="B45" s="1" t="n">
        <v>43325</v>
      </c>
      <c r="C45" s="1" t="n">
        <v>45182</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45182</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45182</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45182</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45182</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45182</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45182</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45182</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45182</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45182</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45182</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45182</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45182</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45182</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45182</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45182</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45182</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45182</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45182</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45182</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45182</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45182</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45182</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45182</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45182</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45182</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45182</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45182</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45182</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45182</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45182</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45182</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45182</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45182</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45182</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45182</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45182</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45182</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45182</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45182</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45182</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45182</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45182</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45182</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45182</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45182</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45182</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45182</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45182</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45182</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45182</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45182</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45182</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45182</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45182</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45182</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45182</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45182</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45182</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45182</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45182</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45182</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45182</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45182</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45182</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45182</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45182</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45182</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45182</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45182</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45182</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45182</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45182</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45182</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45182</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45182</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45182</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45182</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45182</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45182</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45182</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45182</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45182</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45182</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45182</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45182</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45182</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45182</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45182</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45182</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45182</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45182</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45182</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45182</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45182</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45182</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45182</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45182</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45182</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45182</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45182</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45182</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45182</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45182</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45182</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45182</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45182</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45182</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45182</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45182</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45182</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45182</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45182</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45182</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45182</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45182</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45182</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45182</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45182</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45182</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45182</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45182</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45182</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45182</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45182</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45182</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45182</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45182</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45182</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45182</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45182</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45182</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45182</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45182</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45182</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45182</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45182</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45182</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45182</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45182</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45182</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45182</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45182</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45182</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45182</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45182</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45182</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45182</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45182</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45182</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45182</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45182</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45182</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45182</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45182</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45182</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45182</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45182</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45182</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45182</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45182</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45182</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45182</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45182</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45182</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45182</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45182</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45182</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45182</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45182</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45182</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45182</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45182</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45182</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45182</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45182</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45182</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45182</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45182</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45182</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45182</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45182</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45182</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45182</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45182</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45182</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45182</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45182</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45182</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45182</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45182</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45182</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45182</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45182</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45182</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45182</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45182</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45182</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45182</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45182</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45182</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45182</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45182</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45182</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45182</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45182</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45182</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45182</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45182</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45182</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45182</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45182</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45182</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45182</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45182</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45182</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45182</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45182</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45182</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45182</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45182</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45182</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45182</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45182</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45182</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45182</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45182</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45182</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45182</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45182</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45182</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45182</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45182</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45182</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45182</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45182</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45182</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45182</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45182</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45182</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45182</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45182</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45182</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45182</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45182</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45182</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45182</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45182</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45182</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45182</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45182</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45182</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45182</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45182</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45182</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45182</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45182</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45182</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45182</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45182</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45182</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45182</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45182</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45182</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45182</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45182</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45182</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45182</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45182</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45182</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45182</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45182</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45182</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45182</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45182</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45182</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45182</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45182</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45182</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45182</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45182</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45182</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45182</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45182</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45182</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45182</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45182</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45182</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45182</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45182</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45182</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45182</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45182</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45182</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45182</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45182</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45182</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45182</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45182</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45182</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45182</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45182</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45182</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45182</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45182</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45182</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45182</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45182</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45182</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45182</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45182</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45182</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45182</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45182</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45182</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45182</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45182</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45182</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45182</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45182</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45182</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45182</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45182</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2023-09-13T06:37:07Z</dcterms:created>
  <dcterms:modified xmlns:dcterms="http://purl.org/dc/terms/" xmlns:xsi="http://www.w3.org/2001/XMLSchema-instance" xsi:type="dcterms:W3CDTF">2023-09-13T06:37:07Z</dcterms:modified>
</cp:coreProperties>
</file>