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45181</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45181</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45181</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45181</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45181</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45181</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45181</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45181</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45181</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45181</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45181</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45181</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45181</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21853-2022</t>
        </is>
      </c>
      <c r="B16" s="1" t="n">
        <v>44709</v>
      </c>
      <c r="C16" s="1" t="n">
        <v>45181</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f>
        <v/>
      </c>
      <c r="T16">
        <f>HYPERLINK("https://klasma.github.io/Logging_NACKA/kartor/A 21853-2022.png")</f>
        <v/>
      </c>
      <c r="V16">
        <f>HYPERLINK("https://klasma.github.io/Logging_NACKA/klagomål/A 21853-2022.docx")</f>
        <v/>
      </c>
      <c r="W16">
        <f>HYPERLINK("https://klasma.github.io/Logging_NACKA/klagomålsmail/A 21853-2022.docx")</f>
        <v/>
      </c>
      <c r="X16">
        <f>HYPERLINK("https://klasma.github.io/Logging_NACKA/tillsyn/A 21853-2022.docx")</f>
        <v/>
      </c>
      <c r="Y16">
        <f>HYPERLINK("https://klasma.github.io/Logging_NACKA/tillsynsmail/A 21853-2022.docx")</f>
        <v/>
      </c>
    </row>
    <row r="17" ht="15" customHeight="1">
      <c r="A17" t="inlineStr">
        <is>
          <t>A 34417-2023</t>
        </is>
      </c>
      <c r="B17" s="1" t="n">
        <v>45139</v>
      </c>
      <c r="C17" s="1" t="n">
        <v>45181</v>
      </c>
      <c r="D17" t="inlineStr">
        <is>
          <t>STOCKHOLMS LÄN</t>
        </is>
      </c>
      <c r="E17" t="inlineStr">
        <is>
          <t>HANINGE</t>
        </is>
      </c>
      <c r="G17" t="n">
        <v>3.8</v>
      </c>
      <c r="H17" t="n">
        <v>4</v>
      </c>
      <c r="I17" t="n">
        <v>11</v>
      </c>
      <c r="J17" t="n">
        <v>4</v>
      </c>
      <c r="K17" t="n">
        <v>0</v>
      </c>
      <c r="L17" t="n">
        <v>0</v>
      </c>
      <c r="M17" t="n">
        <v>0</v>
      </c>
      <c r="N17" t="n">
        <v>0</v>
      </c>
      <c r="O17" t="n">
        <v>4</v>
      </c>
      <c r="P17" t="n">
        <v>0</v>
      </c>
      <c r="Q17" t="n">
        <v>17</v>
      </c>
      <c r="R17" s="2" t="inlineStr">
        <is>
          <t>Barrviolspindling
Leptoporus erubescens
Spillkråka
Vedtrappmossa
Bronshjon
Dropptaggsvamp
Fällmossa
Grön sköldmossa
Guldlockmossa
Kornknutmossa
Rödgul trumpetsvamp
Stubbspretmossa
Svavelriska
Sårläka
Vågbandad barkbock
Blåsippa
Revlummer</t>
        </is>
      </c>
      <c r="S17">
        <f>HYPERLINK("https://klasma.github.io/Logging_HANINGE/artfynd/A 34417-2023.xlsx")</f>
        <v/>
      </c>
      <c r="T17">
        <f>HYPERLINK("https://klasma.github.io/Logging_HANINGE/kartor/A 34417-2023.png")</f>
        <v/>
      </c>
      <c r="V17">
        <f>HYPERLINK("https://klasma.github.io/Logging_HANINGE/klagomål/A 34417-2023.docx")</f>
        <v/>
      </c>
      <c r="W17">
        <f>HYPERLINK("https://klasma.github.io/Logging_HANINGE/klagomålsmail/A 34417-2023.docx")</f>
        <v/>
      </c>
      <c r="X17">
        <f>HYPERLINK("https://klasma.github.io/Logging_HANINGE/tillsyn/A 34417-2023.docx")</f>
        <v/>
      </c>
      <c r="Y17">
        <f>HYPERLINK("https://klasma.github.io/Logging_HANINGE/tillsynsmail/A 34417-2023.docx")</f>
        <v/>
      </c>
    </row>
    <row r="18" ht="15" customHeight="1">
      <c r="A18" t="inlineStr">
        <is>
          <t>A 10099-2019</t>
        </is>
      </c>
      <c r="B18" s="1" t="n">
        <v>43509</v>
      </c>
      <c r="C18" s="1" t="n">
        <v>45181</v>
      </c>
      <c r="D18" t="inlineStr">
        <is>
          <t>STOCKHOLMS LÄN</t>
        </is>
      </c>
      <c r="E18" t="inlineStr">
        <is>
          <t>NORRTÄLJE</t>
        </is>
      </c>
      <c r="G18" t="n">
        <v>6</v>
      </c>
      <c r="H18" t="n">
        <v>0</v>
      </c>
      <c r="I18" t="n">
        <v>6</v>
      </c>
      <c r="J18" t="n">
        <v>7</v>
      </c>
      <c r="K18" t="n">
        <v>2</v>
      </c>
      <c r="L18" t="n">
        <v>1</v>
      </c>
      <c r="M18" t="n">
        <v>0</v>
      </c>
      <c r="N18" t="n">
        <v>0</v>
      </c>
      <c r="O18" t="n">
        <v>10</v>
      </c>
      <c r="P18" t="n">
        <v>3</v>
      </c>
      <c r="Q18" t="n">
        <v>16</v>
      </c>
      <c r="R18" s="2" t="inlineStr">
        <is>
          <t>Raggtaggsvamp
Grangråticka
Koppartaggsvamp
Barrviolspindling
Blek fingersvamp
Granticka
Gul taggsvamp
Motaggsvamp
Odörspindling
Orange taggsvamp
Anisspindling
Bronshjon
Dropptaggsvamp
Fjällig taggsvamp s.str.
Grönpyrola
Skarp dropptaggsvamp</t>
        </is>
      </c>
      <c r="S18">
        <f>HYPERLINK("https://klasma.github.io/Logging_NORRTALJE/artfynd/A 10099-2019.xlsx")</f>
        <v/>
      </c>
      <c r="T18">
        <f>HYPERLINK("https://klasma.github.io/Logging_NORRTALJE/kartor/A 10099-2019.png")</f>
        <v/>
      </c>
      <c r="V18">
        <f>HYPERLINK("https://klasma.github.io/Logging_NORRTALJE/klagomål/A 10099-2019.docx")</f>
        <v/>
      </c>
      <c r="W18">
        <f>HYPERLINK("https://klasma.github.io/Logging_NORRTALJE/klagomålsmail/A 10099-2019.docx")</f>
        <v/>
      </c>
      <c r="X18">
        <f>HYPERLINK("https://klasma.github.io/Logging_NORRTALJE/tillsyn/A 10099-2019.docx")</f>
        <v/>
      </c>
      <c r="Y18">
        <f>HYPERLINK("https://klasma.github.io/Logging_NORRTALJE/tillsynsmail/A 10099-2019.docx")</f>
        <v/>
      </c>
    </row>
    <row r="19" ht="15" customHeight="1">
      <c r="A19" t="inlineStr">
        <is>
          <t>A 33062-2023</t>
        </is>
      </c>
      <c r="B19" s="1" t="n">
        <v>45113</v>
      </c>
      <c r="C19" s="1" t="n">
        <v>45181</v>
      </c>
      <c r="D19" t="inlineStr">
        <is>
          <t>STOCKHOLMS LÄN</t>
        </is>
      </c>
      <c r="E19" t="inlineStr">
        <is>
          <t>UPPLANDS VÄSBY</t>
        </is>
      </c>
      <c r="G19" t="n">
        <v>3.9</v>
      </c>
      <c r="H19" t="n">
        <v>1</v>
      </c>
      <c r="I19" t="n">
        <v>5</v>
      </c>
      <c r="J19" t="n">
        <v>9</v>
      </c>
      <c r="K19" t="n">
        <v>2</v>
      </c>
      <c r="L19" t="n">
        <v>0</v>
      </c>
      <c r="M19" t="n">
        <v>0</v>
      </c>
      <c r="N19" t="n">
        <v>0</v>
      </c>
      <c r="O19" t="n">
        <v>11</v>
      </c>
      <c r="P19" t="n">
        <v>2</v>
      </c>
      <c r="Q19" t="n">
        <v>16</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t>
        </is>
      </c>
      <c r="S19">
        <f>HYPERLINK("https://klasma.github.io/Logging_UPPLANDS_VASBY/artfynd/A 33062-2023.xlsx")</f>
        <v/>
      </c>
      <c r="T19">
        <f>HYPERLINK("https://klasma.github.io/Logging_UPPLANDS_VASBY/kartor/A 33062-2023.png")</f>
        <v/>
      </c>
      <c r="V19">
        <f>HYPERLINK("https://klasma.github.io/Logging_UPPLANDS_VASBY/klagomål/A 33062-2023.docx")</f>
        <v/>
      </c>
      <c r="W19">
        <f>HYPERLINK("https://klasma.github.io/Logging_UPPLANDS_VASBY/klagomålsmail/A 33062-2023.docx")</f>
        <v/>
      </c>
      <c r="X19">
        <f>HYPERLINK("https://klasma.github.io/Logging_UPPLANDS_VASBY/tillsyn/A 33062-2023.docx")</f>
        <v/>
      </c>
      <c r="Y19">
        <f>HYPERLINK("https://klasma.github.io/Logging_UPPLANDS_VASBY/tillsynsmail/A 33062-2023.docx")</f>
        <v/>
      </c>
    </row>
    <row r="20" ht="15" customHeight="1">
      <c r="A20" t="inlineStr">
        <is>
          <t>A 34890-2018</t>
        </is>
      </c>
      <c r="B20" s="1" t="n">
        <v>43321</v>
      </c>
      <c r="C20" s="1" t="n">
        <v>45181</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f>
        <v/>
      </c>
      <c r="T20">
        <f>HYPERLINK("https://klasma.github.io/Logging_UPPLANDS-BRO/kartor/A 34890-2018.png")</f>
        <v/>
      </c>
      <c r="V20">
        <f>HYPERLINK("https://klasma.github.io/Logging_UPPLANDS-BRO/klagomål/A 34890-2018.docx")</f>
        <v/>
      </c>
      <c r="W20">
        <f>HYPERLINK("https://klasma.github.io/Logging_UPPLANDS-BRO/klagomålsmail/A 34890-2018.docx")</f>
        <v/>
      </c>
      <c r="X20">
        <f>HYPERLINK("https://klasma.github.io/Logging_UPPLANDS-BRO/tillsyn/A 34890-2018.docx")</f>
        <v/>
      </c>
      <c r="Y20">
        <f>HYPERLINK("https://klasma.github.io/Logging_UPPLANDS-BRO/tillsynsmail/A 34890-2018.docx")</f>
        <v/>
      </c>
    </row>
    <row r="21" ht="15" customHeight="1">
      <c r="A21" t="inlineStr">
        <is>
          <t>A 5738-2020</t>
        </is>
      </c>
      <c r="B21" s="1" t="n">
        <v>43863</v>
      </c>
      <c r="C21" s="1" t="n">
        <v>45181</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f>
        <v/>
      </c>
      <c r="T21">
        <f>HYPERLINK("https://klasma.github.io/Logging_NORRTALJE/kartor/A 5738-2020.png")</f>
        <v/>
      </c>
      <c r="V21">
        <f>HYPERLINK("https://klasma.github.io/Logging_NORRTALJE/klagomål/A 5738-2020.docx")</f>
        <v/>
      </c>
      <c r="W21">
        <f>HYPERLINK("https://klasma.github.io/Logging_NORRTALJE/klagomålsmail/A 5738-2020.docx")</f>
        <v/>
      </c>
      <c r="X21">
        <f>HYPERLINK("https://klasma.github.io/Logging_NORRTALJE/tillsyn/A 5738-2020.docx")</f>
        <v/>
      </c>
      <c r="Y21">
        <f>HYPERLINK("https://klasma.github.io/Logging_NORRTALJE/tillsynsmail/A 5738-2020.docx")</f>
        <v/>
      </c>
    </row>
    <row r="22" ht="15" customHeight="1">
      <c r="A22" t="inlineStr">
        <is>
          <t>A 20601-2022</t>
        </is>
      </c>
      <c r="B22" s="1" t="n">
        <v>44700</v>
      </c>
      <c r="C22" s="1" t="n">
        <v>45181</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f>
        <v/>
      </c>
      <c r="T22">
        <f>HYPERLINK("https://klasma.github.io/Logging_UPPLANDS-BRO/kartor/A 20601-2022.png")</f>
        <v/>
      </c>
      <c r="V22">
        <f>HYPERLINK("https://klasma.github.io/Logging_UPPLANDS-BRO/klagomål/A 20601-2022.docx")</f>
        <v/>
      </c>
      <c r="W22">
        <f>HYPERLINK("https://klasma.github.io/Logging_UPPLANDS-BRO/klagomålsmail/A 20601-2022.docx")</f>
        <v/>
      </c>
      <c r="X22">
        <f>HYPERLINK("https://klasma.github.io/Logging_UPPLANDS-BRO/tillsyn/A 20601-2022.docx")</f>
        <v/>
      </c>
      <c r="Y22">
        <f>HYPERLINK("https://klasma.github.io/Logging_UPPLANDS-BRO/tillsynsmail/A 20601-2022.docx")</f>
        <v/>
      </c>
    </row>
    <row r="23" ht="15" customHeight="1">
      <c r="A23" t="inlineStr">
        <is>
          <t>A 2276-2019</t>
        </is>
      </c>
      <c r="B23" s="1" t="n">
        <v>43475</v>
      </c>
      <c r="C23" s="1" t="n">
        <v>45181</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f>
        <v/>
      </c>
      <c r="T23">
        <f>HYPERLINK("https://klasma.github.io/Logging_NORRTALJE/kartor/A 2276-2019.png")</f>
        <v/>
      </c>
      <c r="V23">
        <f>HYPERLINK("https://klasma.github.io/Logging_NORRTALJE/klagomål/A 2276-2019.docx")</f>
        <v/>
      </c>
      <c r="W23">
        <f>HYPERLINK("https://klasma.github.io/Logging_NORRTALJE/klagomålsmail/A 2276-2019.docx")</f>
        <v/>
      </c>
      <c r="X23">
        <f>HYPERLINK("https://klasma.github.io/Logging_NORRTALJE/tillsyn/A 2276-2019.docx")</f>
        <v/>
      </c>
      <c r="Y23">
        <f>HYPERLINK("https://klasma.github.io/Logging_NORRTALJE/tillsynsmail/A 2276-2019.docx")</f>
        <v/>
      </c>
    </row>
    <row r="24" ht="15" customHeight="1">
      <c r="A24" t="inlineStr">
        <is>
          <t>A 28411-2019</t>
        </is>
      </c>
      <c r="B24" s="1" t="n">
        <v>43626</v>
      </c>
      <c r="C24" s="1" t="n">
        <v>45181</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f>
        <v/>
      </c>
      <c r="T24">
        <f>HYPERLINK("https://klasma.github.io/Logging_NORRTALJE/kartor/A 28411-2019.png")</f>
        <v/>
      </c>
      <c r="V24">
        <f>HYPERLINK("https://klasma.github.io/Logging_NORRTALJE/klagomål/A 28411-2019.docx")</f>
        <v/>
      </c>
      <c r="W24">
        <f>HYPERLINK("https://klasma.github.io/Logging_NORRTALJE/klagomålsmail/A 28411-2019.docx")</f>
        <v/>
      </c>
      <c r="X24">
        <f>HYPERLINK("https://klasma.github.io/Logging_NORRTALJE/tillsyn/A 28411-2019.docx")</f>
        <v/>
      </c>
      <c r="Y24">
        <f>HYPERLINK("https://klasma.github.io/Logging_NORRTALJE/tillsynsmail/A 28411-2019.docx")</f>
        <v/>
      </c>
    </row>
    <row r="25" ht="15" customHeight="1">
      <c r="A25" t="inlineStr">
        <is>
          <t>A 63484-2019</t>
        </is>
      </c>
      <c r="B25" s="1" t="n">
        <v>43794</v>
      </c>
      <c r="C25" s="1" t="n">
        <v>45181</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f>
        <v/>
      </c>
      <c r="T25">
        <f>HYPERLINK("https://klasma.github.io/Logging_NORRTALJE/kartor/A 63484-2019.png")</f>
        <v/>
      </c>
      <c r="V25">
        <f>HYPERLINK("https://klasma.github.io/Logging_NORRTALJE/klagomål/A 63484-2019.docx")</f>
        <v/>
      </c>
      <c r="W25">
        <f>HYPERLINK("https://klasma.github.io/Logging_NORRTALJE/klagomålsmail/A 63484-2019.docx")</f>
        <v/>
      </c>
      <c r="X25">
        <f>HYPERLINK("https://klasma.github.io/Logging_NORRTALJE/tillsyn/A 63484-2019.docx")</f>
        <v/>
      </c>
      <c r="Y25">
        <f>HYPERLINK("https://klasma.github.io/Logging_NORRTALJE/tillsynsmail/A 63484-2019.docx")</f>
        <v/>
      </c>
    </row>
    <row r="26" ht="15" customHeight="1">
      <c r="A26" t="inlineStr">
        <is>
          <t>A 51334-2022</t>
        </is>
      </c>
      <c r="B26" s="1" t="n">
        <v>44869</v>
      </c>
      <c r="C26" s="1" t="n">
        <v>45181</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f>
        <v/>
      </c>
      <c r="T26">
        <f>HYPERLINK("https://klasma.github.io/Logging_NORRTALJE/kartor/A 51334-2022.png")</f>
        <v/>
      </c>
      <c r="V26">
        <f>HYPERLINK("https://klasma.github.io/Logging_NORRTALJE/klagomål/A 51334-2022.docx")</f>
        <v/>
      </c>
      <c r="W26">
        <f>HYPERLINK("https://klasma.github.io/Logging_NORRTALJE/klagomålsmail/A 51334-2022.docx")</f>
        <v/>
      </c>
      <c r="X26">
        <f>HYPERLINK("https://klasma.github.io/Logging_NORRTALJE/tillsyn/A 51334-2022.docx")</f>
        <v/>
      </c>
      <c r="Y26">
        <f>HYPERLINK("https://klasma.github.io/Logging_NORRTALJE/tillsynsmail/A 51334-2022.docx")</f>
        <v/>
      </c>
    </row>
    <row r="27" ht="15" customHeight="1">
      <c r="A27" t="inlineStr">
        <is>
          <t>A 59863-2022</t>
        </is>
      </c>
      <c r="B27" s="1" t="n">
        <v>44901</v>
      </c>
      <c r="C27" s="1" t="n">
        <v>45181</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f>
        <v/>
      </c>
      <c r="T27">
        <f>HYPERLINK("https://klasma.github.io/Logging_SODERTALJE/kartor/A 59863-2022.png")</f>
        <v/>
      </c>
      <c r="V27">
        <f>HYPERLINK("https://klasma.github.io/Logging_SODERTALJE/klagomål/A 59863-2022.docx")</f>
        <v/>
      </c>
      <c r="W27">
        <f>HYPERLINK("https://klasma.github.io/Logging_SODERTALJE/klagomålsmail/A 59863-2022.docx")</f>
        <v/>
      </c>
      <c r="X27">
        <f>HYPERLINK("https://klasma.github.io/Logging_SODERTALJE/tillsyn/A 59863-2022.docx")</f>
        <v/>
      </c>
      <c r="Y27">
        <f>HYPERLINK("https://klasma.github.io/Logging_SODERTALJE/tillsynsmail/A 59863-2022.docx")</f>
        <v/>
      </c>
    </row>
    <row r="28" ht="15" customHeight="1">
      <c r="A28" t="inlineStr">
        <is>
          <t>A 25567-2023</t>
        </is>
      </c>
      <c r="B28" s="1" t="n">
        <v>45089</v>
      </c>
      <c r="C28" s="1" t="n">
        <v>45181</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f>
        <v/>
      </c>
      <c r="T28">
        <f>HYPERLINK("https://klasma.github.io/Logging_HANINGE/kartor/A 25567-2023.png")</f>
        <v/>
      </c>
      <c r="V28">
        <f>HYPERLINK("https://klasma.github.io/Logging_HANINGE/klagomål/A 25567-2023.docx")</f>
        <v/>
      </c>
      <c r="W28">
        <f>HYPERLINK("https://klasma.github.io/Logging_HANINGE/klagomålsmail/A 25567-2023.docx")</f>
        <v/>
      </c>
      <c r="X28">
        <f>HYPERLINK("https://klasma.github.io/Logging_HANINGE/tillsyn/A 25567-2023.docx")</f>
        <v/>
      </c>
      <c r="Y28">
        <f>HYPERLINK("https://klasma.github.io/Logging_HANINGE/tillsynsmail/A 25567-2023.docx")</f>
        <v/>
      </c>
    </row>
    <row r="29" ht="15" customHeight="1">
      <c r="A29" t="inlineStr">
        <is>
          <t>A 26273-2019</t>
        </is>
      </c>
      <c r="B29" s="1" t="n">
        <v>43611</v>
      </c>
      <c r="C29" s="1" t="n">
        <v>45181</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f>
        <v/>
      </c>
      <c r="T29">
        <f>HYPERLINK("https://klasma.github.io/Logging_NORRTALJE/kartor/A 26273-2019.png")</f>
        <v/>
      </c>
      <c r="U29">
        <f>HYPERLINK("https://klasma.github.io/Logging_NORRTALJE/knärot/A 26273-2019.png")</f>
        <v/>
      </c>
      <c r="V29">
        <f>HYPERLINK("https://klasma.github.io/Logging_NORRTALJE/klagomål/A 26273-2019.docx")</f>
        <v/>
      </c>
      <c r="W29">
        <f>HYPERLINK("https://klasma.github.io/Logging_NORRTALJE/klagomålsmail/A 26273-2019.docx")</f>
        <v/>
      </c>
      <c r="X29">
        <f>HYPERLINK("https://klasma.github.io/Logging_NORRTALJE/tillsyn/A 26273-2019.docx")</f>
        <v/>
      </c>
      <c r="Y29">
        <f>HYPERLINK("https://klasma.github.io/Logging_NORRTALJE/tillsynsmail/A 26273-2019.docx")</f>
        <v/>
      </c>
    </row>
    <row r="30" ht="15" customHeight="1">
      <c r="A30" t="inlineStr">
        <is>
          <t>A 5736-2020</t>
        </is>
      </c>
      <c r="B30" s="1" t="n">
        <v>43863</v>
      </c>
      <c r="C30" s="1" t="n">
        <v>45181</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f>
        <v/>
      </c>
      <c r="T30">
        <f>HYPERLINK("https://klasma.github.io/Logging_NORRTALJE/kartor/A 5736-2020.png")</f>
        <v/>
      </c>
      <c r="V30">
        <f>HYPERLINK("https://klasma.github.io/Logging_NORRTALJE/klagomål/A 5736-2020.docx")</f>
        <v/>
      </c>
      <c r="W30">
        <f>HYPERLINK("https://klasma.github.io/Logging_NORRTALJE/klagomålsmail/A 5736-2020.docx")</f>
        <v/>
      </c>
      <c r="X30">
        <f>HYPERLINK("https://klasma.github.io/Logging_NORRTALJE/tillsyn/A 5736-2020.docx")</f>
        <v/>
      </c>
      <c r="Y30">
        <f>HYPERLINK("https://klasma.github.io/Logging_NORRTALJE/tillsynsmail/A 5736-2020.docx")</f>
        <v/>
      </c>
    </row>
    <row r="31" ht="15" customHeight="1">
      <c r="A31" t="inlineStr">
        <is>
          <t>A 67868-2021</t>
        </is>
      </c>
      <c r="B31" s="1" t="n">
        <v>44525</v>
      </c>
      <c r="C31" s="1" t="n">
        <v>45181</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f>
        <v/>
      </c>
      <c r="T31">
        <f>HYPERLINK("https://klasma.github.io/Logging_HANINGE/kartor/A 67868-2021.png")</f>
        <v/>
      </c>
      <c r="V31">
        <f>HYPERLINK("https://klasma.github.io/Logging_HANINGE/klagomål/A 67868-2021.docx")</f>
        <v/>
      </c>
      <c r="W31">
        <f>HYPERLINK("https://klasma.github.io/Logging_HANINGE/klagomålsmail/A 67868-2021.docx")</f>
        <v/>
      </c>
      <c r="X31">
        <f>HYPERLINK("https://klasma.github.io/Logging_HANINGE/tillsyn/A 67868-2021.docx")</f>
        <v/>
      </c>
      <c r="Y31">
        <f>HYPERLINK("https://klasma.github.io/Logging_HANINGE/tillsynsmail/A 67868-2021.docx")</f>
        <v/>
      </c>
    </row>
    <row r="32" ht="15" customHeight="1">
      <c r="A32" t="inlineStr">
        <is>
          <t>A 11053-2022</t>
        </is>
      </c>
      <c r="B32" s="1" t="n">
        <v>44628</v>
      </c>
      <c r="C32" s="1" t="n">
        <v>45181</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f>
        <v/>
      </c>
      <c r="T32">
        <f>HYPERLINK("https://klasma.github.io/Logging_NYKVARN/kartor/A 11053-2022.png")</f>
        <v/>
      </c>
      <c r="V32">
        <f>HYPERLINK("https://klasma.github.io/Logging_NYKVARN/klagomål/A 11053-2022.docx")</f>
        <v/>
      </c>
      <c r="W32">
        <f>HYPERLINK("https://klasma.github.io/Logging_NYKVARN/klagomålsmail/A 11053-2022.docx")</f>
        <v/>
      </c>
      <c r="X32">
        <f>HYPERLINK("https://klasma.github.io/Logging_NYKVARN/tillsyn/A 11053-2022.docx")</f>
        <v/>
      </c>
      <c r="Y32">
        <f>HYPERLINK("https://klasma.github.io/Logging_NYKVARN/tillsynsmail/A 11053-2022.docx")</f>
        <v/>
      </c>
    </row>
    <row r="33" ht="15" customHeight="1">
      <c r="A33" t="inlineStr">
        <is>
          <t>A 68153-2019</t>
        </is>
      </c>
      <c r="B33" s="1" t="n">
        <v>43817</v>
      </c>
      <c r="C33" s="1" t="n">
        <v>45181</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f>
        <v/>
      </c>
      <c r="T33">
        <f>HYPERLINK("https://klasma.github.io/Logging_VALLENTUNA/kartor/A 68153-2019.png")</f>
        <v/>
      </c>
      <c r="V33">
        <f>HYPERLINK("https://klasma.github.io/Logging_VALLENTUNA/klagomål/A 68153-2019.docx")</f>
        <v/>
      </c>
      <c r="W33">
        <f>HYPERLINK("https://klasma.github.io/Logging_VALLENTUNA/klagomålsmail/A 68153-2019.docx")</f>
        <v/>
      </c>
      <c r="X33">
        <f>HYPERLINK("https://klasma.github.io/Logging_VALLENTUNA/tillsyn/A 68153-2019.docx")</f>
        <v/>
      </c>
      <c r="Y33">
        <f>HYPERLINK("https://klasma.github.io/Logging_VALLENTUNA/tillsynsmail/A 68153-2019.docx")</f>
        <v/>
      </c>
    </row>
    <row r="34" ht="15" customHeight="1">
      <c r="A34" t="inlineStr">
        <is>
          <t>A 40859-2022</t>
        </is>
      </c>
      <c r="B34" s="1" t="n">
        <v>44825</v>
      </c>
      <c r="C34" s="1" t="n">
        <v>45181</v>
      </c>
      <c r="D34" t="inlineStr">
        <is>
          <t>STOCKHOLMS LÄN</t>
        </is>
      </c>
      <c r="E34" t="inlineStr">
        <is>
          <t>HANINGE</t>
        </is>
      </c>
      <c r="G34" t="n">
        <v>7.8</v>
      </c>
      <c r="H34" t="n">
        <v>3</v>
      </c>
      <c r="I34" t="n">
        <v>8</v>
      </c>
      <c r="J34" t="n">
        <v>4</v>
      </c>
      <c r="K34" t="n">
        <v>0</v>
      </c>
      <c r="L34" t="n">
        <v>0</v>
      </c>
      <c r="M34" t="n">
        <v>0</v>
      </c>
      <c r="N34" t="n">
        <v>0</v>
      </c>
      <c r="O34" t="n">
        <v>4</v>
      </c>
      <c r="P34" t="n">
        <v>0</v>
      </c>
      <c r="Q34" t="n">
        <v>12</v>
      </c>
      <c r="R34" s="2" t="inlineStr">
        <is>
          <t>Granticka
Spillkråka
Talltita
Ullticka
Bronshjon
Fjällig taggsvamp s.str.
Granbarkgnagare
Grön sköldmossa
Mörk husmossa
Rödgul trumpetsvamp
Svavelriska
Thomsons trägnagare</t>
        </is>
      </c>
      <c r="S34">
        <f>HYPERLINK("https://klasma.github.io/Logging_HANINGE/artfynd/A 40859-2022.xlsx")</f>
        <v/>
      </c>
      <c r="T34">
        <f>HYPERLINK("https://klasma.github.io/Logging_HANINGE/kartor/A 40859-2022.png")</f>
        <v/>
      </c>
      <c r="V34">
        <f>HYPERLINK("https://klasma.github.io/Logging_HANINGE/klagomål/A 40859-2022.docx")</f>
        <v/>
      </c>
      <c r="W34">
        <f>HYPERLINK("https://klasma.github.io/Logging_HANINGE/klagomålsmail/A 40859-2022.docx")</f>
        <v/>
      </c>
      <c r="X34">
        <f>HYPERLINK("https://klasma.github.io/Logging_HANINGE/tillsyn/A 40859-2022.docx")</f>
        <v/>
      </c>
      <c r="Y34">
        <f>HYPERLINK("https://klasma.github.io/Logging_HANINGE/tillsynsmail/A 40859-2022.docx")</f>
        <v/>
      </c>
    </row>
    <row r="35" ht="15" customHeight="1">
      <c r="A35" t="inlineStr">
        <is>
          <t>A 60543-2022</t>
        </is>
      </c>
      <c r="B35" s="1" t="n">
        <v>44911</v>
      </c>
      <c r="C35" s="1" t="n">
        <v>45181</v>
      </c>
      <c r="D35" t="inlineStr">
        <is>
          <t>STOCKHOLMS LÄN</t>
        </is>
      </c>
      <c r="E35" t="inlineStr">
        <is>
          <t>NORRTÄLJE</t>
        </is>
      </c>
      <c r="G35" t="n">
        <v>4.3</v>
      </c>
      <c r="H35" t="n">
        <v>2</v>
      </c>
      <c r="I35" t="n">
        <v>5</v>
      </c>
      <c r="J35" t="n">
        <v>5</v>
      </c>
      <c r="K35" t="n">
        <v>1</v>
      </c>
      <c r="L35" t="n">
        <v>0</v>
      </c>
      <c r="M35" t="n">
        <v>0</v>
      </c>
      <c r="N35" t="n">
        <v>0</v>
      </c>
      <c r="O35" t="n">
        <v>6</v>
      </c>
      <c r="P35" t="n">
        <v>1</v>
      </c>
      <c r="Q35" t="n">
        <v>12</v>
      </c>
      <c r="R35" s="2" t="inlineStr">
        <is>
          <t>Läderlappslav
Granticka
Grönhjon
Rosenticka
Tretåig hackspett
Ullticka
Bronshjon
Grönpyrola
Gulnål
Kornig nållav
Vågbandad barkbock
Blåsippa</t>
        </is>
      </c>
      <c r="S35">
        <f>HYPERLINK("https://klasma.github.io/Logging_NORRTALJE/artfynd/A 60543-2022.xlsx")</f>
        <v/>
      </c>
      <c r="T35">
        <f>HYPERLINK("https://klasma.github.io/Logging_NORRTALJE/kartor/A 60543-2022.png")</f>
        <v/>
      </c>
      <c r="V35">
        <f>HYPERLINK("https://klasma.github.io/Logging_NORRTALJE/klagomål/A 60543-2022.docx")</f>
        <v/>
      </c>
      <c r="W35">
        <f>HYPERLINK("https://klasma.github.io/Logging_NORRTALJE/klagomålsmail/A 60543-2022.docx")</f>
        <v/>
      </c>
      <c r="X35">
        <f>HYPERLINK("https://klasma.github.io/Logging_NORRTALJE/tillsyn/A 60543-2022.docx")</f>
        <v/>
      </c>
      <c r="Y35">
        <f>HYPERLINK("https://klasma.github.io/Logging_NORRTALJE/tillsynsmail/A 60543-2022.docx")</f>
        <v/>
      </c>
    </row>
    <row r="36" ht="15" customHeight="1">
      <c r="A36" t="inlineStr">
        <is>
          <t>A 7987-2019</t>
        </is>
      </c>
      <c r="B36" s="1" t="n">
        <v>43493</v>
      </c>
      <c r="C36" s="1" t="n">
        <v>45181</v>
      </c>
      <c r="D36" t="inlineStr">
        <is>
          <t>STOCKHOLMS LÄN</t>
        </is>
      </c>
      <c r="E36" t="inlineStr">
        <is>
          <t>NORRTÄLJE</t>
        </is>
      </c>
      <c r="G36" t="n">
        <v>4.3</v>
      </c>
      <c r="H36" t="n">
        <v>1</v>
      </c>
      <c r="I36" t="n">
        <v>8</v>
      </c>
      <c r="J36" t="n">
        <v>2</v>
      </c>
      <c r="K36" t="n">
        <v>0</v>
      </c>
      <c r="L36" t="n">
        <v>1</v>
      </c>
      <c r="M36" t="n">
        <v>0</v>
      </c>
      <c r="N36" t="n">
        <v>0</v>
      </c>
      <c r="O36" t="n">
        <v>3</v>
      </c>
      <c r="P36" t="n">
        <v>1</v>
      </c>
      <c r="Q36" t="n">
        <v>11</v>
      </c>
      <c r="R36" s="2" t="inlineStr">
        <is>
          <t>Ask
Granticka
Tallticka
Fjällig taggsvamp s.str.
Granbarkgnagare
Grön sköldmossa
Hasselticka
Lönnlav
Mörk husmossa
Svavelriska
Thomsons trägnagare</t>
        </is>
      </c>
      <c r="S36">
        <f>HYPERLINK("https://klasma.github.io/Logging_NORRTALJE/artfynd/A 7987-2019.xlsx")</f>
        <v/>
      </c>
      <c r="T36">
        <f>HYPERLINK("https://klasma.github.io/Logging_NORRTALJE/kartor/A 7987-2019.png")</f>
        <v/>
      </c>
      <c r="V36">
        <f>HYPERLINK("https://klasma.github.io/Logging_NORRTALJE/klagomål/A 7987-2019.docx")</f>
        <v/>
      </c>
      <c r="W36">
        <f>HYPERLINK("https://klasma.github.io/Logging_NORRTALJE/klagomålsmail/A 7987-2019.docx")</f>
        <v/>
      </c>
      <c r="X36">
        <f>HYPERLINK("https://klasma.github.io/Logging_NORRTALJE/tillsyn/A 7987-2019.docx")</f>
        <v/>
      </c>
      <c r="Y36">
        <f>HYPERLINK("https://klasma.github.io/Logging_NORRTALJE/tillsynsmail/A 7987-2019.docx")</f>
        <v/>
      </c>
    </row>
    <row r="37" ht="15" customHeight="1">
      <c r="A37" t="inlineStr">
        <is>
          <t>A 66797-2021</t>
        </is>
      </c>
      <c r="B37" s="1" t="n">
        <v>44519</v>
      </c>
      <c r="C37" s="1" t="n">
        <v>45181</v>
      </c>
      <c r="D37" t="inlineStr">
        <is>
          <t>STOCKHOLMS LÄN</t>
        </is>
      </c>
      <c r="E37" t="inlineStr">
        <is>
          <t>HANINGE</t>
        </is>
      </c>
      <c r="G37" t="n">
        <v>3</v>
      </c>
      <c r="H37" t="n">
        <v>0</v>
      </c>
      <c r="I37" t="n">
        <v>2</v>
      </c>
      <c r="J37" t="n">
        <v>6</v>
      </c>
      <c r="K37" t="n">
        <v>3</v>
      </c>
      <c r="L37" t="n">
        <v>0</v>
      </c>
      <c r="M37" t="n">
        <v>0</v>
      </c>
      <c r="N37" t="n">
        <v>0</v>
      </c>
      <c r="O37" t="n">
        <v>9</v>
      </c>
      <c r="P37" t="n">
        <v>3</v>
      </c>
      <c r="Q37" t="n">
        <v>11</v>
      </c>
      <c r="R37" s="2" t="inlineStr">
        <is>
          <t>Gulbrunt nejlikfly
Korkmusslingsmal
Tajgafältmätare
Hedjordfly
Mindre aspvårvecklare
Snedstreckad fältmätare
Spybollsmal
Större aspvårvecklare
Svartfläckig högstjärt
Jättesvampmal
Större aspvedbock</t>
        </is>
      </c>
      <c r="S37">
        <f>HYPERLINK("https://klasma.github.io/Logging_HANINGE/artfynd/A 66797-2021.xlsx")</f>
        <v/>
      </c>
      <c r="T37">
        <f>HYPERLINK("https://klasma.github.io/Logging_HANINGE/kartor/A 66797-2021.png")</f>
        <v/>
      </c>
      <c r="V37">
        <f>HYPERLINK("https://klasma.github.io/Logging_HANINGE/klagomål/A 66797-2021.docx")</f>
        <v/>
      </c>
      <c r="W37">
        <f>HYPERLINK("https://klasma.github.io/Logging_HANINGE/klagomålsmail/A 66797-2021.docx")</f>
        <v/>
      </c>
      <c r="X37">
        <f>HYPERLINK("https://klasma.github.io/Logging_HANINGE/tillsyn/A 66797-2021.docx")</f>
        <v/>
      </c>
      <c r="Y37">
        <f>HYPERLINK("https://klasma.github.io/Logging_HANINGE/tillsynsmail/A 66797-2021.docx")</f>
        <v/>
      </c>
    </row>
    <row r="38" ht="15" customHeight="1">
      <c r="A38" t="inlineStr">
        <is>
          <t>A 22060-2022</t>
        </is>
      </c>
      <c r="B38" s="1" t="n">
        <v>44711</v>
      </c>
      <c r="C38" s="1" t="n">
        <v>45181</v>
      </c>
      <c r="D38" t="inlineStr">
        <is>
          <t>STOCKHOLMS LÄN</t>
        </is>
      </c>
      <c r="E38" t="inlineStr">
        <is>
          <t>VALLENTUNA</t>
        </is>
      </c>
      <c r="G38" t="n">
        <v>5.4</v>
      </c>
      <c r="H38" t="n">
        <v>3</v>
      </c>
      <c r="I38" t="n">
        <v>7</v>
      </c>
      <c r="J38" t="n">
        <v>2</v>
      </c>
      <c r="K38" t="n">
        <v>0</v>
      </c>
      <c r="L38" t="n">
        <v>0</v>
      </c>
      <c r="M38" t="n">
        <v>0</v>
      </c>
      <c r="N38" t="n">
        <v>0</v>
      </c>
      <c r="O38" t="n">
        <v>2</v>
      </c>
      <c r="P38" t="n">
        <v>0</v>
      </c>
      <c r="Q38" t="n">
        <v>11</v>
      </c>
      <c r="R38" s="2" t="inlineStr">
        <is>
          <t>Grönhjon
Ullticka
Bronshjon
Granbarkgnagare
Grönpyrola
Korallrot
Stubbspretmossa
Vågbandad barkbock
Ögonpyrola
Fläcknycklar
Blåsippa</t>
        </is>
      </c>
      <c r="S38">
        <f>HYPERLINK("https://klasma.github.io/Logging_VALLENTUNA/artfynd/A 22060-2022.xlsx")</f>
        <v/>
      </c>
      <c r="T38">
        <f>HYPERLINK("https://klasma.github.io/Logging_VALLENTUNA/kartor/A 22060-2022.png")</f>
        <v/>
      </c>
      <c r="V38">
        <f>HYPERLINK("https://klasma.github.io/Logging_VALLENTUNA/klagomål/A 22060-2022.docx")</f>
        <v/>
      </c>
      <c r="W38">
        <f>HYPERLINK("https://klasma.github.io/Logging_VALLENTUNA/klagomålsmail/A 22060-2022.docx")</f>
        <v/>
      </c>
      <c r="X38">
        <f>HYPERLINK("https://klasma.github.io/Logging_VALLENTUNA/tillsyn/A 22060-2022.docx")</f>
        <v/>
      </c>
      <c r="Y38">
        <f>HYPERLINK("https://klasma.github.io/Logging_VALLENTUNA/tillsynsmail/A 22060-2022.docx")</f>
        <v/>
      </c>
    </row>
    <row r="39" ht="15" customHeight="1">
      <c r="A39" t="inlineStr">
        <is>
          <t>A 61724-2022</t>
        </is>
      </c>
      <c r="B39" s="1" t="n">
        <v>44917</v>
      </c>
      <c r="C39" s="1" t="n">
        <v>45181</v>
      </c>
      <c r="D39" t="inlineStr">
        <is>
          <t>STOCKHOLMS LÄN</t>
        </is>
      </c>
      <c r="E39" t="inlineStr">
        <is>
          <t>ÖSTERÅKER</t>
        </is>
      </c>
      <c r="G39" t="n">
        <v>3.5</v>
      </c>
      <c r="H39" t="n">
        <v>2</v>
      </c>
      <c r="I39" t="n">
        <v>9</v>
      </c>
      <c r="J39" t="n">
        <v>1</v>
      </c>
      <c r="K39" t="n">
        <v>0</v>
      </c>
      <c r="L39" t="n">
        <v>0</v>
      </c>
      <c r="M39" t="n">
        <v>0</v>
      </c>
      <c r="N39" t="n">
        <v>0</v>
      </c>
      <c r="O39" t="n">
        <v>1</v>
      </c>
      <c r="P39" t="n">
        <v>0</v>
      </c>
      <c r="Q39" t="n">
        <v>11</v>
      </c>
      <c r="R39" s="2" t="inlineStr">
        <is>
          <t>Spillkråka
Bronshjon
Granbarkgnagare
Mörk husmossa
Skogshakmossa
Stubbspretmossa
Tibast
Västlig hakmossa
Vätteros
Vårärt
Blåsippa</t>
        </is>
      </c>
      <c r="S39">
        <f>HYPERLINK("https://klasma.github.io/Logging_OSTERAKER/artfynd/A 61724-2022.xlsx")</f>
        <v/>
      </c>
      <c r="T39">
        <f>HYPERLINK("https://klasma.github.io/Logging_OSTERAKER/kartor/A 61724-2022.png")</f>
        <v/>
      </c>
      <c r="V39">
        <f>HYPERLINK("https://klasma.github.io/Logging_OSTERAKER/klagomål/A 61724-2022.docx")</f>
        <v/>
      </c>
      <c r="W39">
        <f>HYPERLINK("https://klasma.github.io/Logging_OSTERAKER/klagomålsmail/A 61724-2022.docx")</f>
        <v/>
      </c>
      <c r="X39">
        <f>HYPERLINK("https://klasma.github.io/Logging_OSTERAKER/tillsyn/A 61724-2022.docx")</f>
        <v/>
      </c>
      <c r="Y39">
        <f>HYPERLINK("https://klasma.github.io/Logging_OSTERAKER/tillsynsmail/A 61724-2022.docx")</f>
        <v/>
      </c>
    </row>
    <row r="40" ht="15" customHeight="1">
      <c r="A40" t="inlineStr">
        <is>
          <t>A 16743-2023</t>
        </is>
      </c>
      <c r="B40" s="1" t="n">
        <v>45030</v>
      </c>
      <c r="C40" s="1" t="n">
        <v>45181</v>
      </c>
      <c r="D40" t="inlineStr">
        <is>
          <t>STOCKHOLMS LÄN</t>
        </is>
      </c>
      <c r="E40" t="inlineStr">
        <is>
          <t>NORRTÄLJE</t>
        </is>
      </c>
      <c r="G40" t="n">
        <v>6</v>
      </c>
      <c r="H40" t="n">
        <v>3</v>
      </c>
      <c r="I40" t="n">
        <v>6</v>
      </c>
      <c r="J40" t="n">
        <v>1</v>
      </c>
      <c r="K40" t="n">
        <v>2</v>
      </c>
      <c r="L40" t="n">
        <v>0</v>
      </c>
      <c r="M40" t="n">
        <v>0</v>
      </c>
      <c r="N40" t="n">
        <v>0</v>
      </c>
      <c r="O40" t="n">
        <v>3</v>
      </c>
      <c r="P40" t="n">
        <v>2</v>
      </c>
      <c r="Q40" t="n">
        <v>11</v>
      </c>
      <c r="R40" s="2" t="inlineStr">
        <is>
          <t>Grangråticka
Koppartaggsvamp
Granticka
Fjällig taggsvamp s.str.
Grönpyrola
Jättesvampmal
Skarp dropptaggsvamp
Skogsknipprot
Zontaggsvamp
Nattviol
Blåsippa</t>
        </is>
      </c>
      <c r="S40">
        <f>HYPERLINK("https://klasma.github.io/Logging_NORRTALJE/artfynd/A 16743-2023.xlsx")</f>
        <v/>
      </c>
      <c r="T40">
        <f>HYPERLINK("https://klasma.github.io/Logging_NORRTALJE/kartor/A 16743-2023.png")</f>
        <v/>
      </c>
      <c r="V40">
        <f>HYPERLINK("https://klasma.github.io/Logging_NORRTALJE/klagomål/A 16743-2023.docx")</f>
        <v/>
      </c>
      <c r="W40">
        <f>HYPERLINK("https://klasma.github.io/Logging_NORRTALJE/klagomålsmail/A 16743-2023.docx")</f>
        <v/>
      </c>
      <c r="X40">
        <f>HYPERLINK("https://klasma.github.io/Logging_NORRTALJE/tillsyn/A 16743-2023.docx")</f>
        <v/>
      </c>
      <c r="Y40">
        <f>HYPERLINK("https://klasma.github.io/Logging_NORRTALJE/tillsynsmail/A 16743-2023.docx")</f>
        <v/>
      </c>
    </row>
    <row r="41" ht="15" customHeight="1">
      <c r="A41" t="inlineStr">
        <is>
          <t>A 21999-2019</t>
        </is>
      </c>
      <c r="B41" s="1" t="n">
        <v>43584</v>
      </c>
      <c r="C41" s="1" t="n">
        <v>45181</v>
      </c>
      <c r="D41" t="inlineStr">
        <is>
          <t>STOCKHOLMS LÄN</t>
        </is>
      </c>
      <c r="E41" t="inlineStr">
        <is>
          <t>NORRTÄLJE</t>
        </is>
      </c>
      <c r="G41" t="n">
        <v>6.4</v>
      </c>
      <c r="H41" t="n">
        <v>0</v>
      </c>
      <c r="I41" t="n">
        <v>7</v>
      </c>
      <c r="J41" t="n">
        <v>3</v>
      </c>
      <c r="K41" t="n">
        <v>0</v>
      </c>
      <c r="L41" t="n">
        <v>0</v>
      </c>
      <c r="M41" t="n">
        <v>0</v>
      </c>
      <c r="N41" t="n">
        <v>0</v>
      </c>
      <c r="O41" t="n">
        <v>3</v>
      </c>
      <c r="P41" t="n">
        <v>0</v>
      </c>
      <c r="Q41" t="n">
        <v>10</v>
      </c>
      <c r="R41" s="2" t="inlineStr">
        <is>
          <t>Dofttaggsvamp
Granticka
Orange taggsvamp
Fjällig taggsvamp s.str.
Granbräken
Skarp dropptaggsvamp
Sårläka
Thomsons trägnagare
Tibast
Vårärt</t>
        </is>
      </c>
      <c r="S41">
        <f>HYPERLINK("https://klasma.github.io/Logging_NORRTALJE/artfynd/A 21999-2019.xlsx")</f>
        <v/>
      </c>
      <c r="T41">
        <f>HYPERLINK("https://klasma.github.io/Logging_NORRTALJE/kartor/A 21999-2019.png")</f>
        <v/>
      </c>
      <c r="V41">
        <f>HYPERLINK("https://klasma.github.io/Logging_NORRTALJE/klagomål/A 21999-2019.docx")</f>
        <v/>
      </c>
      <c r="W41">
        <f>HYPERLINK("https://klasma.github.io/Logging_NORRTALJE/klagomålsmail/A 21999-2019.docx")</f>
        <v/>
      </c>
      <c r="X41">
        <f>HYPERLINK("https://klasma.github.io/Logging_NORRTALJE/tillsyn/A 21999-2019.docx")</f>
        <v/>
      </c>
      <c r="Y41">
        <f>HYPERLINK("https://klasma.github.io/Logging_NORRTALJE/tillsynsmail/A 21999-2019.docx")</f>
        <v/>
      </c>
    </row>
    <row r="42" ht="15" customHeight="1">
      <c r="A42" t="inlineStr">
        <is>
          <t>A 27195-2019</t>
        </is>
      </c>
      <c r="B42" s="1" t="n">
        <v>43614</v>
      </c>
      <c r="C42" s="1" t="n">
        <v>45181</v>
      </c>
      <c r="D42" t="inlineStr">
        <is>
          <t>STOCKHOLMS LÄN</t>
        </is>
      </c>
      <c r="E42" t="inlineStr">
        <is>
          <t>NORRTÄLJE</t>
        </is>
      </c>
      <c r="G42" t="n">
        <v>6.8</v>
      </c>
      <c r="H42" t="n">
        <v>0</v>
      </c>
      <c r="I42" t="n">
        <v>6</v>
      </c>
      <c r="J42" t="n">
        <v>3</v>
      </c>
      <c r="K42" t="n">
        <v>1</v>
      </c>
      <c r="L42" t="n">
        <v>0</v>
      </c>
      <c r="M42" t="n">
        <v>0</v>
      </c>
      <c r="N42" t="n">
        <v>0</v>
      </c>
      <c r="O42" t="n">
        <v>4</v>
      </c>
      <c r="P42" t="n">
        <v>1</v>
      </c>
      <c r="Q42" t="n">
        <v>10</v>
      </c>
      <c r="R42" s="2" t="inlineStr">
        <is>
          <t>Violgubbe
Granticka
Gropticka
Kandelabersvamp
Barkticka
Bronshjon
Dvärgtufs
Fjällig taggsvamp s.str.
Jättesvampmal
Skarp dropptaggsvamp</t>
        </is>
      </c>
      <c r="S42">
        <f>HYPERLINK("https://klasma.github.io/Logging_NORRTALJE/artfynd/A 27195-2019.xlsx")</f>
        <v/>
      </c>
      <c r="T42">
        <f>HYPERLINK("https://klasma.github.io/Logging_NORRTALJE/kartor/A 27195-2019.png")</f>
        <v/>
      </c>
      <c r="V42">
        <f>HYPERLINK("https://klasma.github.io/Logging_NORRTALJE/klagomål/A 27195-2019.docx")</f>
        <v/>
      </c>
      <c r="W42">
        <f>HYPERLINK("https://klasma.github.io/Logging_NORRTALJE/klagomålsmail/A 27195-2019.docx")</f>
        <v/>
      </c>
      <c r="X42">
        <f>HYPERLINK("https://klasma.github.io/Logging_NORRTALJE/tillsyn/A 27195-2019.docx")</f>
        <v/>
      </c>
      <c r="Y42">
        <f>HYPERLINK("https://klasma.github.io/Logging_NORRTALJE/tillsynsmail/A 27195-2019.docx")</f>
        <v/>
      </c>
    </row>
    <row r="43" ht="15" customHeight="1">
      <c r="A43" t="inlineStr">
        <is>
          <t>A 67894-2021</t>
        </is>
      </c>
      <c r="B43" s="1" t="n">
        <v>44525</v>
      </c>
      <c r="C43" s="1" t="n">
        <v>45181</v>
      </c>
      <c r="D43" t="inlineStr">
        <is>
          <t>STOCKHOLMS LÄN</t>
        </is>
      </c>
      <c r="E43" t="inlineStr">
        <is>
          <t>HANINGE</t>
        </is>
      </c>
      <c r="G43" t="n">
        <v>5.1</v>
      </c>
      <c r="H43" t="n">
        <v>2</v>
      </c>
      <c r="I43" t="n">
        <v>4</v>
      </c>
      <c r="J43" t="n">
        <v>6</v>
      </c>
      <c r="K43" t="n">
        <v>0</v>
      </c>
      <c r="L43" t="n">
        <v>0</v>
      </c>
      <c r="M43" t="n">
        <v>0</v>
      </c>
      <c r="N43" t="n">
        <v>0</v>
      </c>
      <c r="O43" t="n">
        <v>6</v>
      </c>
      <c r="P43" t="n">
        <v>0</v>
      </c>
      <c r="Q43" t="n">
        <v>10</v>
      </c>
      <c r="R43" s="2" t="inlineStr">
        <is>
          <t>Grönhjon
Kortskaftad ärgspik
Reliktbock
Spillkråka
Tallticka
Ullticka
Bronshjon
Grovticka
Grön sköldmossa
Stor revmossa</t>
        </is>
      </c>
      <c r="S43">
        <f>HYPERLINK("https://klasma.github.io/Logging_HANINGE/artfynd/A 67894-2021.xlsx")</f>
        <v/>
      </c>
      <c r="T43">
        <f>HYPERLINK("https://klasma.github.io/Logging_HANINGE/kartor/A 67894-2021.png")</f>
        <v/>
      </c>
      <c r="V43">
        <f>HYPERLINK("https://klasma.github.io/Logging_HANINGE/klagomål/A 67894-2021.docx")</f>
        <v/>
      </c>
      <c r="W43">
        <f>HYPERLINK("https://klasma.github.io/Logging_HANINGE/klagomålsmail/A 67894-2021.docx")</f>
        <v/>
      </c>
      <c r="X43">
        <f>HYPERLINK("https://klasma.github.io/Logging_HANINGE/tillsyn/A 67894-2021.docx")</f>
        <v/>
      </c>
      <c r="Y43">
        <f>HYPERLINK("https://klasma.github.io/Logging_HANINGE/tillsynsmail/A 67894-2021.docx")</f>
        <v/>
      </c>
    </row>
    <row r="44" ht="15" customHeight="1">
      <c r="A44" t="inlineStr">
        <is>
          <t>A 4262-2023</t>
        </is>
      </c>
      <c r="B44" s="1" t="n">
        <v>44953</v>
      </c>
      <c r="C44" s="1" t="n">
        <v>45181</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45181</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45181</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45181</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45181</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45181</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45181</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45181</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45181</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45181</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45181</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45181</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45181</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45181</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45181</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45181</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45181</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45181</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45181</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45181</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45181</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45181</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45181</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45181</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45181</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45181</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45181</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45181</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45181</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45181</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45181</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45181</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45181</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45181</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45181</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45181</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45181</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45181</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45181</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45181</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45181</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45181</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45181</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45181</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45181</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45181</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45181</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45181</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45181</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45181</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45181</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45181</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45181</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45181</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45181</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45181</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45181</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45181</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45181</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45181</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45181</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45181</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45181</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45181</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45181</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45181</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45181</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45181</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45181</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45181</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45181</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45181</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45181</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45181</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45181</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45181</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45181</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45181</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45181</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45181</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45181</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45181</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45181</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45181</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45181</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45181</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45181</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45181</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45181</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45181</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45181</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45181</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45181</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45181</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45181</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45181</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45181</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45181</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45181</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45181</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45181</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45181</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45181</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45181</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45181</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45181</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45181</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45181</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45181</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45181</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45181</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45181</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45181</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45181</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45181</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45181</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45181</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45181</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45181</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45181</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45181</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45181</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45181</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45181</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45181</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45181</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45181</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45181</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45181</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45181</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45181</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45181</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45181</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45181</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45181</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45181</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45181</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45181</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45181</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45181</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45181</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45181</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45181</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45181</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45181</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45181</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45181</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45181</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45181</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45181</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45181</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45181</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45181</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45181</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45181</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45181</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45181</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45181</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45181</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45181</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45181</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45181</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45181</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45181</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45181</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45181</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45181</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45181</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45181</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45181</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45181</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45181</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45181</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45181</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45181</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45181</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45181</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45181</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45181</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45181</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45181</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45181</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45181</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45181</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45181</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45181</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45181</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45181</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45181</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45181</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45181</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45181</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45181</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45181</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45181</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45181</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45181</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45181</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45181</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45181</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45181</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45181</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45181</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45181</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45181</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45181</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45181</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45181</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45181</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45181</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45181</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45181</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45181</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45181</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45181</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45181</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45181</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45181</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45181</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45181</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45181</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45181</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45181</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45181</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45181</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45181</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45181</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45181</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45181</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45181</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45181</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45181</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45181</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45181</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45181</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45181</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45181</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45181</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45181</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45181</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45181</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45181</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45181</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45181</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45181</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45181</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45181</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45181</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45181</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45181</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45181</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45181</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45181</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45181</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45181</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45181</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45181</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45181</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45181</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45181</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45181</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45181</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45181</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45181</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45181</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45181</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45181</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45181</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45181</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45181</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45181</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45181</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45181</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45181</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45181</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45181</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45181</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45181</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45181</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45181</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45181</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45181</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45181</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45181</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45181</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45181</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45181</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45181</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45181</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45181</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45181</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45181</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45181</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45181</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45181</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45181</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45181</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45181</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45181</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45181</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45181</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45181</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45181</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45181</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45181</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45181</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45181</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45181</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45181</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45181</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45181</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45181</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45181</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45181</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45181</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45181</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45181</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45181</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45181</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45181</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45181</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45181</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45181</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45181</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45181</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45181</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45181</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45181</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45181</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45181</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45181</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45181</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45181</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45181</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45181</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45181</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45181</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45181</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45181</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45181</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45181</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45181</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45181</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45181</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45181</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45181</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45181</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45181</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45181</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45181</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45181</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45181</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45181</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45181</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45181</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45181</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45181</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45181</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45181</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45181</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45181</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45181</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45181</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45181</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45181</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45181</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45181</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45181</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45181</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45181</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45181</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45181</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45181</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45181</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45181</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45181</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45181</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45181</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45181</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45181</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45181</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45181</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45181</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45181</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45181</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45181</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45181</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45181</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45181</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45181</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45181</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45181</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45181</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45181</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45181</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45181</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45181</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45181</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45181</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45181</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45181</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45181</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45181</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45181</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45181</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45181</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45181</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45181</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45181</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45181</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45181</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45181</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45181</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45181</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45181</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45181</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45181</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45181</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45181</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45181</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45181</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45181</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45181</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45181</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45181</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45181</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45181</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45181</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45181</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45181</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45181</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45181</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45181</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45181</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45181</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45181</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45181</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45181</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45181</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45181</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45181</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45181</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45181</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45181</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45181</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45181</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45181</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45181</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45181</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45181</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45181</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45181</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45181</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45181</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45181</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45181</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45181</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45181</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45181</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45181</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45181</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45181</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45181</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45181</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45181</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45181</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45181</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45181</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45181</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45181</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45181</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45181</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45181</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45181</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45181</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45181</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45181</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45181</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45181</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45181</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45181</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45181</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45181</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45181</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45181</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45181</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45181</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45181</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45181</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45181</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45181</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45181</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45181</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45181</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45181</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45181</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45181</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45181</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45181</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45181</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45181</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45181</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45181</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45181</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45181</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45181</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45181</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45181</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45181</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45181</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45181</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45181</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45181</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45181</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45181</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45181</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45181</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45181</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45181</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45181</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45181</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45181</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45181</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45181</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45181</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45181</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45181</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45181</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45181</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45181</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45181</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45181</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45181</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45181</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45181</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45181</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45181</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45181</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45181</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45181</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45181</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45181</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45181</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45181</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45181</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45181</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45181</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45181</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45181</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45181</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45181</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45181</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45181</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45181</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45181</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45181</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45181</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45181</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45181</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45181</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45181</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45181</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45181</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45181</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45181</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45181</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45181</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45181</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45181</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45181</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45181</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45181</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45181</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45181</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45181</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45181</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45181</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45181</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45181</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45181</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45181</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45181</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45181</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45181</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45181</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45181</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45181</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45181</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45181</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45181</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45181</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45181</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45181</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45181</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45181</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45181</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45181</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45181</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45181</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45181</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45181</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45181</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45181</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45181</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45181</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45181</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45181</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45181</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45181</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45181</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45181</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45181</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45181</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45181</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45181</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45181</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45181</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45181</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45181</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45181</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45181</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45181</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45181</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45181</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45181</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45181</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45181</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45181</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45181</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45181</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45181</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45181</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45181</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45181</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45181</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45181</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45181</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45181</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45181</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45181</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45181</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45181</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45181</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45181</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45181</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45181</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45181</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45181</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45181</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45181</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45181</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45181</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45181</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45181</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45181</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45181</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45181</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45181</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45181</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45181</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45181</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45181</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45181</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45181</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45181</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45181</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45181</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45181</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45181</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45181</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45181</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45181</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45181</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45181</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45181</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45181</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45181</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45181</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45181</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45181</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45181</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45181</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45181</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45181</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45181</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45181</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45181</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45181</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45181</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45181</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45181</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45181</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45181</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45181</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45181</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45181</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45181</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45181</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45181</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45181</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45181</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45181</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45181</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45181</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45181</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45181</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45181</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45181</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45181</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45181</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45181</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45181</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45181</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45181</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45181</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45181</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45181</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45181</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45181</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45181</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45181</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45181</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45181</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45181</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45181</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45181</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45181</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45181</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45181</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45181</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45181</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45181</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45181</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45181</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45181</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45181</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45181</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45181</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45181</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45181</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45181</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45181</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45181</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45181</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45181</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45181</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45181</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45181</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45181</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45181</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45181</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45181</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45181</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45181</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45181</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45181</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45181</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45181</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45181</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45181</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45181</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45181</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45181</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45181</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45181</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45181</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45181</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45181</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45181</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45181</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45181</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45181</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45181</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45181</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45181</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45181</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45181</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45181</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45181</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45181</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45181</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45181</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45181</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45181</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45181</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45181</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45181</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45181</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45181</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45181</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45181</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45181</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45181</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45181</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45181</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45181</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45181</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45181</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45181</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45181</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45181</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45181</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45181</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45181</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45181</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45181</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45181</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45181</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45181</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45181</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45181</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45181</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45181</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45181</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45181</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45181</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45181</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45181</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45181</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45181</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45181</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45181</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45181</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45181</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45181</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45181</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45181</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45181</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45181</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45181</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45181</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45181</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45181</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45181</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45181</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45181</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45181</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45181</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45181</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45181</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45181</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45181</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45181</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45181</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45181</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45181</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45181</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45181</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45181</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45181</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45181</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45181</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45181</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45181</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45181</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45181</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45181</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45181</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45181</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45181</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45181</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45181</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45181</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45181</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45181</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45181</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45181</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45181</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45181</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45181</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45181</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45181</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45181</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45181</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45181</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45181</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45181</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45181</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45181</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45181</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45181</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45181</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45181</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45181</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45181</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45181</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45181</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45181</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45181</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45181</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45181</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45181</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45181</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45181</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45181</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45181</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45181</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45181</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45181</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45181</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45181</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45181</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45181</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45181</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45181</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45181</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45181</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45181</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45181</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45181</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45181</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45181</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45181</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45181</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45181</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45181</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45181</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45181</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45181</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45181</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45181</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45181</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45181</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45181</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45181</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45181</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45181</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45181</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45181</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45181</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45181</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45181</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45181</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45181</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45181</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45181</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45181</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45181</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45181</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45181</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45181</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45181</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45181</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45181</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45181</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45181</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45181</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45181</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45181</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45181</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45181</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45181</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45181</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45181</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45181</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45181</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45181</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45181</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45181</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45181</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45181</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45181</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45181</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45181</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45181</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45181</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45181</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45181</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45181</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45181</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45181</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45181</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45181</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45181</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45181</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45181</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45181</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45181</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45181</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45181</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45181</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45181</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45181</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45181</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45181</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45181</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45181</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45181</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45181</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45181</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45181</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45181</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45181</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45181</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45181</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45181</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45181</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45181</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45181</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45181</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45181</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45181</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45181</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45181</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45181</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45181</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45181</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45181</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45181</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45181</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45181</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45181</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45181</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45181</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45181</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45181</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45181</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45181</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45181</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45181</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45181</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45181</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45181</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45181</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45181</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45181</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45181</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45181</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45181</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45181</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45181</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45181</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45181</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45181</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45181</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45181</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45181</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45181</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45181</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45181</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45181</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45181</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45181</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45181</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45181</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45181</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45181</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45181</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45181</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45181</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45181</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45181</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45181</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45181</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45181</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45181</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45181</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45181</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45181</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45181</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45181</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45181</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45181</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45181</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45181</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45181</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45181</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45181</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45181</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45181</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45181</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45181</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45181</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45181</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45181</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45181</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45181</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45181</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45181</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45181</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45181</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45181</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45181</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45181</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45181</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45181</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45181</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45181</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45181</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45181</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45181</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45181</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45181</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45181</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45181</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45181</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45181</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45181</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45181</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45181</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45181</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45181</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45181</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45181</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45181</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45181</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45181</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45181</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45181</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45181</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45181</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45181</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45181</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45181</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45181</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45181</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45181</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45181</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45181</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45181</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45181</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45181</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45181</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45181</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45181</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45181</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45181</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45181</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45181</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45181</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45181</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45181</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45181</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45181</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45181</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45181</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45181</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45181</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45181</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45181</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45181</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45181</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45181</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45181</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45181</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45181</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45181</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45181</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45181</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45181</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45181</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45181</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45181</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45181</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45181</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45181</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45181</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45181</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45181</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45181</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45181</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45181</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45181</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45181</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45181</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45181</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45181</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45181</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45181</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45181</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45181</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45181</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45181</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45181</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45181</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45181</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45181</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45181</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45181</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45181</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45181</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45181</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45181</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45181</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45181</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45181</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45181</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45181</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45181</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45181</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45181</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45181</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45181</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45181</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45181</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45181</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45181</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45181</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45181</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45181</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45181</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45181</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45181</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45181</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45181</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45181</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45181</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45181</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45181</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45181</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45181</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45181</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45181</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45181</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45181</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45181</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45181</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45181</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45181</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45181</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45181</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45181</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45181</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45181</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45181</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45181</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45181</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45181</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45181</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45181</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45181</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45181</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45181</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45181</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45181</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45181</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45181</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45181</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45181</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45181</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45181</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45181</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45181</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45181</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45181</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45181</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45181</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45181</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45181</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45181</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45181</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45181</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45181</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45181</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45181</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45181</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45181</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45181</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45181</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45181</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45181</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45181</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45181</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45181</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45181</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45181</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45181</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45181</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45181</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45181</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45181</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45181</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45181</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45181</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45181</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45181</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45181</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45181</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45181</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45181</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45181</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45181</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45181</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45181</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45181</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45181</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45181</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45181</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45181</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45181</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45181</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45181</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45181</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45181</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45181</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45181</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45181</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45181</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45181</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45181</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45181</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45181</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45181</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45181</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45181</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45181</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45181</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45181</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45181</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45181</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45181</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45181</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45181</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45181</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45181</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45181</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45181</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45181</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45181</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45181</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45181</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45181</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45181</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45181</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45181</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45181</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45181</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45181</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45181</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45181</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45181</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45181</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45181</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45181</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45181</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45181</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45181</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45181</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45181</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45181</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45181</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45181</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45181</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45181</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45181</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45181</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45181</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45181</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45181</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45181</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45181</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45181</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45181</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45181</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45181</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45181</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45181</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45181</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45181</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45181</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45181</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45181</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45181</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45181</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45181</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45181</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45181</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45181</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45181</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45181</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45181</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45181</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45181</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45181</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45181</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45181</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45181</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45181</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45181</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45181</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45181</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45181</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45181</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45181</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45181</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45181</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45181</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45181</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45181</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45181</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45181</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45181</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45181</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45181</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45181</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45181</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45181</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45181</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45181</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45181</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45181</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45181</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45181</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45181</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45181</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45181</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45181</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45181</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45181</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45181</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45181</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45181</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45181</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45181</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45181</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45181</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45181</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45181</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45181</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45181</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45181</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45181</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45181</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45181</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45181</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45181</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45181</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45181</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45181</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45181</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45181</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45181</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45181</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45181</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45181</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45181</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45181</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45181</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45181</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45181</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45181</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45181</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45181</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45181</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45181</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45181</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45181</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45181</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45181</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45181</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45181</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45181</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45181</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45181</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45181</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45181</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45181</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45181</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45181</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45181</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45181</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45181</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45181</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45181</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45181</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45181</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45181</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45181</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45181</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45181</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45181</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45181</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45181</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45181</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45181</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45181</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45181</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45181</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45181</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45181</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45181</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45181</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45181</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45181</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45181</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45181</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45181</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45181</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45181</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45181</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45181</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45181</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45181</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45181</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45181</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45181</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45181</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45181</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45181</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45181</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45181</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45181</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45181</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45181</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45181</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45181</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45181</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45181</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45181</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45181</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45181</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45181</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45181</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45181</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45181</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45181</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45181</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45181</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45181</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45181</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45181</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45181</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45181</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45181</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45181</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45181</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45181</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45181</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45181</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45181</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45181</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45181</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45181</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45181</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45181</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45181</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45181</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45181</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45181</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45181</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45181</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45181</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45181</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45181</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45181</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45181</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45181</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45181</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45181</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45181</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45181</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45181</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45181</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45181</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45181</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45181</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45181</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45181</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45181</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45181</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45181</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45181</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45181</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45181</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45181</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45181</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45181</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45181</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45181</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45181</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45181</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45181</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45181</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45181</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45181</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45181</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45181</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45181</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45181</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45181</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45181</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45181</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45181</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45181</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45181</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45181</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45181</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45181</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45181</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45181</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45181</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45181</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45181</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45181</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45181</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45181</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45181</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45181</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45181</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45181</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45181</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45181</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45181</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45181</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45181</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45181</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45181</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45181</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45181</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45181</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45181</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45181</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45181</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45181</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45181</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45181</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45181</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45181</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45181</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45181</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45181</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45181</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45181</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45181</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45181</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45181</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45181</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45181</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45181</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45181</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45181</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45181</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45181</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45181</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45181</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45181</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45181</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45181</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45181</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45181</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45181</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45181</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45181</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45181</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45181</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45181</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45181</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45181</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45181</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45181</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45181</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45181</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45181</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45181</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45181</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45181</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45181</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45181</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45181</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45181</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45181</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45181</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45181</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45181</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45181</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45181</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45181</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45181</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45181</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45181</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45181</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45181</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45181</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45181</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45181</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45181</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45181</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45181</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45181</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45181</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45181</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45181</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45181</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45181</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45181</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45181</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45181</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45181</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45181</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45181</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45181</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45181</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45181</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45181</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45181</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45181</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45181</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45181</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45181</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45181</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45181</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45181</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45181</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45181</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45181</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45181</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45181</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45181</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45181</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45181</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45181</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45181</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45181</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45181</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45181</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45181</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45181</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45181</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45181</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45181</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45181</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45181</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45181</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45181</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45181</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45181</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45181</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45181</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45181</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45181</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45181</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45181</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45181</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45181</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45181</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45181</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45181</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45181</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45181</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45181</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45181</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45181</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45181</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45181</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45181</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45181</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45181</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45181</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45181</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45181</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45181</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45181</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45181</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45181</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45181</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45181</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45181</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45181</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45181</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45181</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45181</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45181</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45181</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45181</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45181</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45181</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45181</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45181</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45181</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45181</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45181</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45181</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45181</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45181</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45181</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45181</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45181</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45181</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45181</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45181</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45181</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45181</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45181</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45181</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45181</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45181</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45181</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45181</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45181</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45181</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45181</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45181</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45181</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45181</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45181</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45181</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45181</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45181</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45181</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45181</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45181</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45181</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45181</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45181</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45181</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45181</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45181</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45181</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45181</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45181</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45181</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45181</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45181</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45181</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45181</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45181</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45181</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45181</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45181</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45181</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45181</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45181</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45181</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45181</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45181</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45181</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45181</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45181</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45181</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45181</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45181</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45181</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45181</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45181</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45181</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45181</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45181</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45181</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45181</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45181</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45181</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45181</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45181</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45181</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45181</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45181</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45181</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45181</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45181</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45181</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45181</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45181</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45181</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45181</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45181</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45181</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45181</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45181</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45181</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45181</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45181</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45181</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45181</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45181</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45181</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45181</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45181</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45181</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45181</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45181</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45181</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45181</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45181</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45181</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45181</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45181</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45181</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45181</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45181</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45181</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45181</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45181</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45181</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45181</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45181</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45181</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45181</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45181</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45181</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45181</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45181</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45181</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45181</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45181</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45181</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45181</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45181</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45181</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45181</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45181</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45181</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45181</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45181</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45181</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45181</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45181</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45181</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45181</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45181</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45181</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45181</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45181</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45181</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45181</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45181</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45181</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45181</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45181</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45181</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45181</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45181</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45181</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45181</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45181</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45181</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45181</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45181</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45181</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45181</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45181</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45181</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45181</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45181</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45181</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45181</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45181</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45181</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45181</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45181</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45181</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45181</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45181</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45181</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45181</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45181</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45181</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45181</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45181</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45181</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45181</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45181</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45181</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45181</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45181</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45181</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45181</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45181</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45181</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45181</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45181</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45181</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45181</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45181</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45181</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45181</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45181</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45181</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45181</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45181</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45181</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45181</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45181</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45181</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45181</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45181</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45181</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45181</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45181</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45181</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45181</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45181</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45181</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45181</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45181</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45181</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45181</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45181</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45181</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45181</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45181</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45181</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45181</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45181</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45181</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45181</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45181</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45181</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45181</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45181</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45181</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45181</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45181</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45181</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45181</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45181</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45181</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45181</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45181</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45181</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45181</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45181</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45181</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45181</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45181</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45181</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45181</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45181</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45181</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45181</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45181</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45181</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45181</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45181</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45181</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45181</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45181</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45181</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45181</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45181</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45181</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45181</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45181</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45181</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45181</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45181</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45181</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45181</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45181</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45181</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45181</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45181</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45181</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45181</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45181</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45181</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45181</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45181</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45181</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45181</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45181</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45181</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45181</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45181</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45181</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45181</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45181</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45181</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45181</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45181</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45181</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45181</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45181</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45181</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45181</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45181</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45181</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45181</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45181</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45181</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45181</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45181</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45181</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45181</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45181</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45181</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45181</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45181</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45181</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45181</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45181</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45181</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45181</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45181</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45181</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45181</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45181</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45181</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45181</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45181</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45181</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45181</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45181</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45181</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45181</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45181</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45181</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45181</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45181</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45181</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45181</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45181</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45181</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45181</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45181</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45181</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45181</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45181</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45181</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45181</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45181</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45181</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45181</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45181</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45181</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45181</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45181</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45181</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45181</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45181</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45181</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45181</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45181</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45181</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45181</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45181</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45181</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45181</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45181</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45181</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45181</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45181</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45181</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45181</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45181</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45181</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45181</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45181</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45181</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45181</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45181</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45181</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45181</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45181</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45181</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45181</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45181</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45181</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45181</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45181</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45181</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45181</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45181</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45181</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45181</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45181</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45181</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45181</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45181</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45181</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45181</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45181</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45181</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45181</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45181</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45181</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45181</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45181</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45181</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45181</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45181</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45181</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45181</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45181</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45181</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45181</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45181</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45181</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45181</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45181</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45181</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45181</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45181</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45181</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45181</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45181</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45181</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45181</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45181</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45181</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45181</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45181</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45181</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45181</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45181</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45181</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45181</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45181</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45181</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45181</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45181</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45181</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45181</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45181</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45181</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45181</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45181</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45181</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45181</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45181</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45181</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45181</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45181</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45181</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45181</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45181</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45181</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45181</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45181</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45181</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45181</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45181</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45181</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45181</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45181</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45181</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45181</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45181</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45181</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45181</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45181</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45181</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45181</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45181</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45181</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45181</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45181</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45181</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45181</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45181</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45181</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45181</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45181</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45181</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45181</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45181</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45181</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45181</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45181</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45181</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45181</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45181</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45181</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45181</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45181</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45181</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45181</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45181</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45181</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45181</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45181</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45181</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45181</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45181</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45181</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45181</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45181</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45181</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45181</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45181</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45181</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45181</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45181</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45181</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45181</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45181</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45181</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45181</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45181</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45181</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45181</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45181</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45181</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45181</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45181</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45181</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45181</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45181</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45181</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45181</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45181</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45181</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45181</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45181</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45181</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45181</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45181</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45181</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45181</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45181</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45181</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45181</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45181</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45181</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45181</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45181</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45181</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45181</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45181</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45181</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45181</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45181</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45181</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45181</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45181</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45181</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45181</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45181</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45181</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45181</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45181</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45181</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45181</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45181</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45181</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45181</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45181</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45181</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45181</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45181</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45181</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45181</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45181</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45181</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45181</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45181</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45181</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45181</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45181</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45181</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45181</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45181</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45181</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45181</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45181</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45181</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45181</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45181</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45181</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45181</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45181</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45181</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45181</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45181</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45181</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45181</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45181</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45181</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45181</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45181</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45181</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45181</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45181</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45181</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45181</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45181</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45181</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45181</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45181</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45181</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45181</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45181</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45181</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45181</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45181</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45181</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45181</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45181</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45181</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45181</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45181</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45181</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45181</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45181</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45181</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45181</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45181</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45181</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45181</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45181</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45181</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45181</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45181</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45181</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45181</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45181</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45181</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45181</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45181</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45181</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45181</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45181</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45181</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45181</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45181</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45181</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45181</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45181</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45181</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45181</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45181</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45181</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45181</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45181</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45181</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45181</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45181</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45181</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45181</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45181</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45181</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45181</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45181</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45181</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45181</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45181</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45181</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45181</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45181</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45181</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45181</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45181</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45181</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45181</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45181</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45181</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45181</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45181</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45181</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45181</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45181</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45181</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45181</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45181</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45181</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45181</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45181</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45181</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45181</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45181</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45181</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45181</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45181</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45181</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45181</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45181</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45181</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45181</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45181</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45181</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45181</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45181</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45181</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45181</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45181</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45181</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45181</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45181</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45181</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45181</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45181</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45181</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45181</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45181</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45181</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45181</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45181</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45181</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45181</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45181</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45181</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45181</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45181</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45181</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45181</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45181</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45181</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45181</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45181</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45181</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45181</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45181</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45181</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45181</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45181</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45181</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45181</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45181</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45181</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45181</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45181</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45181</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45181</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45181</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45181</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45181</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45181</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45181</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45181</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45181</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45181</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45181</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45181</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45181</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45181</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45181</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45181</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45181</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45181</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45181</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45181</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45181</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45181</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45181</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45181</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45181</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45181</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45181</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45181</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45181</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45181</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45181</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45181</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45181</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45181</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45181</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45181</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45181</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45181</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45181</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45181</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45181</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45181</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45181</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45181</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45181</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45181</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45181</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45181</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45181</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45181</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45181</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45181</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45181</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45181</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45181</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45181</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45181</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45181</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45181</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45181</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45181</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45181</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45181</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45181</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45181</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45181</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45181</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45181</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45181</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41723-2023</t>
        </is>
      </c>
      <c r="B2613" s="1" t="n">
        <v>45176</v>
      </c>
      <c r="C2613" s="1" t="n">
        <v>45181</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row r="2614">
      <c r="A2614" t="inlineStr">
        <is>
          <t>A 41952-2023</t>
        </is>
      </c>
      <c r="B2614" s="1" t="n">
        <v>45177</v>
      </c>
      <c r="C2614" s="1" t="n">
        <v>45181</v>
      </c>
      <c r="D2614" t="inlineStr">
        <is>
          <t>STOCKHOLMS LÄN</t>
        </is>
      </c>
      <c r="E2614" t="inlineStr">
        <is>
          <t>SIGTUNA</t>
        </is>
      </c>
      <c r="F2614" t="inlineStr">
        <is>
          <t>Allmännings- och besparingsskogar</t>
        </is>
      </c>
      <c r="G2614" t="n">
        <v>8.5</v>
      </c>
      <c r="H2614" t="n">
        <v>0</v>
      </c>
      <c r="I2614" t="n">
        <v>0</v>
      </c>
      <c r="J2614" t="n">
        <v>0</v>
      </c>
      <c r="K2614" t="n">
        <v>0</v>
      </c>
      <c r="L2614" t="n">
        <v>0</v>
      </c>
      <c r="M2614" t="n">
        <v>0</v>
      </c>
      <c r="N2614" t="n">
        <v>0</v>
      </c>
      <c r="O2614" t="n">
        <v>0</v>
      </c>
      <c r="P2614" t="n">
        <v>0</v>
      </c>
      <c r="Q2614" t="n">
        <v>0</v>
      </c>
      <c r="R2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2023-09-12T04:15:41Z</dcterms:created>
  <dcterms:modified xmlns:dcterms="http://purl.org/dc/terms/" xmlns:xsi="http://www.w3.org/2001/XMLSchema-instance" xsi:type="dcterms:W3CDTF">2023-09-12T04:15:42Z</dcterms:modified>
</cp:coreProperties>
</file>