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45171</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45171</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45171</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45171</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45171</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45171</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45171</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45171</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45171</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45171</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45171</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45171</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45171</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45171</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45171</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45171</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45171</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45171</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45171</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45171</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45171</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45171</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45171</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45171</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45171</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45171</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45171</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51856-2019</t>
        </is>
      </c>
      <c r="B29" s="1" t="n">
        <v>43741</v>
      </c>
      <c r="C29" s="1" t="n">
        <v>45171</v>
      </c>
      <c r="D29" t="inlineStr">
        <is>
          <t>VÄSTERBOTTENS LÄN</t>
        </is>
      </c>
      <c r="E29" t="inlineStr">
        <is>
          <t>STORUMAN</t>
        </is>
      </c>
      <c r="F29" t="inlineStr">
        <is>
          <t>Sveaskog</t>
        </is>
      </c>
      <c r="G29" t="n">
        <v>4.8</v>
      </c>
      <c r="H29" t="n">
        <v>4</v>
      </c>
      <c r="I29" t="n">
        <v>3</v>
      </c>
      <c r="J29" t="n">
        <v>3</v>
      </c>
      <c r="K29" t="n">
        <v>1</v>
      </c>
      <c r="L29" t="n">
        <v>0</v>
      </c>
      <c r="M29" t="n">
        <v>0</v>
      </c>
      <c r="N29" t="n">
        <v>0</v>
      </c>
      <c r="O29" t="n">
        <v>4</v>
      </c>
      <c r="P29" t="n">
        <v>1</v>
      </c>
      <c r="Q29" t="n">
        <v>7</v>
      </c>
      <c r="R29" s="2" t="inlineStr">
        <is>
          <t>Knärot
Harticka
Spillkråka
Tretåig hackspett
Bårdlav
Dropptaggsvamp
Korallrot</t>
        </is>
      </c>
      <c r="S29">
        <f>HYPERLINK("https://klasma.github.io/Logging_STORUMAN/artfynd/A 51856-2019.xlsx")</f>
        <v/>
      </c>
      <c r="T29">
        <f>HYPERLINK("https://klasma.github.io/Logging_STORUMAN/kartor/A 51856-2019.png")</f>
        <v/>
      </c>
      <c r="U29">
        <f>HYPERLINK("https://klasma.github.io/Logging_STORUMAN/knärot/A 51856-2019.png")</f>
        <v/>
      </c>
      <c r="V29">
        <f>HYPERLINK("https://klasma.github.io/Logging_STORUMAN/klagomål/A 51856-2019.docx")</f>
        <v/>
      </c>
      <c r="W29">
        <f>HYPERLINK("https://klasma.github.io/Logging_STORUMAN/klagomålsmail/A 51856-2019.docx")</f>
        <v/>
      </c>
      <c r="X29">
        <f>HYPERLINK("https://klasma.github.io/Logging_STORUMAN/tillsyn/A 51856-2019.docx")</f>
        <v/>
      </c>
      <c r="Y29">
        <f>HYPERLINK("https://klasma.github.io/Logging_STORUMAN/tillsynsmail/A 51856-2019.docx")</f>
        <v/>
      </c>
    </row>
    <row r="30" ht="15" customHeight="1">
      <c r="A30" t="inlineStr">
        <is>
          <t>A 3358-2022</t>
        </is>
      </c>
      <c r="B30" s="1" t="n">
        <v>44585</v>
      </c>
      <c r="C30" s="1" t="n">
        <v>45171</v>
      </c>
      <c r="D30" t="inlineStr">
        <is>
          <t>VÄSTERBOTTENS LÄN</t>
        </is>
      </c>
      <c r="E30" t="inlineStr">
        <is>
          <t>STORUMAN</t>
        </is>
      </c>
      <c r="G30" t="n">
        <v>1.8</v>
      </c>
      <c r="H30" t="n">
        <v>3</v>
      </c>
      <c r="I30" t="n">
        <v>1</v>
      </c>
      <c r="J30" t="n">
        <v>5</v>
      </c>
      <c r="K30" t="n">
        <v>0</v>
      </c>
      <c r="L30" t="n">
        <v>0</v>
      </c>
      <c r="M30" t="n">
        <v>0</v>
      </c>
      <c r="N30" t="n">
        <v>0</v>
      </c>
      <c r="O30" t="n">
        <v>5</v>
      </c>
      <c r="P30" t="n">
        <v>0</v>
      </c>
      <c r="Q30" t="n">
        <v>7</v>
      </c>
      <c r="R30" s="2" t="inlineStr">
        <is>
          <t>Garnlav
Rosenticka
Talltita
Tretåig hackspett
Ullticka
Finbräken
Skogsrör</t>
        </is>
      </c>
      <c r="S30">
        <f>HYPERLINK("https://klasma.github.io/Logging_STORUMAN/artfynd/A 3358-2022.xlsx")</f>
        <v/>
      </c>
      <c r="T30">
        <f>HYPERLINK("https://klasma.github.io/Logging_STORUMAN/kartor/A 3358-2022.png")</f>
        <v/>
      </c>
      <c r="V30">
        <f>HYPERLINK("https://klasma.github.io/Logging_STORUMAN/klagomål/A 3358-2022.docx")</f>
        <v/>
      </c>
      <c r="W30">
        <f>HYPERLINK("https://klasma.github.io/Logging_STORUMAN/klagomålsmail/A 3358-2022.docx")</f>
        <v/>
      </c>
      <c r="X30">
        <f>HYPERLINK("https://klasma.github.io/Logging_STORUMAN/tillsyn/A 3358-2022.docx")</f>
        <v/>
      </c>
      <c r="Y30">
        <f>HYPERLINK("https://klasma.github.io/Logging_STORUMAN/tillsynsmail/A 3358-2022.docx")</f>
        <v/>
      </c>
    </row>
    <row r="31" ht="15" customHeight="1">
      <c r="A31" t="inlineStr">
        <is>
          <t>A 42835-2021</t>
        </is>
      </c>
      <c r="B31" s="1" t="n">
        <v>44430</v>
      </c>
      <c r="C31" s="1" t="n">
        <v>45171</v>
      </c>
      <c r="D31" t="inlineStr">
        <is>
          <t>VÄSTERBOTTENS LÄN</t>
        </is>
      </c>
      <c r="E31" t="inlineStr">
        <is>
          <t>STORUMAN</t>
        </is>
      </c>
      <c r="F31" t="inlineStr">
        <is>
          <t>Övriga statliga verk och myndigheter</t>
        </is>
      </c>
      <c r="G31" t="n">
        <v>27.1</v>
      </c>
      <c r="H31" t="n">
        <v>2</v>
      </c>
      <c r="I31" t="n">
        <v>4</v>
      </c>
      <c r="J31" t="n">
        <v>2</v>
      </c>
      <c r="K31" t="n">
        <v>0</v>
      </c>
      <c r="L31" t="n">
        <v>0</v>
      </c>
      <c r="M31" t="n">
        <v>0</v>
      </c>
      <c r="N31" t="n">
        <v>0</v>
      </c>
      <c r="O31" t="n">
        <v>2</v>
      </c>
      <c r="P31" t="n">
        <v>0</v>
      </c>
      <c r="Q31" t="n">
        <v>6</v>
      </c>
      <c r="R31" s="2" t="inlineStr">
        <is>
          <t>Garnlav
Tretåig hackspett
Blodvaxskivling
Taggbräken
Tibast
Tvåblad</t>
        </is>
      </c>
      <c r="S31">
        <f>HYPERLINK("https://klasma.github.io/Logging_STORUMAN/artfynd/A 42835-2021.xlsx")</f>
        <v/>
      </c>
      <c r="T31">
        <f>HYPERLINK("https://klasma.github.io/Logging_STORUMAN/kartor/A 42835-2021.png")</f>
        <v/>
      </c>
      <c r="V31">
        <f>HYPERLINK("https://klasma.github.io/Logging_STORUMAN/klagomål/A 42835-2021.docx")</f>
        <v/>
      </c>
      <c r="W31">
        <f>HYPERLINK("https://klasma.github.io/Logging_STORUMAN/klagomålsmail/A 42835-2021.docx")</f>
        <v/>
      </c>
      <c r="X31">
        <f>HYPERLINK("https://klasma.github.io/Logging_STORUMAN/tillsyn/A 42835-2021.docx")</f>
        <v/>
      </c>
      <c r="Y31">
        <f>HYPERLINK("https://klasma.github.io/Logging_STORUMAN/tillsynsmail/A 42835-2021.docx")</f>
        <v/>
      </c>
    </row>
    <row r="32" ht="15" customHeight="1">
      <c r="A32" t="inlineStr">
        <is>
          <t>A 11586-2022</t>
        </is>
      </c>
      <c r="B32" s="1" t="n">
        <v>44631</v>
      </c>
      <c r="C32" s="1" t="n">
        <v>45171</v>
      </c>
      <c r="D32" t="inlineStr">
        <is>
          <t>VÄSTERBOTTENS LÄN</t>
        </is>
      </c>
      <c r="E32" t="inlineStr">
        <is>
          <t>STORUMAN</t>
        </is>
      </c>
      <c r="G32" t="n">
        <v>8.6</v>
      </c>
      <c r="H32" t="n">
        <v>3</v>
      </c>
      <c r="I32" t="n">
        <v>1</v>
      </c>
      <c r="J32" t="n">
        <v>3</v>
      </c>
      <c r="K32" t="n">
        <v>2</v>
      </c>
      <c r="L32" t="n">
        <v>0</v>
      </c>
      <c r="M32" t="n">
        <v>0</v>
      </c>
      <c r="N32" t="n">
        <v>0</v>
      </c>
      <c r="O32" t="n">
        <v>5</v>
      </c>
      <c r="P32" t="n">
        <v>2</v>
      </c>
      <c r="Q32" t="n">
        <v>6</v>
      </c>
      <c r="R32" s="2" t="inlineStr">
        <is>
          <t>Doftticka
Knärot
Lunglav
Stiftgelélav
Tretåig hackspett
Skinnlav</t>
        </is>
      </c>
      <c r="S32">
        <f>HYPERLINK("https://klasma.github.io/Logging_STORUMAN/artfynd/A 11586-2022.xlsx")</f>
        <v/>
      </c>
      <c r="T32">
        <f>HYPERLINK("https://klasma.github.io/Logging_STORUMAN/kartor/A 11586-2022.png")</f>
        <v/>
      </c>
      <c r="U32">
        <f>HYPERLINK("https://klasma.github.io/Logging_STORUMAN/knärot/A 11586-2022.png")</f>
        <v/>
      </c>
      <c r="V32">
        <f>HYPERLINK("https://klasma.github.io/Logging_STORUMAN/klagomål/A 11586-2022.docx")</f>
        <v/>
      </c>
      <c r="W32">
        <f>HYPERLINK("https://klasma.github.io/Logging_STORUMAN/klagomålsmail/A 11586-2022.docx")</f>
        <v/>
      </c>
      <c r="X32">
        <f>HYPERLINK("https://klasma.github.io/Logging_STORUMAN/tillsyn/A 11586-2022.docx")</f>
        <v/>
      </c>
      <c r="Y32">
        <f>HYPERLINK("https://klasma.github.io/Logging_STORUMAN/tillsynsmail/A 11586-2022.docx")</f>
        <v/>
      </c>
    </row>
    <row r="33" ht="15" customHeight="1">
      <c r="A33" t="inlineStr">
        <is>
          <t>A 36446-2018</t>
        </is>
      </c>
      <c r="B33" s="1" t="n">
        <v>43329</v>
      </c>
      <c r="C33" s="1" t="n">
        <v>45171</v>
      </c>
      <c r="D33" t="inlineStr">
        <is>
          <t>VÄSTERBOTTENS LÄN</t>
        </is>
      </c>
      <c r="E33" t="inlineStr">
        <is>
          <t>STORUMAN</t>
        </is>
      </c>
      <c r="F33" t="inlineStr">
        <is>
          <t>Sveaskog</t>
        </is>
      </c>
      <c r="G33" t="n">
        <v>9.800000000000001</v>
      </c>
      <c r="H33" t="n">
        <v>0</v>
      </c>
      <c r="I33" t="n">
        <v>0</v>
      </c>
      <c r="J33" t="n">
        <v>5</v>
      </c>
      <c r="K33" t="n">
        <v>0</v>
      </c>
      <c r="L33" t="n">
        <v>0</v>
      </c>
      <c r="M33" t="n">
        <v>0</v>
      </c>
      <c r="N33" t="n">
        <v>0</v>
      </c>
      <c r="O33" t="n">
        <v>5</v>
      </c>
      <c r="P33" t="n">
        <v>0</v>
      </c>
      <c r="Q33" t="n">
        <v>5</v>
      </c>
      <c r="R33" s="2" t="inlineStr">
        <is>
          <t>Gränsticka
Harticka
Lunglav
Skrovellav
Vedtrappmossa</t>
        </is>
      </c>
      <c r="S33">
        <f>HYPERLINK("https://klasma.github.io/Logging_STORUMAN/artfynd/A 36446-2018.xlsx")</f>
        <v/>
      </c>
      <c r="T33">
        <f>HYPERLINK("https://klasma.github.io/Logging_STORUMAN/kartor/A 36446-2018.png")</f>
        <v/>
      </c>
      <c r="V33">
        <f>HYPERLINK("https://klasma.github.io/Logging_STORUMAN/klagomål/A 36446-2018.docx")</f>
        <v/>
      </c>
      <c r="W33">
        <f>HYPERLINK("https://klasma.github.io/Logging_STORUMAN/klagomålsmail/A 36446-2018.docx")</f>
        <v/>
      </c>
      <c r="X33">
        <f>HYPERLINK("https://klasma.github.io/Logging_STORUMAN/tillsyn/A 36446-2018.docx")</f>
        <v/>
      </c>
      <c r="Y33">
        <f>HYPERLINK("https://klasma.github.io/Logging_STORUMAN/tillsynsmail/A 36446-2018.docx")</f>
        <v/>
      </c>
    </row>
    <row r="34" ht="15" customHeight="1">
      <c r="A34" t="inlineStr">
        <is>
          <t>A 10351-2019</t>
        </is>
      </c>
      <c r="B34" s="1" t="n">
        <v>43511</v>
      </c>
      <c r="C34" s="1" t="n">
        <v>45171</v>
      </c>
      <c r="D34" t="inlineStr">
        <is>
          <t>VÄSTERBOTTENS LÄN</t>
        </is>
      </c>
      <c r="E34" t="inlineStr">
        <is>
          <t>STORUMAN</t>
        </is>
      </c>
      <c r="G34" t="n">
        <v>30</v>
      </c>
      <c r="H34" t="n">
        <v>5</v>
      </c>
      <c r="I34" t="n">
        <v>0</v>
      </c>
      <c r="J34" t="n">
        <v>4</v>
      </c>
      <c r="K34" t="n">
        <v>1</v>
      </c>
      <c r="L34" t="n">
        <v>0</v>
      </c>
      <c r="M34" t="n">
        <v>0</v>
      </c>
      <c r="N34" t="n">
        <v>0</v>
      </c>
      <c r="O34" t="n">
        <v>5</v>
      </c>
      <c r="P34" t="n">
        <v>1</v>
      </c>
      <c r="Q34" t="n">
        <v>5</v>
      </c>
      <c r="R34" s="2" t="inlineStr">
        <is>
          <t>Lappuggla
Blå kärrhök
Fjällvråk
Sävsparv
Ärtsångare</t>
        </is>
      </c>
      <c r="S34">
        <f>HYPERLINK("https://klasma.github.io/Logging_STORUMAN/artfynd/A 10351-2019.xlsx")</f>
        <v/>
      </c>
      <c r="T34">
        <f>HYPERLINK("https://klasma.github.io/Logging_STORUMAN/kartor/A 10351-2019.png")</f>
        <v/>
      </c>
      <c r="V34">
        <f>HYPERLINK("https://klasma.github.io/Logging_STORUMAN/klagomål/A 10351-2019.docx")</f>
        <v/>
      </c>
      <c r="W34">
        <f>HYPERLINK("https://klasma.github.io/Logging_STORUMAN/klagomålsmail/A 10351-2019.docx")</f>
        <v/>
      </c>
      <c r="X34">
        <f>HYPERLINK("https://klasma.github.io/Logging_STORUMAN/tillsyn/A 10351-2019.docx")</f>
        <v/>
      </c>
      <c r="Y34">
        <f>HYPERLINK("https://klasma.github.io/Logging_STORUMAN/tillsynsmail/A 10351-2019.docx")</f>
        <v/>
      </c>
    </row>
    <row r="35" ht="15" customHeight="1">
      <c r="A35" t="inlineStr">
        <is>
          <t>A 12427-2023</t>
        </is>
      </c>
      <c r="B35" s="1" t="n">
        <v>44995</v>
      </c>
      <c r="C35" s="1" t="n">
        <v>45171</v>
      </c>
      <c r="D35" t="inlineStr">
        <is>
          <t>VÄSTERBOTTENS LÄN</t>
        </is>
      </c>
      <c r="E35" t="inlineStr">
        <is>
          <t>STORUMAN</t>
        </is>
      </c>
      <c r="F35" t="inlineStr">
        <is>
          <t>Allmännings- och besparingsskogar</t>
        </is>
      </c>
      <c r="G35" t="n">
        <v>344.5</v>
      </c>
      <c r="H35" t="n">
        <v>2</v>
      </c>
      <c r="I35" t="n">
        <v>1</v>
      </c>
      <c r="J35" t="n">
        <v>3</v>
      </c>
      <c r="K35" t="n">
        <v>0</v>
      </c>
      <c r="L35" t="n">
        <v>0</v>
      </c>
      <c r="M35" t="n">
        <v>1</v>
      </c>
      <c r="N35" t="n">
        <v>0</v>
      </c>
      <c r="O35" t="n">
        <v>4</v>
      </c>
      <c r="P35" t="n">
        <v>1</v>
      </c>
      <c r="Q35" t="n">
        <v>5</v>
      </c>
      <c r="R35" s="2" t="inlineStr">
        <is>
          <t>Vedtrådmossa
Doftskinn
Garnlav
Tretåig hackspett
Mörk husmossa</t>
        </is>
      </c>
      <c r="S35">
        <f>HYPERLINK("https://klasma.github.io/Logging_STORUMAN/artfynd/A 12427-2023.xlsx")</f>
        <v/>
      </c>
      <c r="T35">
        <f>HYPERLINK("https://klasma.github.io/Logging_STORUMAN/kartor/A 12427-2023.png")</f>
        <v/>
      </c>
      <c r="V35">
        <f>HYPERLINK("https://klasma.github.io/Logging_STORUMAN/klagomål/A 12427-2023.docx")</f>
        <v/>
      </c>
      <c r="W35">
        <f>HYPERLINK("https://klasma.github.io/Logging_STORUMAN/klagomålsmail/A 12427-2023.docx")</f>
        <v/>
      </c>
      <c r="X35">
        <f>HYPERLINK("https://klasma.github.io/Logging_STORUMAN/tillsyn/A 12427-2023.docx")</f>
        <v/>
      </c>
      <c r="Y35">
        <f>HYPERLINK("https://klasma.github.io/Logging_STORUMAN/tillsynsmail/A 12427-2023.docx")</f>
        <v/>
      </c>
    </row>
    <row r="36" ht="15" customHeight="1">
      <c r="A36" t="inlineStr">
        <is>
          <t>A 20701-2023</t>
        </is>
      </c>
      <c r="B36" s="1" t="n">
        <v>45055</v>
      </c>
      <c r="C36" s="1" t="n">
        <v>45171</v>
      </c>
      <c r="D36" t="inlineStr">
        <is>
          <t>VÄSTERBOTTENS LÄN</t>
        </is>
      </c>
      <c r="E36" t="inlineStr">
        <is>
          <t>STORUMAN</t>
        </is>
      </c>
      <c r="G36" t="n">
        <v>12.7</v>
      </c>
      <c r="H36" t="n">
        <v>1</v>
      </c>
      <c r="I36" t="n">
        <v>2</v>
      </c>
      <c r="J36" t="n">
        <v>3</v>
      </c>
      <c r="K36" t="n">
        <v>0</v>
      </c>
      <c r="L36" t="n">
        <v>0</v>
      </c>
      <c r="M36" t="n">
        <v>0</v>
      </c>
      <c r="N36" t="n">
        <v>0</v>
      </c>
      <c r="O36" t="n">
        <v>3</v>
      </c>
      <c r="P36" t="n">
        <v>0</v>
      </c>
      <c r="Q36" t="n">
        <v>5</v>
      </c>
      <c r="R36" s="2" t="inlineStr">
        <is>
          <t>Garnlav
Skrovellav
Tretåig hackspett
Blodticka
Luddlav</t>
        </is>
      </c>
      <c r="S36">
        <f>HYPERLINK("https://klasma.github.io/Logging_STORUMAN/artfynd/A 20701-2023.xlsx")</f>
        <v/>
      </c>
      <c r="T36">
        <f>HYPERLINK("https://klasma.github.io/Logging_STORUMAN/kartor/A 20701-2023.png")</f>
        <v/>
      </c>
      <c r="V36">
        <f>HYPERLINK("https://klasma.github.io/Logging_STORUMAN/klagomål/A 20701-2023.docx")</f>
        <v/>
      </c>
      <c r="W36">
        <f>HYPERLINK("https://klasma.github.io/Logging_STORUMAN/klagomålsmail/A 20701-2023.docx")</f>
        <v/>
      </c>
      <c r="X36">
        <f>HYPERLINK("https://klasma.github.io/Logging_STORUMAN/tillsyn/A 20701-2023.docx")</f>
        <v/>
      </c>
      <c r="Y36">
        <f>HYPERLINK("https://klasma.github.io/Logging_STORUMAN/tillsynsmail/A 20701-2023.docx")</f>
        <v/>
      </c>
    </row>
    <row r="37" ht="15" customHeight="1">
      <c r="A37" t="inlineStr">
        <is>
          <t>A 46729-2018</t>
        </is>
      </c>
      <c r="B37" s="1" t="n">
        <v>43368</v>
      </c>
      <c r="C37" s="1" t="n">
        <v>45171</v>
      </c>
      <c r="D37" t="inlineStr">
        <is>
          <t>VÄSTERBOTTENS LÄN</t>
        </is>
      </c>
      <c r="E37" t="inlineStr">
        <is>
          <t>STORUMAN</t>
        </is>
      </c>
      <c r="G37" t="n">
        <v>11.3</v>
      </c>
      <c r="H37" t="n">
        <v>0</v>
      </c>
      <c r="I37" t="n">
        <v>0</v>
      </c>
      <c r="J37" t="n">
        <v>1</v>
      </c>
      <c r="K37" t="n">
        <v>3</v>
      </c>
      <c r="L37" t="n">
        <v>0</v>
      </c>
      <c r="M37" t="n">
        <v>0</v>
      </c>
      <c r="N37" t="n">
        <v>0</v>
      </c>
      <c r="O37" t="n">
        <v>4</v>
      </c>
      <c r="P37" t="n">
        <v>3</v>
      </c>
      <c r="Q37" t="n">
        <v>4</v>
      </c>
      <c r="R37" s="2" t="inlineStr">
        <is>
          <t>Liten sotlav
Ostticka
Rynkskinn
Rosenticka</t>
        </is>
      </c>
      <c r="S37">
        <f>HYPERLINK("https://klasma.github.io/Logging_STORUMAN/artfynd/A 46729-2018.xlsx")</f>
        <v/>
      </c>
      <c r="T37">
        <f>HYPERLINK("https://klasma.github.io/Logging_STORUMAN/kartor/A 46729-2018.png")</f>
        <v/>
      </c>
      <c r="V37">
        <f>HYPERLINK("https://klasma.github.io/Logging_STORUMAN/klagomål/A 46729-2018.docx")</f>
        <v/>
      </c>
      <c r="W37">
        <f>HYPERLINK("https://klasma.github.io/Logging_STORUMAN/klagomålsmail/A 46729-2018.docx")</f>
        <v/>
      </c>
      <c r="X37">
        <f>HYPERLINK("https://klasma.github.io/Logging_STORUMAN/tillsyn/A 46729-2018.docx")</f>
        <v/>
      </c>
      <c r="Y37">
        <f>HYPERLINK("https://klasma.github.io/Logging_STORUMAN/tillsynsmail/A 46729-2018.docx")</f>
        <v/>
      </c>
    </row>
    <row r="38" ht="15" customHeight="1">
      <c r="A38" t="inlineStr">
        <is>
          <t>A 7819-2019</t>
        </is>
      </c>
      <c r="B38" s="1" t="n">
        <v>43500</v>
      </c>
      <c r="C38" s="1" t="n">
        <v>45171</v>
      </c>
      <c r="D38" t="inlineStr">
        <is>
          <t>VÄSTERBOTTENS LÄN</t>
        </is>
      </c>
      <c r="E38" t="inlineStr">
        <is>
          <t>STORUMAN</t>
        </is>
      </c>
      <c r="G38" t="n">
        <v>17.6</v>
      </c>
      <c r="H38" t="n">
        <v>1</v>
      </c>
      <c r="I38" t="n">
        <v>0</v>
      </c>
      <c r="J38" t="n">
        <v>4</v>
      </c>
      <c r="K38" t="n">
        <v>0</v>
      </c>
      <c r="L38" t="n">
        <v>0</v>
      </c>
      <c r="M38" t="n">
        <v>0</v>
      </c>
      <c r="N38" t="n">
        <v>0</v>
      </c>
      <c r="O38" t="n">
        <v>4</v>
      </c>
      <c r="P38" t="n">
        <v>0</v>
      </c>
      <c r="Q38" t="n">
        <v>4</v>
      </c>
      <c r="R38" s="2" t="inlineStr">
        <is>
          <t>Granticka
Harticka
Rödbrun blekspik
Tretåig hackspett</t>
        </is>
      </c>
      <c r="S38">
        <f>HYPERLINK("https://klasma.github.io/Logging_STORUMAN/artfynd/A 7819-2019.xlsx")</f>
        <v/>
      </c>
      <c r="T38">
        <f>HYPERLINK("https://klasma.github.io/Logging_STORUMAN/kartor/A 7819-2019.png")</f>
        <v/>
      </c>
      <c r="V38">
        <f>HYPERLINK("https://klasma.github.io/Logging_STORUMAN/klagomål/A 7819-2019.docx")</f>
        <v/>
      </c>
      <c r="W38">
        <f>HYPERLINK("https://klasma.github.io/Logging_STORUMAN/klagomålsmail/A 7819-2019.docx")</f>
        <v/>
      </c>
      <c r="X38">
        <f>HYPERLINK("https://klasma.github.io/Logging_STORUMAN/tillsyn/A 7819-2019.docx")</f>
        <v/>
      </c>
      <c r="Y38">
        <f>HYPERLINK("https://klasma.github.io/Logging_STORUMAN/tillsynsmail/A 7819-2019.docx")</f>
        <v/>
      </c>
    </row>
    <row r="39" ht="15" customHeight="1">
      <c r="A39" t="inlineStr">
        <is>
          <t>A 33350-2022</t>
        </is>
      </c>
      <c r="B39" s="1" t="n">
        <v>44788</v>
      </c>
      <c r="C39" s="1" t="n">
        <v>45171</v>
      </c>
      <c r="D39" t="inlineStr">
        <is>
          <t>VÄSTERBOTTENS LÄN</t>
        </is>
      </c>
      <c r="E39" t="inlineStr">
        <is>
          <t>STORUMAN</t>
        </is>
      </c>
      <c r="F39" t="inlineStr">
        <is>
          <t>Sveaskog</t>
        </is>
      </c>
      <c r="G39" t="n">
        <v>6.6</v>
      </c>
      <c r="H39" t="n">
        <v>0</v>
      </c>
      <c r="I39" t="n">
        <v>1</v>
      </c>
      <c r="J39" t="n">
        <v>3</v>
      </c>
      <c r="K39" t="n">
        <v>0</v>
      </c>
      <c r="L39" t="n">
        <v>0</v>
      </c>
      <c r="M39" t="n">
        <v>0</v>
      </c>
      <c r="N39" t="n">
        <v>0</v>
      </c>
      <c r="O39" t="n">
        <v>3</v>
      </c>
      <c r="P39" t="n">
        <v>0</v>
      </c>
      <c r="Q39" t="n">
        <v>4</v>
      </c>
      <c r="R39" s="2" t="inlineStr">
        <is>
          <t>Orange taggsvamp
Talltaggsvamp
Vaddporing
Dropptaggsvamp</t>
        </is>
      </c>
      <c r="S39">
        <f>HYPERLINK("https://klasma.github.io/Logging_STORUMAN/artfynd/A 33350-2022.xlsx")</f>
        <v/>
      </c>
      <c r="T39">
        <f>HYPERLINK("https://klasma.github.io/Logging_STORUMAN/kartor/A 33350-2022.png")</f>
        <v/>
      </c>
      <c r="V39">
        <f>HYPERLINK("https://klasma.github.io/Logging_STORUMAN/klagomål/A 33350-2022.docx")</f>
        <v/>
      </c>
      <c r="W39">
        <f>HYPERLINK("https://klasma.github.io/Logging_STORUMAN/klagomålsmail/A 33350-2022.docx")</f>
        <v/>
      </c>
      <c r="X39">
        <f>HYPERLINK("https://klasma.github.io/Logging_STORUMAN/tillsyn/A 33350-2022.docx")</f>
        <v/>
      </c>
      <c r="Y39">
        <f>HYPERLINK("https://klasma.github.io/Logging_STORUMAN/tillsynsmail/A 33350-2022.docx")</f>
        <v/>
      </c>
    </row>
    <row r="40" ht="15" customHeight="1">
      <c r="A40" t="inlineStr">
        <is>
          <t>A 34201-2019</t>
        </is>
      </c>
      <c r="B40" s="1" t="n">
        <v>43655</v>
      </c>
      <c r="C40" s="1" t="n">
        <v>45171</v>
      </c>
      <c r="D40" t="inlineStr">
        <is>
          <t>VÄSTERBOTTENS LÄN</t>
        </is>
      </c>
      <c r="E40" t="inlineStr">
        <is>
          <t>STORUMAN</t>
        </is>
      </c>
      <c r="G40" t="n">
        <v>32</v>
      </c>
      <c r="H40" t="n">
        <v>0</v>
      </c>
      <c r="I40" t="n">
        <v>0</v>
      </c>
      <c r="J40" t="n">
        <v>2</v>
      </c>
      <c r="K40" t="n">
        <v>1</v>
      </c>
      <c r="L40" t="n">
        <v>0</v>
      </c>
      <c r="M40" t="n">
        <v>0</v>
      </c>
      <c r="N40" t="n">
        <v>0</v>
      </c>
      <c r="O40" t="n">
        <v>3</v>
      </c>
      <c r="P40" t="n">
        <v>1</v>
      </c>
      <c r="Q40" t="n">
        <v>3</v>
      </c>
      <c r="R40" s="2" t="inlineStr">
        <is>
          <t>Smalfotad taggsvamp
Nordtagging
Rosenticka</t>
        </is>
      </c>
      <c r="S40">
        <f>HYPERLINK("https://klasma.github.io/Logging_STORUMAN/artfynd/A 34201-2019.xlsx")</f>
        <v/>
      </c>
      <c r="T40">
        <f>HYPERLINK("https://klasma.github.io/Logging_STORUMAN/kartor/A 34201-2019.png")</f>
        <v/>
      </c>
      <c r="V40">
        <f>HYPERLINK("https://klasma.github.io/Logging_STORUMAN/klagomål/A 34201-2019.docx")</f>
        <v/>
      </c>
      <c r="W40">
        <f>HYPERLINK("https://klasma.github.io/Logging_STORUMAN/klagomålsmail/A 34201-2019.docx")</f>
        <v/>
      </c>
      <c r="X40">
        <f>HYPERLINK("https://klasma.github.io/Logging_STORUMAN/tillsyn/A 34201-2019.docx")</f>
        <v/>
      </c>
      <c r="Y40">
        <f>HYPERLINK("https://klasma.github.io/Logging_STORUMAN/tillsynsmail/A 34201-2019.docx")</f>
        <v/>
      </c>
    </row>
    <row r="41" ht="15" customHeight="1">
      <c r="A41" t="inlineStr">
        <is>
          <t>A 45239-2019</t>
        </is>
      </c>
      <c r="B41" s="1" t="n">
        <v>43713</v>
      </c>
      <c r="C41" s="1" t="n">
        <v>45171</v>
      </c>
      <c r="D41" t="inlineStr">
        <is>
          <t>VÄSTERBOTTENS LÄN</t>
        </is>
      </c>
      <c r="E41" t="inlineStr">
        <is>
          <t>STORUMAN</t>
        </is>
      </c>
      <c r="G41" t="n">
        <v>9.5</v>
      </c>
      <c r="H41" t="n">
        <v>0</v>
      </c>
      <c r="I41" t="n">
        <v>1</v>
      </c>
      <c r="J41" t="n">
        <v>2</v>
      </c>
      <c r="K41" t="n">
        <v>0</v>
      </c>
      <c r="L41" t="n">
        <v>0</v>
      </c>
      <c r="M41" t="n">
        <v>0</v>
      </c>
      <c r="N41" t="n">
        <v>0</v>
      </c>
      <c r="O41" t="n">
        <v>2</v>
      </c>
      <c r="P41" t="n">
        <v>0</v>
      </c>
      <c r="Q41" t="n">
        <v>3</v>
      </c>
      <c r="R41" s="2" t="inlineStr">
        <is>
          <t>Dvärgbägarlav
Vedflamlav
Dropptaggsvamp</t>
        </is>
      </c>
      <c r="S41">
        <f>HYPERLINK("https://klasma.github.io/Logging_STORUMAN/artfynd/A 45239-2019.xlsx")</f>
        <v/>
      </c>
      <c r="T41">
        <f>HYPERLINK("https://klasma.github.io/Logging_STORUMAN/kartor/A 45239-2019.png")</f>
        <v/>
      </c>
      <c r="V41">
        <f>HYPERLINK("https://klasma.github.io/Logging_STORUMAN/klagomål/A 45239-2019.docx")</f>
        <v/>
      </c>
      <c r="W41">
        <f>HYPERLINK("https://klasma.github.io/Logging_STORUMAN/klagomålsmail/A 45239-2019.docx")</f>
        <v/>
      </c>
      <c r="X41">
        <f>HYPERLINK("https://klasma.github.io/Logging_STORUMAN/tillsyn/A 45239-2019.docx")</f>
        <v/>
      </c>
      <c r="Y41">
        <f>HYPERLINK("https://klasma.github.io/Logging_STORUMAN/tillsynsmail/A 45239-2019.docx")</f>
        <v/>
      </c>
    </row>
    <row r="42" ht="15" customHeight="1">
      <c r="A42" t="inlineStr">
        <is>
          <t>A 3412-2022</t>
        </is>
      </c>
      <c r="B42" s="1" t="n">
        <v>44585</v>
      </c>
      <c r="C42" s="1" t="n">
        <v>45171</v>
      </c>
      <c r="D42" t="inlineStr">
        <is>
          <t>VÄSTERBOTTENS LÄN</t>
        </is>
      </c>
      <c r="E42" t="inlineStr">
        <is>
          <t>STORUMAN</t>
        </is>
      </c>
      <c r="G42" t="n">
        <v>0.7</v>
      </c>
      <c r="H42" t="n">
        <v>2</v>
      </c>
      <c r="I42" t="n">
        <v>1</v>
      </c>
      <c r="J42" t="n">
        <v>1</v>
      </c>
      <c r="K42" t="n">
        <v>0</v>
      </c>
      <c r="L42" t="n">
        <v>0</v>
      </c>
      <c r="M42" t="n">
        <v>0</v>
      </c>
      <c r="N42" t="n">
        <v>0</v>
      </c>
      <c r="O42" t="n">
        <v>1</v>
      </c>
      <c r="P42" t="n">
        <v>0</v>
      </c>
      <c r="Q42" t="n">
        <v>3</v>
      </c>
      <c r="R42" s="2" t="inlineStr">
        <is>
          <t>Garnlav
Spindelblomster
Skogsrör</t>
        </is>
      </c>
      <c r="S42">
        <f>HYPERLINK("https://klasma.github.io/Logging_STORUMAN/artfynd/A 3412-2022.xlsx")</f>
        <v/>
      </c>
      <c r="T42">
        <f>HYPERLINK("https://klasma.github.io/Logging_STORUMAN/kartor/A 3412-2022.png")</f>
        <v/>
      </c>
      <c r="V42">
        <f>HYPERLINK("https://klasma.github.io/Logging_STORUMAN/klagomål/A 3412-2022.docx")</f>
        <v/>
      </c>
      <c r="W42">
        <f>HYPERLINK("https://klasma.github.io/Logging_STORUMAN/klagomålsmail/A 3412-2022.docx")</f>
        <v/>
      </c>
      <c r="X42">
        <f>HYPERLINK("https://klasma.github.io/Logging_STORUMAN/tillsyn/A 3412-2022.docx")</f>
        <v/>
      </c>
      <c r="Y42">
        <f>HYPERLINK("https://klasma.github.io/Logging_STORUMAN/tillsynsmail/A 3412-2022.docx")</f>
        <v/>
      </c>
    </row>
    <row r="43" ht="15" customHeight="1">
      <c r="A43" t="inlineStr">
        <is>
          <t>A 3638-2019</t>
        </is>
      </c>
      <c r="B43" s="1" t="n">
        <v>43481</v>
      </c>
      <c r="C43" s="1" t="n">
        <v>45171</v>
      </c>
      <c r="D43" t="inlineStr">
        <is>
          <t>VÄSTERBOTTENS LÄN</t>
        </is>
      </c>
      <c r="E43" t="inlineStr">
        <is>
          <t>STORUMAN</t>
        </is>
      </c>
      <c r="F43" t="inlineStr">
        <is>
          <t>Sveaskog</t>
        </is>
      </c>
      <c r="G43" t="n">
        <v>6</v>
      </c>
      <c r="H43" t="n">
        <v>0</v>
      </c>
      <c r="I43" t="n">
        <v>1</v>
      </c>
      <c r="J43" t="n">
        <v>1</v>
      </c>
      <c r="K43" t="n">
        <v>0</v>
      </c>
      <c r="L43" t="n">
        <v>0</v>
      </c>
      <c r="M43" t="n">
        <v>0</v>
      </c>
      <c r="N43" t="n">
        <v>0</v>
      </c>
      <c r="O43" t="n">
        <v>1</v>
      </c>
      <c r="P43" t="n">
        <v>0</v>
      </c>
      <c r="Q43" t="n">
        <v>2</v>
      </c>
      <c r="R43" s="2" t="inlineStr">
        <is>
          <t>Granticka
Mörk husmossa</t>
        </is>
      </c>
      <c r="S43">
        <f>HYPERLINK("https://klasma.github.io/Logging_STORUMAN/artfynd/A 3638-2019.xlsx")</f>
        <v/>
      </c>
      <c r="T43">
        <f>HYPERLINK("https://klasma.github.io/Logging_STORUMAN/kartor/A 3638-2019.png")</f>
        <v/>
      </c>
      <c r="V43">
        <f>HYPERLINK("https://klasma.github.io/Logging_STORUMAN/klagomål/A 3638-2019.docx")</f>
        <v/>
      </c>
      <c r="W43">
        <f>HYPERLINK("https://klasma.github.io/Logging_STORUMAN/klagomålsmail/A 3638-2019.docx")</f>
        <v/>
      </c>
      <c r="X43">
        <f>HYPERLINK("https://klasma.github.io/Logging_STORUMAN/tillsyn/A 3638-2019.docx")</f>
        <v/>
      </c>
      <c r="Y43">
        <f>HYPERLINK("https://klasma.github.io/Logging_STORUMAN/tillsynsmail/A 3638-2019.docx")</f>
        <v/>
      </c>
    </row>
    <row r="44" ht="15" customHeight="1">
      <c r="A44" t="inlineStr">
        <is>
          <t>A 42000-2019</t>
        </is>
      </c>
      <c r="B44" s="1" t="n">
        <v>43700</v>
      </c>
      <c r="C44" s="1" t="n">
        <v>45171</v>
      </c>
      <c r="D44" t="inlineStr">
        <is>
          <t>VÄSTERBOTTENS LÄN</t>
        </is>
      </c>
      <c r="E44" t="inlineStr">
        <is>
          <t>STORUMAN</t>
        </is>
      </c>
      <c r="F44" t="inlineStr">
        <is>
          <t>Holmen skog AB</t>
        </is>
      </c>
      <c r="G44" t="n">
        <v>18.4</v>
      </c>
      <c r="H44" t="n">
        <v>0</v>
      </c>
      <c r="I44" t="n">
        <v>0</v>
      </c>
      <c r="J44" t="n">
        <v>0</v>
      </c>
      <c r="K44" t="n">
        <v>2</v>
      </c>
      <c r="L44" t="n">
        <v>0</v>
      </c>
      <c r="M44" t="n">
        <v>0</v>
      </c>
      <c r="N44" t="n">
        <v>0</v>
      </c>
      <c r="O44" t="n">
        <v>2</v>
      </c>
      <c r="P44" t="n">
        <v>2</v>
      </c>
      <c r="Q44" t="n">
        <v>2</v>
      </c>
      <c r="R44" s="2" t="inlineStr">
        <is>
          <t>Liten sotlav
Ostticka</t>
        </is>
      </c>
      <c r="S44">
        <f>HYPERLINK("https://klasma.github.io/Logging_STORUMAN/artfynd/A 42000-2019.xlsx")</f>
        <v/>
      </c>
      <c r="T44">
        <f>HYPERLINK("https://klasma.github.io/Logging_STORUMAN/kartor/A 42000-2019.png")</f>
        <v/>
      </c>
      <c r="V44">
        <f>HYPERLINK("https://klasma.github.io/Logging_STORUMAN/klagomål/A 42000-2019.docx")</f>
        <v/>
      </c>
      <c r="W44">
        <f>HYPERLINK("https://klasma.github.io/Logging_STORUMAN/klagomålsmail/A 42000-2019.docx")</f>
        <v/>
      </c>
      <c r="X44">
        <f>HYPERLINK("https://klasma.github.io/Logging_STORUMAN/tillsyn/A 42000-2019.docx")</f>
        <v/>
      </c>
      <c r="Y44">
        <f>HYPERLINK("https://klasma.github.io/Logging_STORUMAN/tillsynsmail/A 42000-2019.docx")</f>
        <v/>
      </c>
    </row>
    <row r="45" ht="15" customHeight="1">
      <c r="A45" t="inlineStr">
        <is>
          <t>A 47994-2019</t>
        </is>
      </c>
      <c r="B45" s="1" t="n">
        <v>43725</v>
      </c>
      <c r="C45" s="1" t="n">
        <v>45171</v>
      </c>
      <c r="D45" t="inlineStr">
        <is>
          <t>VÄSTERBOTTENS LÄN</t>
        </is>
      </c>
      <c r="E45" t="inlineStr">
        <is>
          <t>STORUMAN</t>
        </is>
      </c>
      <c r="G45" t="n">
        <v>22.2</v>
      </c>
      <c r="H45" t="n">
        <v>0</v>
      </c>
      <c r="I45" t="n">
        <v>0</v>
      </c>
      <c r="J45" t="n">
        <v>2</v>
      </c>
      <c r="K45" t="n">
        <v>0</v>
      </c>
      <c r="L45" t="n">
        <v>0</v>
      </c>
      <c r="M45" t="n">
        <v>0</v>
      </c>
      <c r="N45" t="n">
        <v>0</v>
      </c>
      <c r="O45" t="n">
        <v>2</v>
      </c>
      <c r="P45" t="n">
        <v>0</v>
      </c>
      <c r="Q45" t="n">
        <v>2</v>
      </c>
      <c r="R45" s="2" t="inlineStr">
        <is>
          <t>Harticka
Violettkantad guldvinge</t>
        </is>
      </c>
      <c r="S45">
        <f>HYPERLINK("https://klasma.github.io/Logging_STORUMAN/artfynd/A 47994-2019.xlsx")</f>
        <v/>
      </c>
      <c r="T45">
        <f>HYPERLINK("https://klasma.github.io/Logging_STORUMAN/kartor/A 47994-2019.png")</f>
        <v/>
      </c>
      <c r="V45">
        <f>HYPERLINK("https://klasma.github.io/Logging_STORUMAN/klagomål/A 47994-2019.docx")</f>
        <v/>
      </c>
      <c r="W45">
        <f>HYPERLINK("https://klasma.github.io/Logging_STORUMAN/klagomålsmail/A 47994-2019.docx")</f>
        <v/>
      </c>
      <c r="X45">
        <f>HYPERLINK("https://klasma.github.io/Logging_STORUMAN/tillsyn/A 47994-2019.docx")</f>
        <v/>
      </c>
      <c r="Y45">
        <f>HYPERLINK("https://klasma.github.io/Logging_STORUMAN/tillsynsmail/A 47994-2019.docx")</f>
        <v/>
      </c>
    </row>
    <row r="46" ht="15" customHeight="1">
      <c r="A46" t="inlineStr">
        <is>
          <t>A 34276-2020</t>
        </is>
      </c>
      <c r="B46" s="1" t="n">
        <v>44029</v>
      </c>
      <c r="C46" s="1" t="n">
        <v>45171</v>
      </c>
      <c r="D46" t="inlineStr">
        <is>
          <t>VÄSTERBOTTENS LÄN</t>
        </is>
      </c>
      <c r="E46" t="inlineStr">
        <is>
          <t>STORUMAN</t>
        </is>
      </c>
      <c r="F46" t="inlineStr">
        <is>
          <t>SCA</t>
        </is>
      </c>
      <c r="G46" t="n">
        <v>3.5</v>
      </c>
      <c r="H46" t="n">
        <v>1</v>
      </c>
      <c r="I46" t="n">
        <v>0</v>
      </c>
      <c r="J46" t="n">
        <v>1</v>
      </c>
      <c r="K46" t="n">
        <v>1</v>
      </c>
      <c r="L46" t="n">
        <v>0</v>
      </c>
      <c r="M46" t="n">
        <v>0</v>
      </c>
      <c r="N46" t="n">
        <v>0</v>
      </c>
      <c r="O46" t="n">
        <v>2</v>
      </c>
      <c r="P46" t="n">
        <v>1</v>
      </c>
      <c r="Q46" t="n">
        <v>2</v>
      </c>
      <c r="R46" s="2" t="inlineStr">
        <is>
          <t>Goliatmusseron
Duvhök</t>
        </is>
      </c>
      <c r="S46">
        <f>HYPERLINK("https://klasma.github.io/Logging_STORUMAN/artfynd/A 34276-2020.xlsx")</f>
        <v/>
      </c>
      <c r="T46">
        <f>HYPERLINK("https://klasma.github.io/Logging_STORUMAN/kartor/A 34276-2020.png")</f>
        <v/>
      </c>
      <c r="V46">
        <f>HYPERLINK("https://klasma.github.io/Logging_STORUMAN/klagomål/A 34276-2020.docx")</f>
        <v/>
      </c>
      <c r="W46">
        <f>HYPERLINK("https://klasma.github.io/Logging_STORUMAN/klagomålsmail/A 34276-2020.docx")</f>
        <v/>
      </c>
      <c r="X46">
        <f>HYPERLINK("https://klasma.github.io/Logging_STORUMAN/tillsyn/A 34276-2020.docx")</f>
        <v/>
      </c>
      <c r="Y46">
        <f>HYPERLINK("https://klasma.github.io/Logging_STORUMAN/tillsynsmail/A 34276-2020.docx")</f>
        <v/>
      </c>
    </row>
    <row r="47" ht="15" customHeight="1">
      <c r="A47" t="inlineStr">
        <is>
          <t>A 29349-2021</t>
        </is>
      </c>
      <c r="B47" s="1" t="n">
        <v>44361</v>
      </c>
      <c r="C47" s="1" t="n">
        <v>45171</v>
      </c>
      <c r="D47" t="inlineStr">
        <is>
          <t>VÄSTERBOTTENS LÄN</t>
        </is>
      </c>
      <c r="E47" t="inlineStr">
        <is>
          <t>STORUMAN</t>
        </is>
      </c>
      <c r="F47" t="inlineStr">
        <is>
          <t>Sveaskog</t>
        </is>
      </c>
      <c r="G47" t="n">
        <v>12.4</v>
      </c>
      <c r="H47" t="n">
        <v>0</v>
      </c>
      <c r="I47" t="n">
        <v>2</v>
      </c>
      <c r="J47" t="n">
        <v>0</v>
      </c>
      <c r="K47" t="n">
        <v>0</v>
      </c>
      <c r="L47" t="n">
        <v>0</v>
      </c>
      <c r="M47" t="n">
        <v>0</v>
      </c>
      <c r="N47" t="n">
        <v>0</v>
      </c>
      <c r="O47" t="n">
        <v>0</v>
      </c>
      <c r="P47" t="n">
        <v>0</v>
      </c>
      <c r="Q47" t="n">
        <v>2</v>
      </c>
      <c r="R47" s="2" t="inlineStr">
        <is>
          <t>Luddlav
Stuplav</t>
        </is>
      </c>
      <c r="S47">
        <f>HYPERLINK("https://klasma.github.io/Logging_STORUMAN/artfynd/A 29349-2021.xlsx")</f>
        <v/>
      </c>
      <c r="T47">
        <f>HYPERLINK("https://klasma.github.io/Logging_STORUMAN/kartor/A 29349-2021.png")</f>
        <v/>
      </c>
      <c r="V47">
        <f>HYPERLINK("https://klasma.github.io/Logging_STORUMAN/klagomål/A 29349-2021.docx")</f>
        <v/>
      </c>
      <c r="W47">
        <f>HYPERLINK("https://klasma.github.io/Logging_STORUMAN/klagomålsmail/A 29349-2021.docx")</f>
        <v/>
      </c>
      <c r="X47">
        <f>HYPERLINK("https://klasma.github.io/Logging_STORUMAN/tillsyn/A 29349-2021.docx")</f>
        <v/>
      </c>
      <c r="Y47">
        <f>HYPERLINK("https://klasma.github.io/Logging_STORUMAN/tillsynsmail/A 29349-2021.docx")</f>
        <v/>
      </c>
    </row>
    <row r="48" ht="15" customHeight="1">
      <c r="A48" t="inlineStr">
        <is>
          <t>A 40652-2021</t>
        </is>
      </c>
      <c r="B48" s="1" t="n">
        <v>44420</v>
      </c>
      <c r="C48" s="1" t="n">
        <v>45171</v>
      </c>
      <c r="D48" t="inlineStr">
        <is>
          <t>VÄSTERBOTTENS LÄN</t>
        </is>
      </c>
      <c r="E48" t="inlineStr">
        <is>
          <t>STORUMAN</t>
        </is>
      </c>
      <c r="G48" t="n">
        <v>10</v>
      </c>
      <c r="H48" t="n">
        <v>2</v>
      </c>
      <c r="I48" t="n">
        <v>0</v>
      </c>
      <c r="J48" t="n">
        <v>1</v>
      </c>
      <c r="K48" t="n">
        <v>1</v>
      </c>
      <c r="L48" t="n">
        <v>0</v>
      </c>
      <c r="M48" t="n">
        <v>0</v>
      </c>
      <c r="N48" t="n">
        <v>0</v>
      </c>
      <c r="O48" t="n">
        <v>2</v>
      </c>
      <c r="P48" t="n">
        <v>1</v>
      </c>
      <c r="Q48" t="n">
        <v>2</v>
      </c>
      <c r="R48" s="2" t="inlineStr">
        <is>
          <t>Knärot
Tretåig hackspett</t>
        </is>
      </c>
      <c r="S48">
        <f>HYPERLINK("https://klasma.github.io/Logging_STORUMAN/artfynd/A 40652-2021.xlsx")</f>
        <v/>
      </c>
      <c r="T48">
        <f>HYPERLINK("https://klasma.github.io/Logging_STORUMAN/kartor/A 40652-2021.png")</f>
        <v/>
      </c>
      <c r="U48">
        <f>HYPERLINK("https://klasma.github.io/Logging_STORUMAN/knärot/A 40652-2021.png")</f>
        <v/>
      </c>
      <c r="V48">
        <f>HYPERLINK("https://klasma.github.io/Logging_STORUMAN/klagomål/A 40652-2021.docx")</f>
        <v/>
      </c>
      <c r="W48">
        <f>HYPERLINK("https://klasma.github.io/Logging_STORUMAN/klagomålsmail/A 40652-2021.docx")</f>
        <v/>
      </c>
      <c r="X48">
        <f>HYPERLINK("https://klasma.github.io/Logging_STORUMAN/tillsyn/A 40652-2021.docx")</f>
        <v/>
      </c>
      <c r="Y48">
        <f>HYPERLINK("https://klasma.github.io/Logging_STORUMAN/tillsynsmail/A 40652-2021.docx")</f>
        <v/>
      </c>
    </row>
    <row r="49" ht="15" customHeight="1">
      <c r="A49" t="inlineStr">
        <is>
          <t>A 40939-2021</t>
        </is>
      </c>
      <c r="B49" s="1" t="n">
        <v>44421</v>
      </c>
      <c r="C49" s="1" t="n">
        <v>45171</v>
      </c>
      <c r="D49" t="inlineStr">
        <is>
          <t>VÄSTERBOTTENS LÄN</t>
        </is>
      </c>
      <c r="E49" t="inlineStr">
        <is>
          <t>STORUMAN</t>
        </is>
      </c>
      <c r="G49" t="n">
        <v>4.8</v>
      </c>
      <c r="H49" t="n">
        <v>1</v>
      </c>
      <c r="I49" t="n">
        <v>0</v>
      </c>
      <c r="J49" t="n">
        <v>1</v>
      </c>
      <c r="K49" t="n">
        <v>1</v>
      </c>
      <c r="L49" t="n">
        <v>0</v>
      </c>
      <c r="M49" t="n">
        <v>0</v>
      </c>
      <c r="N49" t="n">
        <v>0</v>
      </c>
      <c r="O49" t="n">
        <v>2</v>
      </c>
      <c r="P49" t="n">
        <v>1</v>
      </c>
      <c r="Q49" t="n">
        <v>2</v>
      </c>
      <c r="R49" s="2" t="inlineStr">
        <is>
          <t>Knärot
Lunglav</t>
        </is>
      </c>
      <c r="S49">
        <f>HYPERLINK("https://klasma.github.io/Logging_STORUMAN/artfynd/A 40939-2021.xlsx")</f>
        <v/>
      </c>
      <c r="T49">
        <f>HYPERLINK("https://klasma.github.io/Logging_STORUMAN/kartor/A 40939-2021.png")</f>
        <v/>
      </c>
      <c r="U49">
        <f>HYPERLINK("https://klasma.github.io/Logging_STORUMAN/knärot/A 40939-2021.png")</f>
        <v/>
      </c>
      <c r="V49">
        <f>HYPERLINK("https://klasma.github.io/Logging_STORUMAN/klagomål/A 40939-2021.docx")</f>
        <v/>
      </c>
      <c r="W49">
        <f>HYPERLINK("https://klasma.github.io/Logging_STORUMAN/klagomålsmail/A 40939-2021.docx")</f>
        <v/>
      </c>
      <c r="X49">
        <f>HYPERLINK("https://klasma.github.io/Logging_STORUMAN/tillsyn/A 40939-2021.docx")</f>
        <v/>
      </c>
      <c r="Y49">
        <f>HYPERLINK("https://klasma.github.io/Logging_STORUMAN/tillsynsmail/A 40939-2021.docx")</f>
        <v/>
      </c>
    </row>
    <row r="50" ht="15" customHeight="1">
      <c r="A50" t="inlineStr">
        <is>
          <t>A 14070-2022</t>
        </is>
      </c>
      <c r="B50" s="1" t="n">
        <v>44650</v>
      </c>
      <c r="C50" s="1" t="n">
        <v>45171</v>
      </c>
      <c r="D50" t="inlineStr">
        <is>
          <t>VÄSTERBOTTENS LÄN</t>
        </is>
      </c>
      <c r="E50" t="inlineStr">
        <is>
          <t>STORUMAN</t>
        </is>
      </c>
      <c r="F50" t="inlineStr">
        <is>
          <t>Övriga statliga verk och myndigheter</t>
        </is>
      </c>
      <c r="G50" t="n">
        <v>14.1</v>
      </c>
      <c r="H50" t="n">
        <v>1</v>
      </c>
      <c r="I50" t="n">
        <v>0</v>
      </c>
      <c r="J50" t="n">
        <v>2</v>
      </c>
      <c r="K50" t="n">
        <v>0</v>
      </c>
      <c r="L50" t="n">
        <v>0</v>
      </c>
      <c r="M50" t="n">
        <v>0</v>
      </c>
      <c r="N50" t="n">
        <v>0</v>
      </c>
      <c r="O50" t="n">
        <v>2</v>
      </c>
      <c r="P50" t="n">
        <v>0</v>
      </c>
      <c r="Q50" t="n">
        <v>2</v>
      </c>
      <c r="R50" s="2" t="inlineStr">
        <is>
          <t>Granticka
Järpe</t>
        </is>
      </c>
      <c r="S50">
        <f>HYPERLINK("https://klasma.github.io/Logging_STORUMAN/artfynd/A 14070-2022.xlsx")</f>
        <v/>
      </c>
      <c r="T50">
        <f>HYPERLINK("https://klasma.github.io/Logging_STORUMAN/kartor/A 14070-2022.png")</f>
        <v/>
      </c>
      <c r="V50">
        <f>HYPERLINK("https://klasma.github.io/Logging_STORUMAN/klagomål/A 14070-2022.docx")</f>
        <v/>
      </c>
      <c r="W50">
        <f>HYPERLINK("https://klasma.github.io/Logging_STORUMAN/klagomålsmail/A 14070-2022.docx")</f>
        <v/>
      </c>
      <c r="X50">
        <f>HYPERLINK("https://klasma.github.io/Logging_STORUMAN/tillsyn/A 14070-2022.docx")</f>
        <v/>
      </c>
      <c r="Y50">
        <f>HYPERLINK("https://klasma.github.io/Logging_STORUMAN/tillsynsmail/A 14070-2022.docx")</f>
        <v/>
      </c>
    </row>
    <row r="51" ht="15" customHeight="1">
      <c r="A51" t="inlineStr">
        <is>
          <t>A 25524-2022</t>
        </is>
      </c>
      <c r="B51" s="1" t="n">
        <v>44732</v>
      </c>
      <c r="C51" s="1" t="n">
        <v>45171</v>
      </c>
      <c r="D51" t="inlineStr">
        <is>
          <t>VÄSTERBOTTENS LÄN</t>
        </is>
      </c>
      <c r="E51" t="inlineStr">
        <is>
          <t>STORUMAN</t>
        </is>
      </c>
      <c r="F51" t="inlineStr">
        <is>
          <t>Sveaskog</t>
        </is>
      </c>
      <c r="G51" t="n">
        <v>3.8</v>
      </c>
      <c r="H51" t="n">
        <v>0</v>
      </c>
      <c r="I51" t="n">
        <v>0</v>
      </c>
      <c r="J51" t="n">
        <v>1</v>
      </c>
      <c r="K51" t="n">
        <v>1</v>
      </c>
      <c r="L51" t="n">
        <v>0</v>
      </c>
      <c r="M51" t="n">
        <v>0</v>
      </c>
      <c r="N51" t="n">
        <v>0</v>
      </c>
      <c r="O51" t="n">
        <v>2</v>
      </c>
      <c r="P51" t="n">
        <v>1</v>
      </c>
      <c r="Q51" t="n">
        <v>2</v>
      </c>
      <c r="R51" s="2" t="inlineStr">
        <is>
          <t>Grantickeporing
Granticka</t>
        </is>
      </c>
      <c r="S51">
        <f>HYPERLINK("https://klasma.github.io/Logging_STORUMAN/artfynd/A 25524-2022.xlsx")</f>
        <v/>
      </c>
      <c r="T51">
        <f>HYPERLINK("https://klasma.github.io/Logging_STORUMAN/kartor/A 25524-2022.png")</f>
        <v/>
      </c>
      <c r="V51">
        <f>HYPERLINK("https://klasma.github.io/Logging_STORUMAN/klagomål/A 25524-2022.docx")</f>
        <v/>
      </c>
      <c r="W51">
        <f>HYPERLINK("https://klasma.github.io/Logging_STORUMAN/klagomålsmail/A 25524-2022.docx")</f>
        <v/>
      </c>
      <c r="X51">
        <f>HYPERLINK("https://klasma.github.io/Logging_STORUMAN/tillsyn/A 25524-2022.docx")</f>
        <v/>
      </c>
      <c r="Y51">
        <f>HYPERLINK("https://klasma.github.io/Logging_STORUMAN/tillsynsmail/A 25524-2022.docx")</f>
        <v/>
      </c>
    </row>
    <row r="52" ht="15" customHeight="1">
      <c r="A52" t="inlineStr">
        <is>
          <t>A 3893-2023</t>
        </is>
      </c>
      <c r="B52" s="1" t="n">
        <v>44951</v>
      </c>
      <c r="C52" s="1" t="n">
        <v>45171</v>
      </c>
      <c r="D52" t="inlineStr">
        <is>
          <t>VÄSTERBOTTENS LÄN</t>
        </is>
      </c>
      <c r="E52" t="inlineStr">
        <is>
          <t>STORUMAN</t>
        </is>
      </c>
      <c r="F52" t="inlineStr">
        <is>
          <t>SCA</t>
        </is>
      </c>
      <c r="G52" t="n">
        <v>2.1</v>
      </c>
      <c r="H52" t="n">
        <v>0</v>
      </c>
      <c r="I52" t="n">
        <v>1</v>
      </c>
      <c r="J52" t="n">
        <v>1</v>
      </c>
      <c r="K52" t="n">
        <v>0</v>
      </c>
      <c r="L52" t="n">
        <v>0</v>
      </c>
      <c r="M52" t="n">
        <v>0</v>
      </c>
      <c r="N52" t="n">
        <v>0</v>
      </c>
      <c r="O52" t="n">
        <v>1</v>
      </c>
      <c r="P52" t="n">
        <v>0</v>
      </c>
      <c r="Q52" t="n">
        <v>2</v>
      </c>
      <c r="R52" s="2" t="inlineStr">
        <is>
          <t>Talltaggsvamp
Skarp dropptaggsvamp</t>
        </is>
      </c>
      <c r="S52">
        <f>HYPERLINK("https://klasma.github.io/Logging_STORUMAN/artfynd/A 3893-2023.xlsx")</f>
        <v/>
      </c>
      <c r="T52">
        <f>HYPERLINK("https://klasma.github.io/Logging_STORUMAN/kartor/A 3893-2023.png")</f>
        <v/>
      </c>
      <c r="V52">
        <f>HYPERLINK("https://klasma.github.io/Logging_STORUMAN/klagomål/A 3893-2023.docx")</f>
        <v/>
      </c>
      <c r="W52">
        <f>HYPERLINK("https://klasma.github.io/Logging_STORUMAN/klagomålsmail/A 3893-2023.docx")</f>
        <v/>
      </c>
      <c r="X52">
        <f>HYPERLINK("https://klasma.github.io/Logging_STORUMAN/tillsyn/A 3893-2023.docx")</f>
        <v/>
      </c>
      <c r="Y52">
        <f>HYPERLINK("https://klasma.github.io/Logging_STORUMAN/tillsynsmail/A 3893-2023.docx")</f>
        <v/>
      </c>
    </row>
    <row r="53" ht="15" customHeight="1">
      <c r="A53" t="inlineStr">
        <is>
          <t>A 7826-2019</t>
        </is>
      </c>
      <c r="B53" s="1" t="n">
        <v>43500</v>
      </c>
      <c r="C53" s="1" t="n">
        <v>45171</v>
      </c>
      <c r="D53" t="inlineStr">
        <is>
          <t>VÄSTERBOTTENS LÄN</t>
        </is>
      </c>
      <c r="E53" t="inlineStr">
        <is>
          <t>STORUMAN</t>
        </is>
      </c>
      <c r="G53" t="n">
        <v>2.2</v>
      </c>
      <c r="H53" t="n">
        <v>0</v>
      </c>
      <c r="I53" t="n">
        <v>0</v>
      </c>
      <c r="J53" t="n">
        <v>1</v>
      </c>
      <c r="K53" t="n">
        <v>0</v>
      </c>
      <c r="L53" t="n">
        <v>0</v>
      </c>
      <c r="M53" t="n">
        <v>0</v>
      </c>
      <c r="N53" t="n">
        <v>0</v>
      </c>
      <c r="O53" t="n">
        <v>1</v>
      </c>
      <c r="P53" t="n">
        <v>0</v>
      </c>
      <c r="Q53" t="n">
        <v>1</v>
      </c>
      <c r="R53" s="2" t="inlineStr">
        <is>
          <t>Gammelgransskål</t>
        </is>
      </c>
      <c r="S53">
        <f>HYPERLINK("https://klasma.github.io/Logging_STORUMAN/artfynd/A 7826-2019.xlsx")</f>
        <v/>
      </c>
      <c r="T53">
        <f>HYPERLINK("https://klasma.github.io/Logging_STORUMAN/kartor/A 7826-2019.png")</f>
        <v/>
      </c>
      <c r="V53">
        <f>HYPERLINK("https://klasma.github.io/Logging_STORUMAN/klagomål/A 7826-2019.docx")</f>
        <v/>
      </c>
      <c r="W53">
        <f>HYPERLINK("https://klasma.github.io/Logging_STORUMAN/klagomålsmail/A 7826-2019.docx")</f>
        <v/>
      </c>
      <c r="X53">
        <f>HYPERLINK("https://klasma.github.io/Logging_STORUMAN/tillsyn/A 7826-2019.docx")</f>
        <v/>
      </c>
      <c r="Y53">
        <f>HYPERLINK("https://klasma.github.io/Logging_STORUMAN/tillsynsmail/A 7826-2019.docx")</f>
        <v/>
      </c>
    </row>
    <row r="54" ht="15" customHeight="1">
      <c r="A54" t="inlineStr">
        <is>
          <t>A 63673-2019</t>
        </is>
      </c>
      <c r="B54" s="1" t="n">
        <v>43789</v>
      </c>
      <c r="C54" s="1" t="n">
        <v>45171</v>
      </c>
      <c r="D54" t="inlineStr">
        <is>
          <t>VÄSTERBOTTENS LÄN</t>
        </is>
      </c>
      <c r="E54" t="inlineStr">
        <is>
          <t>STORUMAN</t>
        </is>
      </c>
      <c r="G54" t="n">
        <v>4.1</v>
      </c>
      <c r="H54" t="n">
        <v>1</v>
      </c>
      <c r="I54" t="n">
        <v>0</v>
      </c>
      <c r="J54" t="n">
        <v>0</v>
      </c>
      <c r="K54" t="n">
        <v>1</v>
      </c>
      <c r="L54" t="n">
        <v>0</v>
      </c>
      <c r="M54" t="n">
        <v>0</v>
      </c>
      <c r="N54" t="n">
        <v>0</v>
      </c>
      <c r="O54" t="n">
        <v>1</v>
      </c>
      <c r="P54" t="n">
        <v>1</v>
      </c>
      <c r="Q54" t="n">
        <v>1</v>
      </c>
      <c r="R54" s="2" t="inlineStr">
        <is>
          <t>Doftticka</t>
        </is>
      </c>
      <c r="S54">
        <f>HYPERLINK("https://klasma.github.io/Logging_STORUMAN/artfynd/A 63673-2019.xlsx")</f>
        <v/>
      </c>
      <c r="T54">
        <f>HYPERLINK("https://klasma.github.io/Logging_STORUMAN/kartor/A 63673-2019.png")</f>
        <v/>
      </c>
      <c r="V54">
        <f>HYPERLINK("https://klasma.github.io/Logging_STORUMAN/klagomål/A 63673-2019.docx")</f>
        <v/>
      </c>
      <c r="W54">
        <f>HYPERLINK("https://klasma.github.io/Logging_STORUMAN/klagomålsmail/A 63673-2019.docx")</f>
        <v/>
      </c>
      <c r="X54">
        <f>HYPERLINK("https://klasma.github.io/Logging_STORUMAN/tillsyn/A 63673-2019.docx")</f>
        <v/>
      </c>
      <c r="Y54">
        <f>HYPERLINK("https://klasma.github.io/Logging_STORUMAN/tillsynsmail/A 63673-2019.docx")</f>
        <v/>
      </c>
    </row>
    <row r="55" ht="15" customHeight="1">
      <c r="A55" t="inlineStr">
        <is>
          <t>A 42134-2020</t>
        </is>
      </c>
      <c r="B55" s="1" t="n">
        <v>44075</v>
      </c>
      <c r="C55" s="1" t="n">
        <v>45171</v>
      </c>
      <c r="D55" t="inlineStr">
        <is>
          <t>VÄSTERBOTTENS LÄN</t>
        </is>
      </c>
      <c r="E55" t="inlineStr">
        <is>
          <t>STORUMAN</t>
        </is>
      </c>
      <c r="F55" t="inlineStr">
        <is>
          <t>Sveaskog</t>
        </is>
      </c>
      <c r="G55" t="n">
        <v>16.2</v>
      </c>
      <c r="H55" t="n">
        <v>0</v>
      </c>
      <c r="I55" t="n">
        <v>0</v>
      </c>
      <c r="J55" t="n">
        <v>1</v>
      </c>
      <c r="K55" t="n">
        <v>0</v>
      </c>
      <c r="L55" t="n">
        <v>0</v>
      </c>
      <c r="M55" t="n">
        <v>0</v>
      </c>
      <c r="N55" t="n">
        <v>0</v>
      </c>
      <c r="O55" t="n">
        <v>1</v>
      </c>
      <c r="P55" t="n">
        <v>0</v>
      </c>
      <c r="Q55" t="n">
        <v>1</v>
      </c>
      <c r="R55" s="2" t="inlineStr">
        <is>
          <t>Lunglav</t>
        </is>
      </c>
      <c r="S55">
        <f>HYPERLINK("https://klasma.github.io/Logging_STORUMAN/artfynd/A 42134-2020.xlsx")</f>
        <v/>
      </c>
      <c r="T55">
        <f>HYPERLINK("https://klasma.github.io/Logging_STORUMAN/kartor/A 42134-2020.png")</f>
        <v/>
      </c>
      <c r="V55">
        <f>HYPERLINK("https://klasma.github.io/Logging_STORUMAN/klagomål/A 42134-2020.docx")</f>
        <v/>
      </c>
      <c r="W55">
        <f>HYPERLINK("https://klasma.github.io/Logging_STORUMAN/klagomålsmail/A 42134-2020.docx")</f>
        <v/>
      </c>
      <c r="X55">
        <f>HYPERLINK("https://klasma.github.io/Logging_STORUMAN/tillsyn/A 42134-2020.docx")</f>
        <v/>
      </c>
      <c r="Y55">
        <f>HYPERLINK("https://klasma.github.io/Logging_STORUMAN/tillsynsmail/A 42134-2020.docx")</f>
        <v/>
      </c>
    </row>
    <row r="56" ht="15" customHeight="1">
      <c r="A56" t="inlineStr">
        <is>
          <t>A 3502-2021</t>
        </is>
      </c>
      <c r="B56" s="1" t="n">
        <v>44218</v>
      </c>
      <c r="C56" s="1" t="n">
        <v>45171</v>
      </c>
      <c r="D56" t="inlineStr">
        <is>
          <t>VÄSTERBOTTENS LÄN</t>
        </is>
      </c>
      <c r="E56" t="inlineStr">
        <is>
          <t>STORUMAN</t>
        </is>
      </c>
      <c r="F56" t="inlineStr">
        <is>
          <t>Sveaskog</t>
        </is>
      </c>
      <c r="G56" t="n">
        <v>4.3</v>
      </c>
      <c r="H56" t="n">
        <v>0</v>
      </c>
      <c r="I56" t="n">
        <v>1</v>
      </c>
      <c r="J56" t="n">
        <v>0</v>
      </c>
      <c r="K56" t="n">
        <v>0</v>
      </c>
      <c r="L56" t="n">
        <v>0</v>
      </c>
      <c r="M56" t="n">
        <v>0</v>
      </c>
      <c r="N56" t="n">
        <v>0</v>
      </c>
      <c r="O56" t="n">
        <v>0</v>
      </c>
      <c r="P56" t="n">
        <v>0</v>
      </c>
      <c r="Q56" t="n">
        <v>1</v>
      </c>
      <c r="R56" s="2" t="inlineStr">
        <is>
          <t>Stuplav</t>
        </is>
      </c>
      <c r="S56">
        <f>HYPERLINK("https://klasma.github.io/Logging_STORUMAN/artfynd/A 3502-2021.xlsx")</f>
        <v/>
      </c>
      <c r="T56">
        <f>HYPERLINK("https://klasma.github.io/Logging_STORUMAN/kartor/A 3502-2021.png")</f>
        <v/>
      </c>
      <c r="V56">
        <f>HYPERLINK("https://klasma.github.io/Logging_STORUMAN/klagomål/A 3502-2021.docx")</f>
        <v/>
      </c>
      <c r="W56">
        <f>HYPERLINK("https://klasma.github.io/Logging_STORUMAN/klagomålsmail/A 3502-2021.docx")</f>
        <v/>
      </c>
      <c r="X56">
        <f>HYPERLINK("https://klasma.github.io/Logging_STORUMAN/tillsyn/A 3502-2021.docx")</f>
        <v/>
      </c>
      <c r="Y56">
        <f>HYPERLINK("https://klasma.github.io/Logging_STORUMAN/tillsynsmail/A 3502-2021.docx")</f>
        <v/>
      </c>
    </row>
    <row r="57" ht="15" customHeight="1">
      <c r="A57" t="inlineStr">
        <is>
          <t>A 6210-2021</t>
        </is>
      </c>
      <c r="B57" s="1" t="n">
        <v>44232</v>
      </c>
      <c r="C57" s="1" t="n">
        <v>45171</v>
      </c>
      <c r="D57" t="inlineStr">
        <is>
          <t>VÄSTERBOTTENS LÄN</t>
        </is>
      </c>
      <c r="E57" t="inlineStr">
        <is>
          <t>STORUMAN</t>
        </is>
      </c>
      <c r="G57" t="n">
        <v>14</v>
      </c>
      <c r="H57" t="n">
        <v>0</v>
      </c>
      <c r="I57" t="n">
        <v>0</v>
      </c>
      <c r="J57" t="n">
        <v>1</v>
      </c>
      <c r="K57" t="n">
        <v>0</v>
      </c>
      <c r="L57" t="n">
        <v>0</v>
      </c>
      <c r="M57" t="n">
        <v>0</v>
      </c>
      <c r="N57" t="n">
        <v>0</v>
      </c>
      <c r="O57" t="n">
        <v>1</v>
      </c>
      <c r="P57" t="n">
        <v>0</v>
      </c>
      <c r="Q57" t="n">
        <v>1</v>
      </c>
      <c r="R57" s="2" t="inlineStr">
        <is>
          <t>Granticka</t>
        </is>
      </c>
      <c r="S57">
        <f>HYPERLINK("https://klasma.github.io/Logging_STORUMAN/artfynd/A 6210-2021.xlsx")</f>
        <v/>
      </c>
      <c r="T57">
        <f>HYPERLINK("https://klasma.github.io/Logging_STORUMAN/kartor/A 6210-2021.png")</f>
        <v/>
      </c>
      <c r="V57">
        <f>HYPERLINK("https://klasma.github.io/Logging_STORUMAN/klagomål/A 6210-2021.docx")</f>
        <v/>
      </c>
      <c r="W57">
        <f>HYPERLINK("https://klasma.github.io/Logging_STORUMAN/klagomålsmail/A 6210-2021.docx")</f>
        <v/>
      </c>
      <c r="X57">
        <f>HYPERLINK("https://klasma.github.io/Logging_STORUMAN/tillsyn/A 6210-2021.docx")</f>
        <v/>
      </c>
      <c r="Y57">
        <f>HYPERLINK("https://klasma.github.io/Logging_STORUMAN/tillsynsmail/A 6210-2021.docx")</f>
        <v/>
      </c>
    </row>
    <row r="58" ht="15" customHeight="1">
      <c r="A58" t="inlineStr">
        <is>
          <t>A 6852-2021</t>
        </is>
      </c>
      <c r="B58" s="1" t="n">
        <v>44237</v>
      </c>
      <c r="C58" s="1" t="n">
        <v>45171</v>
      </c>
      <c r="D58" t="inlineStr">
        <is>
          <t>VÄSTERBOTTENS LÄN</t>
        </is>
      </c>
      <c r="E58" t="inlineStr">
        <is>
          <t>STORUMAN</t>
        </is>
      </c>
      <c r="F58" t="inlineStr">
        <is>
          <t>Sveaskog</t>
        </is>
      </c>
      <c r="G58" t="n">
        <v>6.7</v>
      </c>
      <c r="H58" t="n">
        <v>0</v>
      </c>
      <c r="I58" t="n">
        <v>1</v>
      </c>
      <c r="J58" t="n">
        <v>0</v>
      </c>
      <c r="K58" t="n">
        <v>0</v>
      </c>
      <c r="L58" t="n">
        <v>0</v>
      </c>
      <c r="M58" t="n">
        <v>0</v>
      </c>
      <c r="N58" t="n">
        <v>0</v>
      </c>
      <c r="O58" t="n">
        <v>0</v>
      </c>
      <c r="P58" t="n">
        <v>0</v>
      </c>
      <c r="Q58" t="n">
        <v>1</v>
      </c>
      <c r="R58" s="2" t="inlineStr">
        <is>
          <t>Dropptaggsvamp</t>
        </is>
      </c>
      <c r="S58">
        <f>HYPERLINK("https://klasma.github.io/Logging_STORUMAN/artfynd/A 6852-2021.xlsx")</f>
        <v/>
      </c>
      <c r="T58">
        <f>HYPERLINK("https://klasma.github.io/Logging_STORUMAN/kartor/A 6852-2021.png")</f>
        <v/>
      </c>
      <c r="V58">
        <f>HYPERLINK("https://klasma.github.io/Logging_STORUMAN/klagomål/A 6852-2021.docx")</f>
        <v/>
      </c>
      <c r="W58">
        <f>HYPERLINK("https://klasma.github.io/Logging_STORUMAN/klagomålsmail/A 6852-2021.docx")</f>
        <v/>
      </c>
      <c r="X58">
        <f>HYPERLINK("https://klasma.github.io/Logging_STORUMAN/tillsyn/A 6852-2021.docx")</f>
        <v/>
      </c>
      <c r="Y58">
        <f>HYPERLINK("https://klasma.github.io/Logging_STORUMAN/tillsynsmail/A 6852-2021.docx")</f>
        <v/>
      </c>
    </row>
    <row r="59" ht="15" customHeight="1">
      <c r="A59" t="inlineStr">
        <is>
          <t>A 19713-2021</t>
        </is>
      </c>
      <c r="B59" s="1" t="n">
        <v>44312</v>
      </c>
      <c r="C59" s="1" t="n">
        <v>45171</v>
      </c>
      <c r="D59" t="inlineStr">
        <is>
          <t>VÄSTERBOTTENS LÄN</t>
        </is>
      </c>
      <c r="E59" t="inlineStr">
        <is>
          <t>STORUMAN</t>
        </is>
      </c>
      <c r="G59" t="n">
        <v>1.6</v>
      </c>
      <c r="H59" t="n">
        <v>1</v>
      </c>
      <c r="I59" t="n">
        <v>0</v>
      </c>
      <c r="J59" t="n">
        <v>0</v>
      </c>
      <c r="K59" t="n">
        <v>1</v>
      </c>
      <c r="L59" t="n">
        <v>0</v>
      </c>
      <c r="M59" t="n">
        <v>0</v>
      </c>
      <c r="N59" t="n">
        <v>0</v>
      </c>
      <c r="O59" t="n">
        <v>1</v>
      </c>
      <c r="P59" t="n">
        <v>1</v>
      </c>
      <c r="Q59" t="n">
        <v>1</v>
      </c>
      <c r="R59" s="2" t="inlineStr">
        <is>
          <t>Knärot</t>
        </is>
      </c>
      <c r="S59">
        <f>HYPERLINK("https://klasma.github.io/Logging_STORUMAN/artfynd/A 19713-2021.xlsx")</f>
        <v/>
      </c>
      <c r="T59">
        <f>HYPERLINK("https://klasma.github.io/Logging_STORUMAN/kartor/A 19713-2021.png")</f>
        <v/>
      </c>
      <c r="U59">
        <f>HYPERLINK("https://klasma.github.io/Logging_STORUMAN/knärot/A 19713-2021.png")</f>
        <v/>
      </c>
      <c r="V59">
        <f>HYPERLINK("https://klasma.github.io/Logging_STORUMAN/klagomål/A 19713-2021.docx")</f>
        <v/>
      </c>
      <c r="W59">
        <f>HYPERLINK("https://klasma.github.io/Logging_STORUMAN/klagomålsmail/A 19713-2021.docx")</f>
        <v/>
      </c>
      <c r="X59">
        <f>HYPERLINK("https://klasma.github.io/Logging_STORUMAN/tillsyn/A 19713-2021.docx")</f>
        <v/>
      </c>
      <c r="Y59">
        <f>HYPERLINK("https://klasma.github.io/Logging_STORUMAN/tillsynsmail/A 19713-2021.docx")</f>
        <v/>
      </c>
    </row>
    <row r="60" ht="15" customHeight="1">
      <c r="A60" t="inlineStr">
        <is>
          <t>A 42843-2021</t>
        </is>
      </c>
      <c r="B60" s="1" t="n">
        <v>44430</v>
      </c>
      <c r="C60" s="1" t="n">
        <v>45171</v>
      </c>
      <c r="D60" t="inlineStr">
        <is>
          <t>VÄSTERBOTTENS LÄN</t>
        </is>
      </c>
      <c r="E60" t="inlineStr">
        <is>
          <t>STORUMAN</t>
        </is>
      </c>
      <c r="F60" t="inlineStr">
        <is>
          <t>Övriga statliga verk och myndigheter</t>
        </is>
      </c>
      <c r="G60" t="n">
        <v>19.7</v>
      </c>
      <c r="H60" t="n">
        <v>0</v>
      </c>
      <c r="I60" t="n">
        <v>0</v>
      </c>
      <c r="J60" t="n">
        <v>1</v>
      </c>
      <c r="K60" t="n">
        <v>0</v>
      </c>
      <c r="L60" t="n">
        <v>0</v>
      </c>
      <c r="M60" t="n">
        <v>0</v>
      </c>
      <c r="N60" t="n">
        <v>0</v>
      </c>
      <c r="O60" t="n">
        <v>1</v>
      </c>
      <c r="P60" t="n">
        <v>0</v>
      </c>
      <c r="Q60" t="n">
        <v>1</v>
      </c>
      <c r="R60" s="2" t="inlineStr">
        <is>
          <t>Granticka</t>
        </is>
      </c>
      <c r="S60">
        <f>HYPERLINK("https://klasma.github.io/Logging_STORUMAN/artfynd/A 42843-2021.xlsx")</f>
        <v/>
      </c>
      <c r="T60">
        <f>HYPERLINK("https://klasma.github.io/Logging_STORUMAN/kartor/A 42843-2021.png")</f>
        <v/>
      </c>
      <c r="V60">
        <f>HYPERLINK("https://klasma.github.io/Logging_STORUMAN/klagomål/A 42843-2021.docx")</f>
        <v/>
      </c>
      <c r="W60">
        <f>HYPERLINK("https://klasma.github.io/Logging_STORUMAN/klagomålsmail/A 42843-2021.docx")</f>
        <v/>
      </c>
      <c r="X60">
        <f>HYPERLINK("https://klasma.github.io/Logging_STORUMAN/tillsyn/A 42843-2021.docx")</f>
        <v/>
      </c>
      <c r="Y60">
        <f>HYPERLINK("https://klasma.github.io/Logging_STORUMAN/tillsynsmail/A 42843-2021.docx")</f>
        <v/>
      </c>
    </row>
    <row r="61" ht="15" customHeight="1">
      <c r="A61" t="inlineStr">
        <is>
          <t>A 48337-2021</t>
        </is>
      </c>
      <c r="B61" s="1" t="n">
        <v>44451</v>
      </c>
      <c r="C61" s="1" t="n">
        <v>45171</v>
      </c>
      <c r="D61" t="inlineStr">
        <is>
          <t>VÄSTERBOTTENS LÄN</t>
        </is>
      </c>
      <c r="E61" t="inlineStr">
        <is>
          <t>STORUMAN</t>
        </is>
      </c>
      <c r="F61" t="inlineStr">
        <is>
          <t>Sveaskog</t>
        </is>
      </c>
      <c r="G61" t="n">
        <v>2.9</v>
      </c>
      <c r="H61" t="n">
        <v>0</v>
      </c>
      <c r="I61" t="n">
        <v>0</v>
      </c>
      <c r="J61" t="n">
        <v>1</v>
      </c>
      <c r="K61" t="n">
        <v>0</v>
      </c>
      <c r="L61" t="n">
        <v>0</v>
      </c>
      <c r="M61" t="n">
        <v>0</v>
      </c>
      <c r="N61" t="n">
        <v>0</v>
      </c>
      <c r="O61" t="n">
        <v>1</v>
      </c>
      <c r="P61" t="n">
        <v>0</v>
      </c>
      <c r="Q61" t="n">
        <v>1</v>
      </c>
      <c r="R61" s="2" t="inlineStr">
        <is>
          <t>Lunglav</t>
        </is>
      </c>
      <c r="S61">
        <f>HYPERLINK("https://klasma.github.io/Logging_STORUMAN/artfynd/A 48337-2021.xlsx")</f>
        <v/>
      </c>
      <c r="T61">
        <f>HYPERLINK("https://klasma.github.io/Logging_STORUMAN/kartor/A 48337-2021.png")</f>
        <v/>
      </c>
      <c r="V61">
        <f>HYPERLINK("https://klasma.github.io/Logging_STORUMAN/klagomål/A 48337-2021.docx")</f>
        <v/>
      </c>
      <c r="W61">
        <f>HYPERLINK("https://klasma.github.io/Logging_STORUMAN/klagomålsmail/A 48337-2021.docx")</f>
        <v/>
      </c>
      <c r="X61">
        <f>HYPERLINK("https://klasma.github.io/Logging_STORUMAN/tillsyn/A 48337-2021.docx")</f>
        <v/>
      </c>
      <c r="Y61">
        <f>HYPERLINK("https://klasma.github.io/Logging_STORUMAN/tillsynsmail/A 48337-2021.docx")</f>
        <v/>
      </c>
    </row>
    <row r="62" ht="15" customHeight="1">
      <c r="A62" t="inlineStr">
        <is>
          <t>A 48339-2021</t>
        </is>
      </c>
      <c r="B62" s="1" t="n">
        <v>44451</v>
      </c>
      <c r="C62" s="1" t="n">
        <v>45171</v>
      </c>
      <c r="D62" t="inlineStr">
        <is>
          <t>VÄSTERBOTTENS LÄN</t>
        </is>
      </c>
      <c r="E62" t="inlineStr">
        <is>
          <t>STORUMAN</t>
        </is>
      </c>
      <c r="F62" t="inlineStr">
        <is>
          <t>Sveaskog</t>
        </is>
      </c>
      <c r="G62" t="n">
        <v>4</v>
      </c>
      <c r="H62" t="n">
        <v>0</v>
      </c>
      <c r="I62" t="n">
        <v>0</v>
      </c>
      <c r="J62" t="n">
        <v>1</v>
      </c>
      <c r="K62" t="n">
        <v>0</v>
      </c>
      <c r="L62" t="n">
        <v>0</v>
      </c>
      <c r="M62" t="n">
        <v>0</v>
      </c>
      <c r="N62" t="n">
        <v>0</v>
      </c>
      <c r="O62" t="n">
        <v>1</v>
      </c>
      <c r="P62" t="n">
        <v>0</v>
      </c>
      <c r="Q62" t="n">
        <v>1</v>
      </c>
      <c r="R62" s="2" t="inlineStr">
        <is>
          <t>Skrovellav</t>
        </is>
      </c>
      <c r="S62">
        <f>HYPERLINK("https://klasma.github.io/Logging_STORUMAN/artfynd/A 48339-2021.xlsx")</f>
        <v/>
      </c>
      <c r="T62">
        <f>HYPERLINK("https://klasma.github.io/Logging_STORUMAN/kartor/A 48339-2021.png")</f>
        <v/>
      </c>
      <c r="V62">
        <f>HYPERLINK("https://klasma.github.io/Logging_STORUMAN/klagomål/A 48339-2021.docx")</f>
        <v/>
      </c>
      <c r="W62">
        <f>HYPERLINK("https://klasma.github.io/Logging_STORUMAN/klagomålsmail/A 48339-2021.docx")</f>
        <v/>
      </c>
      <c r="X62">
        <f>HYPERLINK("https://klasma.github.io/Logging_STORUMAN/tillsyn/A 48339-2021.docx")</f>
        <v/>
      </c>
      <c r="Y62">
        <f>HYPERLINK("https://klasma.github.io/Logging_STORUMAN/tillsynsmail/A 48339-2021.docx")</f>
        <v/>
      </c>
    </row>
    <row r="63" ht="15" customHeight="1">
      <c r="A63" t="inlineStr">
        <is>
          <t>A 20434-2022</t>
        </is>
      </c>
      <c r="B63" s="1" t="n">
        <v>44699</v>
      </c>
      <c r="C63" s="1" t="n">
        <v>45171</v>
      </c>
      <c r="D63" t="inlineStr">
        <is>
          <t>VÄSTERBOTTENS LÄN</t>
        </is>
      </c>
      <c r="E63" t="inlineStr">
        <is>
          <t>STORUMAN</t>
        </is>
      </c>
      <c r="G63" t="n">
        <v>5.6</v>
      </c>
      <c r="H63" t="n">
        <v>1</v>
      </c>
      <c r="I63" t="n">
        <v>0</v>
      </c>
      <c r="J63" t="n">
        <v>0</v>
      </c>
      <c r="K63" t="n">
        <v>1</v>
      </c>
      <c r="L63" t="n">
        <v>0</v>
      </c>
      <c r="M63" t="n">
        <v>0</v>
      </c>
      <c r="N63" t="n">
        <v>0</v>
      </c>
      <c r="O63" t="n">
        <v>1</v>
      </c>
      <c r="P63" t="n">
        <v>1</v>
      </c>
      <c r="Q63" t="n">
        <v>1</v>
      </c>
      <c r="R63" s="2" t="inlineStr">
        <is>
          <t>Knärot</t>
        </is>
      </c>
      <c r="S63">
        <f>HYPERLINK("https://klasma.github.io/Logging_STORUMAN/artfynd/A 20434-2022.xlsx")</f>
        <v/>
      </c>
      <c r="T63">
        <f>HYPERLINK("https://klasma.github.io/Logging_STORUMAN/kartor/A 20434-2022.png")</f>
        <v/>
      </c>
      <c r="U63">
        <f>HYPERLINK("https://klasma.github.io/Logging_STORUMAN/knärot/A 20434-2022.png")</f>
        <v/>
      </c>
      <c r="V63">
        <f>HYPERLINK("https://klasma.github.io/Logging_STORUMAN/klagomål/A 20434-2022.docx")</f>
        <v/>
      </c>
      <c r="W63">
        <f>HYPERLINK("https://klasma.github.io/Logging_STORUMAN/klagomålsmail/A 20434-2022.docx")</f>
        <v/>
      </c>
      <c r="X63">
        <f>HYPERLINK("https://klasma.github.io/Logging_STORUMAN/tillsyn/A 20434-2022.docx")</f>
        <v/>
      </c>
      <c r="Y63">
        <f>HYPERLINK("https://klasma.github.io/Logging_STORUMAN/tillsynsmail/A 20434-2022.docx")</f>
        <v/>
      </c>
    </row>
    <row r="64" ht="15" customHeight="1">
      <c r="A64" t="inlineStr">
        <is>
          <t>A 39237-2022</t>
        </is>
      </c>
      <c r="B64" s="1" t="n">
        <v>44817</v>
      </c>
      <c r="C64" s="1" t="n">
        <v>45171</v>
      </c>
      <c r="D64" t="inlineStr">
        <is>
          <t>VÄSTERBOTTENS LÄN</t>
        </is>
      </c>
      <c r="E64" t="inlineStr">
        <is>
          <t>STORUMAN</t>
        </is>
      </c>
      <c r="F64" t="inlineStr">
        <is>
          <t>Sveaskog</t>
        </is>
      </c>
      <c r="G64" t="n">
        <v>1.1</v>
      </c>
      <c r="H64" t="n">
        <v>0</v>
      </c>
      <c r="I64" t="n">
        <v>1</v>
      </c>
      <c r="J64" t="n">
        <v>0</v>
      </c>
      <c r="K64" t="n">
        <v>0</v>
      </c>
      <c r="L64" t="n">
        <v>0</v>
      </c>
      <c r="M64" t="n">
        <v>0</v>
      </c>
      <c r="N64" t="n">
        <v>0</v>
      </c>
      <c r="O64" t="n">
        <v>0</v>
      </c>
      <c r="P64" t="n">
        <v>0</v>
      </c>
      <c r="Q64" t="n">
        <v>1</v>
      </c>
      <c r="R64" s="2" t="inlineStr">
        <is>
          <t>Skarp dropptaggsvamp</t>
        </is>
      </c>
      <c r="S64">
        <f>HYPERLINK("https://klasma.github.io/Logging_STORUMAN/artfynd/A 39237-2022.xlsx")</f>
        <v/>
      </c>
      <c r="T64">
        <f>HYPERLINK("https://klasma.github.io/Logging_STORUMAN/kartor/A 39237-2022.png")</f>
        <v/>
      </c>
      <c r="V64">
        <f>HYPERLINK("https://klasma.github.io/Logging_STORUMAN/klagomål/A 39237-2022.docx")</f>
        <v/>
      </c>
      <c r="W64">
        <f>HYPERLINK("https://klasma.github.io/Logging_STORUMAN/klagomålsmail/A 39237-2022.docx")</f>
        <v/>
      </c>
      <c r="X64">
        <f>HYPERLINK("https://klasma.github.io/Logging_STORUMAN/tillsyn/A 39237-2022.docx")</f>
        <v/>
      </c>
      <c r="Y64">
        <f>HYPERLINK("https://klasma.github.io/Logging_STORUMAN/tillsynsmail/A 39237-2022.docx")</f>
        <v/>
      </c>
    </row>
    <row r="65" ht="15" customHeight="1">
      <c r="A65" t="inlineStr">
        <is>
          <t>A 13445-2023</t>
        </is>
      </c>
      <c r="B65" s="1" t="n">
        <v>45005</v>
      </c>
      <c r="C65" s="1" t="n">
        <v>45171</v>
      </c>
      <c r="D65" t="inlineStr">
        <is>
          <t>VÄSTERBOTTENS LÄN</t>
        </is>
      </c>
      <c r="E65" t="inlineStr">
        <is>
          <t>STORUMAN</t>
        </is>
      </c>
      <c r="G65" t="n">
        <v>3.6</v>
      </c>
      <c r="H65" t="n">
        <v>1</v>
      </c>
      <c r="I65" t="n">
        <v>0</v>
      </c>
      <c r="J65" t="n">
        <v>0</v>
      </c>
      <c r="K65" t="n">
        <v>0</v>
      </c>
      <c r="L65" t="n">
        <v>0</v>
      </c>
      <c r="M65" t="n">
        <v>0</v>
      </c>
      <c r="N65" t="n">
        <v>0</v>
      </c>
      <c r="O65" t="n">
        <v>0</v>
      </c>
      <c r="P65" t="n">
        <v>0</v>
      </c>
      <c r="Q65" t="n">
        <v>1</v>
      </c>
      <c r="R65" s="2" t="inlineStr">
        <is>
          <t>Skogsrör</t>
        </is>
      </c>
      <c r="S65">
        <f>HYPERLINK("https://klasma.github.io/Logging_STORUMAN/artfynd/A 13445-2023.xlsx")</f>
        <v/>
      </c>
      <c r="T65">
        <f>HYPERLINK("https://klasma.github.io/Logging_STORUMAN/kartor/A 13445-2023.png")</f>
        <v/>
      </c>
      <c r="V65">
        <f>HYPERLINK("https://klasma.github.io/Logging_STORUMAN/klagomål/A 13445-2023.docx")</f>
        <v/>
      </c>
      <c r="W65">
        <f>HYPERLINK("https://klasma.github.io/Logging_STORUMAN/klagomålsmail/A 13445-2023.docx")</f>
        <v/>
      </c>
      <c r="X65">
        <f>HYPERLINK("https://klasma.github.io/Logging_STORUMAN/tillsyn/A 13445-2023.docx")</f>
        <v/>
      </c>
      <c r="Y65">
        <f>HYPERLINK("https://klasma.github.io/Logging_STORUMAN/tillsynsmail/A 13445-2023.docx")</f>
        <v/>
      </c>
    </row>
    <row r="66" ht="15" customHeight="1">
      <c r="A66" t="inlineStr">
        <is>
          <t>A 19153-2023</t>
        </is>
      </c>
      <c r="B66" s="1" t="n">
        <v>45044</v>
      </c>
      <c r="C66" s="1" t="n">
        <v>45171</v>
      </c>
      <c r="D66" t="inlineStr">
        <is>
          <t>VÄSTERBOTTENS LÄN</t>
        </is>
      </c>
      <c r="E66" t="inlineStr">
        <is>
          <t>STORUMAN</t>
        </is>
      </c>
      <c r="G66" t="n">
        <v>16</v>
      </c>
      <c r="H66" t="n">
        <v>0</v>
      </c>
      <c r="I66" t="n">
        <v>0</v>
      </c>
      <c r="J66" t="n">
        <v>1</v>
      </c>
      <c r="K66" t="n">
        <v>0</v>
      </c>
      <c r="L66" t="n">
        <v>0</v>
      </c>
      <c r="M66" t="n">
        <v>0</v>
      </c>
      <c r="N66" t="n">
        <v>0</v>
      </c>
      <c r="O66" t="n">
        <v>1</v>
      </c>
      <c r="P66" t="n">
        <v>0</v>
      </c>
      <c r="Q66" t="n">
        <v>1</v>
      </c>
      <c r="R66" s="2" t="inlineStr">
        <is>
          <t>Ullticka</t>
        </is>
      </c>
      <c r="S66">
        <f>HYPERLINK("https://klasma.github.io/Logging_STORUMAN/artfynd/A 19153-2023.xlsx")</f>
        <v/>
      </c>
      <c r="T66">
        <f>HYPERLINK("https://klasma.github.io/Logging_STORUMAN/kartor/A 19153-2023.png")</f>
        <v/>
      </c>
      <c r="V66">
        <f>HYPERLINK("https://klasma.github.io/Logging_STORUMAN/klagomål/A 19153-2023.docx")</f>
        <v/>
      </c>
      <c r="W66">
        <f>HYPERLINK("https://klasma.github.io/Logging_STORUMAN/klagomålsmail/A 19153-2023.docx")</f>
        <v/>
      </c>
      <c r="X66">
        <f>HYPERLINK("https://klasma.github.io/Logging_STORUMAN/tillsyn/A 19153-2023.docx")</f>
        <v/>
      </c>
      <c r="Y66">
        <f>HYPERLINK("https://klasma.github.io/Logging_STORUMAN/tillsynsmail/A 19153-2023.docx")</f>
        <v/>
      </c>
    </row>
    <row r="67" ht="15" customHeight="1">
      <c r="A67" t="inlineStr">
        <is>
          <t>A 29223-2023</t>
        </is>
      </c>
      <c r="B67" s="1" t="n">
        <v>45097</v>
      </c>
      <c r="C67" s="1" t="n">
        <v>45171</v>
      </c>
      <c r="D67" t="inlineStr">
        <is>
          <t>VÄSTERBOTTENS LÄN</t>
        </is>
      </c>
      <c r="E67" t="inlineStr">
        <is>
          <t>STORUMAN</t>
        </is>
      </c>
      <c r="G67" t="n">
        <v>20</v>
      </c>
      <c r="H67" t="n">
        <v>1</v>
      </c>
      <c r="I67" t="n">
        <v>0</v>
      </c>
      <c r="J67" t="n">
        <v>0</v>
      </c>
      <c r="K67" t="n">
        <v>1</v>
      </c>
      <c r="L67" t="n">
        <v>0</v>
      </c>
      <c r="M67" t="n">
        <v>0</v>
      </c>
      <c r="N67" t="n">
        <v>0</v>
      </c>
      <c r="O67" t="n">
        <v>1</v>
      </c>
      <c r="P67" t="n">
        <v>1</v>
      </c>
      <c r="Q67" t="n">
        <v>1</v>
      </c>
      <c r="R67" s="2" t="inlineStr">
        <is>
          <t>Norna</t>
        </is>
      </c>
      <c r="S67">
        <f>HYPERLINK("https://klasma.github.io/Logging_STORUMAN/artfynd/A 29223-2023.xlsx")</f>
        <v/>
      </c>
      <c r="T67">
        <f>HYPERLINK("https://klasma.github.io/Logging_STORUMAN/kartor/A 29223-2023.png")</f>
        <v/>
      </c>
      <c r="V67">
        <f>HYPERLINK("https://klasma.github.io/Logging_STORUMAN/klagomål/A 29223-2023.docx")</f>
        <v/>
      </c>
      <c r="W67">
        <f>HYPERLINK("https://klasma.github.io/Logging_STORUMAN/klagomålsmail/A 29223-2023.docx")</f>
        <v/>
      </c>
      <c r="X67">
        <f>HYPERLINK("https://klasma.github.io/Logging_STORUMAN/tillsyn/A 29223-2023.docx")</f>
        <v/>
      </c>
      <c r="Y67">
        <f>HYPERLINK("https://klasma.github.io/Logging_STORUMAN/tillsynsmail/A 29223-2023.docx")</f>
        <v/>
      </c>
    </row>
    <row r="68" ht="15" customHeight="1">
      <c r="A68" t="inlineStr">
        <is>
          <t>A 28001-2023</t>
        </is>
      </c>
      <c r="B68" s="1" t="n">
        <v>45098</v>
      </c>
      <c r="C68" s="1" t="n">
        <v>45171</v>
      </c>
      <c r="D68" t="inlineStr">
        <is>
          <t>VÄSTERBOTTENS LÄN</t>
        </is>
      </c>
      <c r="E68" t="inlineStr">
        <is>
          <t>STORUMAN</t>
        </is>
      </c>
      <c r="G68" t="n">
        <v>14.2</v>
      </c>
      <c r="H68" t="n">
        <v>1</v>
      </c>
      <c r="I68" t="n">
        <v>0</v>
      </c>
      <c r="J68" t="n">
        <v>1</v>
      </c>
      <c r="K68" t="n">
        <v>0</v>
      </c>
      <c r="L68" t="n">
        <v>0</v>
      </c>
      <c r="M68" t="n">
        <v>0</v>
      </c>
      <c r="N68" t="n">
        <v>0</v>
      </c>
      <c r="O68" t="n">
        <v>1</v>
      </c>
      <c r="P68" t="n">
        <v>0</v>
      </c>
      <c r="Q68" t="n">
        <v>1</v>
      </c>
      <c r="R68" s="2" t="inlineStr">
        <is>
          <t>Spillkråka</t>
        </is>
      </c>
      <c r="S68">
        <f>HYPERLINK("https://klasma.github.io/Logging_STORUMAN/artfynd/A 28001-2023.xlsx")</f>
        <v/>
      </c>
      <c r="T68">
        <f>HYPERLINK("https://klasma.github.io/Logging_STORUMAN/kartor/A 28001-2023.png")</f>
        <v/>
      </c>
      <c r="V68">
        <f>HYPERLINK("https://klasma.github.io/Logging_STORUMAN/klagomål/A 28001-2023.docx")</f>
        <v/>
      </c>
      <c r="W68">
        <f>HYPERLINK("https://klasma.github.io/Logging_STORUMAN/klagomålsmail/A 28001-2023.docx")</f>
        <v/>
      </c>
      <c r="X68">
        <f>HYPERLINK("https://klasma.github.io/Logging_STORUMAN/tillsyn/A 28001-2023.docx")</f>
        <v/>
      </c>
      <c r="Y68">
        <f>HYPERLINK("https://klasma.github.io/Logging_STORUMAN/tillsynsmail/A 28001-2023.docx")</f>
        <v/>
      </c>
    </row>
    <row r="69" ht="15" customHeight="1">
      <c r="A69" t="inlineStr">
        <is>
          <t>A 29563-2023</t>
        </is>
      </c>
      <c r="B69" s="1" t="n">
        <v>45106</v>
      </c>
      <c r="C69" s="1" t="n">
        <v>45171</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45171</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45171</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45171</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45171</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45171</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45171</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45171</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45171</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45171</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45171</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45171</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45171</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45171</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45171</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45171</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45171</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45171</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45171</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45171</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45171</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45171</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45171</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45171</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45171</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45171</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45171</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45171</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45171</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45171</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45171</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45171</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45171</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45171</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45171</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45171</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45171</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45171</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45171</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45171</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45171</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45171</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45171</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45171</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45171</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45171</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45171</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45171</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45171</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45171</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45171</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45171</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45171</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45171</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45171</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45171</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45171</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45171</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45171</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45171</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45171</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45171</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45171</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45171</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45171</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45171</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45171</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45171</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45171</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45171</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45171</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45171</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45171</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45171</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45171</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45171</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45171</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45171</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45171</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45171</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45171</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45171</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45171</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45171</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45171</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45171</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45171</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45171</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45171</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45171</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45171</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45171</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45171</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45171</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45171</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45171</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45171</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45171</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45171</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45171</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45171</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45171</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45171</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45171</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45171</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45171</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45171</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45171</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45171</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45171</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45171</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45171</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45171</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45171</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45171</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45171</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45171</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45171</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45171</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45171</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45171</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45171</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45171</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45171</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45171</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45171</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45171</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45171</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45171</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45171</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45171</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45171</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45171</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45171</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45171</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45171</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45171</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45171</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45171</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45171</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45171</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45171</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45171</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45171</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45171</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45171</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45171</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45171</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45171</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45171</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45171</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45171</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45171</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45171</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45171</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45171</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45171</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45171</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45171</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45171</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45171</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45171</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45171</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45171</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45171</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45171</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45171</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45171</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45171</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45171</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45171</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45171</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45171</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45171</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45171</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45171</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45171</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45171</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45171</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45171</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45171</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45171</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45171</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45171</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45171</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45171</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45171</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45171</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45171</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45171</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45171</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45171</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45171</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45171</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45171</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45171</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45171</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45171</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45171</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45171</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45171</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45171</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45171</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45171</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45171</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45171</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45171</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45171</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45171</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45171</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45171</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45171</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45171</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45171</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45171</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45171</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45171</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45171</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45171</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45171</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45171</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45171</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45171</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45171</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45171</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45171</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45171</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45171</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45171</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45171</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45171</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45171</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45171</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45171</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45171</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45171</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45171</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45171</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45171</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45171</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45171</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45171</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45171</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45171</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45171</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45171</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45171</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45171</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45171</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45171</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45171</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45171</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45171</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45171</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45171</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45171</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45171</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45171</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45171</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45171</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45171</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45171</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45171</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45171</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45171</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45171</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45171</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45171</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45171</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45171</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45171</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45171</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45171</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45171</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45171</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45171</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45171</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45171</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45171</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45171</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45171</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45171</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45171</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45171</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45171</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45171</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45171</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45171</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45171</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45171</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45171</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45171</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45171</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45171</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45171</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45171</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45171</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45171</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45171</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45171</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45171</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45171</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45171</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45171</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45171</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45171</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45171</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45171</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45171</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45171</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45171</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45171</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45171</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45171</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45171</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45171</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45171</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45171</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45171</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45171</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45171</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45171</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45171</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45171</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45171</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45171</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45171</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45171</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45171</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45171</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2023-09-02T03:30:46Z</dcterms:created>
  <dcterms:modified xmlns:dcterms="http://purl.org/dc/terms/" xmlns:xsi="http://www.w3.org/2001/XMLSchema-instance" xsi:type="dcterms:W3CDTF">2023-09-02T03:30:46Z</dcterms:modified>
</cp:coreProperties>
</file>