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47259-2020</t>
        </is>
      </c>
      <c r="B2" s="1" t="n">
        <v>44097</v>
      </c>
      <c r="C2" s="1" t="n">
        <v>45192</v>
      </c>
      <c r="D2" t="inlineStr">
        <is>
          <t>VÄSTRA GÖTALANDS LÄN</t>
        </is>
      </c>
      <c r="E2" t="inlineStr">
        <is>
          <t>STRÖMSTAD</t>
        </is>
      </c>
      <c r="G2" t="n">
        <v>21.1</v>
      </c>
      <c r="H2" t="n">
        <v>2</v>
      </c>
      <c r="I2" t="n">
        <v>11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15</v>
      </c>
      <c r="R2" s="2" t="inlineStr">
        <is>
          <t>Grynlav
Grönhjon
Aspvedgnagare
Blåmossa
Bårdlav
Granbarkgnagare
Klippfrullania
Korallblylav
Purpurmylia
Scytinium lichenoides s. lat.
Stor aspticka
Stor revmossa
Västlig hakmossa
Mattlummer
Revlummer</t>
        </is>
      </c>
      <c r="S2">
        <f>HYPERLINK("https://klasma.github.io/Logging_STROMSTAD/artfynd/A 47259-2020.xlsx", "A 47259-2020")</f>
        <v/>
      </c>
      <c r="T2">
        <f>HYPERLINK("https://klasma.github.io/Logging_STROMSTAD/kartor/A 47259-2020.png", "A 47259-2020")</f>
        <v/>
      </c>
      <c r="V2">
        <f>HYPERLINK("https://klasma.github.io/Logging_STROMSTAD/klagomål/A 47259-2020.docx", "A 47259-2020")</f>
        <v/>
      </c>
      <c r="W2">
        <f>HYPERLINK("https://klasma.github.io/Logging_STROMSTAD/klagomålsmail/A 47259-2020.docx", "A 47259-2020")</f>
        <v/>
      </c>
      <c r="X2">
        <f>HYPERLINK("https://klasma.github.io/Logging_STROMSTAD/tillsyn/A 47259-2020.docx", "A 47259-2020")</f>
        <v/>
      </c>
      <c r="Y2">
        <f>HYPERLINK("https://klasma.github.io/Logging_STROMSTAD/tillsynsmail/A 47259-2020.docx", "A 47259-2020")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45192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HYPERLINK("https://klasma.github.io/Logging_STROMSTAD/artfynd/A 67757-2020.xlsx", "A 67757-2020")</f>
        <v/>
      </c>
      <c r="T3">
        <f>HYPERLINK("https://klasma.github.io/Logging_STROMSTAD/kartor/A 67757-2020.png", "A 67757-2020")</f>
        <v/>
      </c>
      <c r="V3">
        <f>HYPERLINK("https://klasma.github.io/Logging_STROMSTAD/klagomål/A 67757-2020.docx", "A 67757-2020")</f>
        <v/>
      </c>
      <c r="W3">
        <f>HYPERLINK("https://klasma.github.io/Logging_STROMSTAD/klagomålsmail/A 67757-2020.docx", "A 67757-2020")</f>
        <v/>
      </c>
      <c r="X3">
        <f>HYPERLINK("https://klasma.github.io/Logging_STROMSTAD/tillsyn/A 67757-2020.docx", "A 67757-2020")</f>
        <v/>
      </c>
      <c r="Y3">
        <f>HYPERLINK("https://klasma.github.io/Logging_STROMSTAD/tillsynsmail/A 67757-2020.docx", "A 67757-2020")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45192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HYPERLINK("https://klasma.github.io/Logging_STROMSTAD/artfynd/A 22584-2021.xlsx", "A 22584-2021")</f>
        <v/>
      </c>
      <c r="T4">
        <f>HYPERLINK("https://klasma.github.io/Logging_STROMSTAD/kartor/A 22584-2021.png", "A 22584-2021")</f>
        <v/>
      </c>
      <c r="V4">
        <f>HYPERLINK("https://klasma.github.io/Logging_STROMSTAD/klagomål/A 22584-2021.docx", "A 22584-2021")</f>
        <v/>
      </c>
      <c r="W4">
        <f>HYPERLINK("https://klasma.github.io/Logging_STROMSTAD/klagomålsmail/A 22584-2021.docx", "A 22584-2021")</f>
        <v/>
      </c>
      <c r="X4">
        <f>HYPERLINK("https://klasma.github.io/Logging_STROMSTAD/tillsyn/A 22584-2021.docx", "A 22584-2021")</f>
        <v/>
      </c>
      <c r="Y4">
        <f>HYPERLINK("https://klasma.github.io/Logging_STROMSTAD/tillsynsmail/A 22584-2021.docx", "A 22584-2021")</f>
        <v/>
      </c>
    </row>
    <row r="5" ht="15" customHeight="1">
      <c r="A5" t="inlineStr">
        <is>
          <t>A 31970-2019</t>
        </is>
      </c>
      <c r="B5" s="1" t="n">
        <v>43642</v>
      </c>
      <c r="C5" s="1" t="n">
        <v>45192</v>
      </c>
      <c r="D5" t="inlineStr">
        <is>
          <t>VÄSTRA GÖTALANDS LÄN</t>
        </is>
      </c>
      <c r="E5" t="inlineStr">
        <is>
          <t>STRÖMSTAD</t>
        </is>
      </c>
      <c r="G5" t="n">
        <v>3.3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Spillkråka
Murgröna
Vanlig snok
Lopplummer
Revlummer</t>
        </is>
      </c>
      <c r="S5">
        <f>HYPERLINK("https://klasma.github.io/Logging_STROMSTAD/artfynd/A 31970-2019.xlsx", "A 31970-2019")</f>
        <v/>
      </c>
      <c r="T5">
        <f>HYPERLINK("https://klasma.github.io/Logging_STROMSTAD/kartor/A 31970-2019.png", "A 31970-2019")</f>
        <v/>
      </c>
      <c r="U5">
        <f>HYPERLINK("https://klasma.github.io/Logging_STROMSTAD/knärot/A 31970-2019.png", "A 31970-2019")</f>
        <v/>
      </c>
      <c r="V5">
        <f>HYPERLINK("https://klasma.github.io/Logging_STROMSTAD/klagomål/A 31970-2019.docx", "A 31970-2019")</f>
        <v/>
      </c>
      <c r="W5">
        <f>HYPERLINK("https://klasma.github.io/Logging_STROMSTAD/klagomålsmail/A 31970-2019.docx", "A 31970-2019")</f>
        <v/>
      </c>
      <c r="X5">
        <f>HYPERLINK("https://klasma.github.io/Logging_STROMSTAD/tillsyn/A 31970-2019.docx", "A 31970-2019")</f>
        <v/>
      </c>
      <c r="Y5">
        <f>HYPERLINK("https://klasma.github.io/Logging_STROMSTAD/tillsynsmail/A 31970-2019.docx", "A 31970-2019")</f>
        <v/>
      </c>
    </row>
    <row r="6" ht="15" customHeight="1">
      <c r="A6" t="inlineStr">
        <is>
          <t>A 22578-2021</t>
        </is>
      </c>
      <c r="B6" s="1" t="n">
        <v>44327</v>
      </c>
      <c r="C6" s="1" t="n">
        <v>45192</v>
      </c>
      <c r="D6" t="inlineStr">
        <is>
          <t>VÄSTRA GÖTALANDS LÄN</t>
        </is>
      </c>
      <c r="E6" t="inlineStr">
        <is>
          <t>STRÖMSTAD</t>
        </is>
      </c>
      <c r="G6" t="n">
        <v>6.7</v>
      </c>
      <c r="H6" t="n">
        <v>0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Tallticka
Granbarkgnagare
Havstulpanlav
Kattfotslav
Klippfrullania
Korallblylav</t>
        </is>
      </c>
      <c r="S6">
        <f>HYPERLINK("https://klasma.github.io/Logging_STROMSTAD/artfynd/A 22578-2021.xlsx", "A 22578-2021")</f>
        <v/>
      </c>
      <c r="T6">
        <f>HYPERLINK("https://klasma.github.io/Logging_STROMSTAD/kartor/A 22578-2021.png", "A 22578-2021")</f>
        <v/>
      </c>
      <c r="V6">
        <f>HYPERLINK("https://klasma.github.io/Logging_STROMSTAD/klagomål/A 22578-2021.docx", "A 22578-2021")</f>
        <v/>
      </c>
      <c r="W6">
        <f>HYPERLINK("https://klasma.github.io/Logging_STROMSTAD/klagomålsmail/A 22578-2021.docx", "A 22578-2021")</f>
        <v/>
      </c>
      <c r="X6">
        <f>HYPERLINK("https://klasma.github.io/Logging_STROMSTAD/tillsyn/A 22578-2021.docx", "A 22578-2021")</f>
        <v/>
      </c>
      <c r="Y6">
        <f>HYPERLINK("https://klasma.github.io/Logging_STROMSTAD/tillsynsmail/A 22578-2021.docx", "A 22578-2021")</f>
        <v/>
      </c>
    </row>
    <row r="7" ht="15" customHeight="1">
      <c r="A7" t="inlineStr">
        <is>
          <t>A 38001-2019</t>
        </is>
      </c>
      <c r="B7" s="1" t="n">
        <v>43683</v>
      </c>
      <c r="C7" s="1" t="n">
        <v>45192</v>
      </c>
      <c r="D7" t="inlineStr">
        <is>
          <t>VÄSTRA GÖTALANDS LÄN</t>
        </is>
      </c>
      <c r="E7" t="inlineStr">
        <is>
          <t>STRÖMSTAD</t>
        </is>
      </c>
      <c r="G7" t="n">
        <v>2</v>
      </c>
      <c r="H7" t="n">
        <v>2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Blåmossa
Havstulpanlav
Mattlummer
Revlummer</t>
        </is>
      </c>
      <c r="S7">
        <f>HYPERLINK("https://klasma.github.io/Logging_STROMSTAD/artfynd/A 38001-2019.xlsx", "A 38001-2019")</f>
        <v/>
      </c>
      <c r="T7">
        <f>HYPERLINK("https://klasma.github.io/Logging_STROMSTAD/kartor/A 38001-2019.png", "A 38001-2019")</f>
        <v/>
      </c>
      <c r="V7">
        <f>HYPERLINK("https://klasma.github.io/Logging_STROMSTAD/klagomål/A 38001-2019.docx", "A 38001-2019")</f>
        <v/>
      </c>
      <c r="W7">
        <f>HYPERLINK("https://klasma.github.io/Logging_STROMSTAD/klagomålsmail/A 38001-2019.docx", "A 38001-2019")</f>
        <v/>
      </c>
      <c r="X7">
        <f>HYPERLINK("https://klasma.github.io/Logging_STROMSTAD/tillsyn/A 38001-2019.docx", "A 38001-2019")</f>
        <v/>
      </c>
      <c r="Y7">
        <f>HYPERLINK("https://klasma.github.io/Logging_STROMSTAD/tillsynsmail/A 38001-2019.docx", "A 38001-2019")</f>
        <v/>
      </c>
    </row>
    <row r="8" ht="15" customHeight="1">
      <c r="A8" t="inlineStr">
        <is>
          <t>A 41233-2020</t>
        </is>
      </c>
      <c r="B8" s="1" t="n">
        <v>44071</v>
      </c>
      <c r="C8" s="1" t="n">
        <v>45192</v>
      </c>
      <c r="D8" t="inlineStr">
        <is>
          <t>VÄSTRA GÖTALANDS LÄN</t>
        </is>
      </c>
      <c r="E8" t="inlineStr">
        <is>
          <t>STRÖMSTAD</t>
        </is>
      </c>
      <c r="G8" t="n">
        <v>9.300000000000001</v>
      </c>
      <c r="H8" t="n">
        <v>4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4</v>
      </c>
      <c r="R8" s="2" t="inlineStr">
        <is>
          <t>Korallrot
Blåsippa
Lopplummer
Revlummer</t>
        </is>
      </c>
      <c r="S8">
        <f>HYPERLINK("https://klasma.github.io/Logging_STROMSTAD/artfynd/A 41233-2020.xlsx", "A 41233-2020")</f>
        <v/>
      </c>
      <c r="T8">
        <f>HYPERLINK("https://klasma.github.io/Logging_STROMSTAD/kartor/A 41233-2020.png", "A 41233-2020")</f>
        <v/>
      </c>
      <c r="V8">
        <f>HYPERLINK("https://klasma.github.io/Logging_STROMSTAD/klagomål/A 41233-2020.docx", "A 41233-2020")</f>
        <v/>
      </c>
      <c r="W8">
        <f>HYPERLINK("https://klasma.github.io/Logging_STROMSTAD/klagomålsmail/A 41233-2020.docx", "A 41233-2020")</f>
        <v/>
      </c>
      <c r="X8">
        <f>HYPERLINK("https://klasma.github.io/Logging_STROMSTAD/tillsyn/A 41233-2020.docx", "A 41233-2020")</f>
        <v/>
      </c>
      <c r="Y8">
        <f>HYPERLINK("https://klasma.github.io/Logging_STROMSTAD/tillsynsmail/A 41233-2020.docx", "A 41233-2020")</f>
        <v/>
      </c>
    </row>
    <row r="9" ht="15" customHeight="1">
      <c r="A9" t="inlineStr">
        <is>
          <t>A 17902-2021</t>
        </is>
      </c>
      <c r="B9" s="1" t="n">
        <v>44300</v>
      </c>
      <c r="C9" s="1" t="n">
        <v>45192</v>
      </c>
      <c r="D9" t="inlineStr">
        <is>
          <t>VÄSTRA GÖTALANDS LÄN</t>
        </is>
      </c>
      <c r="E9" t="inlineStr">
        <is>
          <t>STRÖMSTAD</t>
        </is>
      </c>
      <c r="G9" t="n">
        <v>8.5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Spillkråka
Blåmossa
Stor revmossa
Västlig hakmossa</t>
        </is>
      </c>
      <c r="S9">
        <f>HYPERLINK("https://klasma.github.io/Logging_STROMSTAD/artfynd/A 17902-2021.xlsx", "A 17902-2021")</f>
        <v/>
      </c>
      <c r="T9">
        <f>HYPERLINK("https://klasma.github.io/Logging_STROMSTAD/kartor/A 17902-2021.png", "A 17902-2021")</f>
        <v/>
      </c>
      <c r="V9">
        <f>HYPERLINK("https://klasma.github.io/Logging_STROMSTAD/klagomål/A 17902-2021.docx", "A 17902-2021")</f>
        <v/>
      </c>
      <c r="W9">
        <f>HYPERLINK("https://klasma.github.io/Logging_STROMSTAD/klagomålsmail/A 17902-2021.docx", "A 17902-2021")</f>
        <v/>
      </c>
      <c r="X9">
        <f>HYPERLINK("https://klasma.github.io/Logging_STROMSTAD/tillsyn/A 17902-2021.docx", "A 17902-2021")</f>
        <v/>
      </c>
      <c r="Y9">
        <f>HYPERLINK("https://klasma.github.io/Logging_STROMSTAD/tillsynsmail/A 17902-2021.docx", "A 17902-2021")</f>
        <v/>
      </c>
    </row>
    <row r="10" ht="15" customHeight="1">
      <c r="A10" t="inlineStr">
        <is>
          <t>A 49356-2021</t>
        </is>
      </c>
      <c r="B10" s="1" t="n">
        <v>44454</v>
      </c>
      <c r="C10" s="1" t="n">
        <v>45192</v>
      </c>
      <c r="D10" t="inlineStr">
        <is>
          <t>VÄSTRA GÖTALANDS LÄN</t>
        </is>
      </c>
      <c r="E10" t="inlineStr">
        <is>
          <t>STRÖMSTAD</t>
        </is>
      </c>
      <c r="G10" t="n">
        <v>7.9</v>
      </c>
      <c r="H10" t="n">
        <v>3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Duvhök
Blåmossa
Revlummer</t>
        </is>
      </c>
      <c r="S10">
        <f>HYPERLINK("https://klasma.github.io/Logging_STROMSTAD/artfynd/A 49356-2021.xlsx", "A 49356-2021")</f>
        <v/>
      </c>
      <c r="T10">
        <f>HYPERLINK("https://klasma.github.io/Logging_STROMSTAD/kartor/A 49356-2021.png", "A 49356-2021")</f>
        <v/>
      </c>
      <c r="U10">
        <f>HYPERLINK("https://klasma.github.io/Logging_STROMSTAD/knärot/A 49356-2021.png", "A 49356-2021")</f>
        <v/>
      </c>
      <c r="V10">
        <f>HYPERLINK("https://klasma.github.io/Logging_STROMSTAD/klagomål/A 49356-2021.docx", "A 49356-2021")</f>
        <v/>
      </c>
      <c r="W10">
        <f>HYPERLINK("https://klasma.github.io/Logging_STROMSTAD/klagomålsmail/A 49356-2021.docx", "A 49356-2021")</f>
        <v/>
      </c>
      <c r="X10">
        <f>HYPERLINK("https://klasma.github.io/Logging_STROMSTAD/tillsyn/A 49356-2021.docx", "A 49356-2021")</f>
        <v/>
      </c>
      <c r="Y10">
        <f>HYPERLINK("https://klasma.github.io/Logging_STROMSTAD/tillsynsmail/A 49356-2021.docx", "A 49356-2021")</f>
        <v/>
      </c>
    </row>
    <row r="11" ht="15" customHeight="1">
      <c r="A11" t="inlineStr">
        <is>
          <t>A 57107-2020</t>
        </is>
      </c>
      <c r="B11" s="1" t="n">
        <v>44139</v>
      </c>
      <c r="C11" s="1" t="n">
        <v>45192</v>
      </c>
      <c r="D11" t="inlineStr">
        <is>
          <t>VÄSTRA GÖTALANDS LÄN</t>
        </is>
      </c>
      <c r="E11" t="inlineStr">
        <is>
          <t>STRÖMSTAD</t>
        </is>
      </c>
      <c r="G11" t="n">
        <v>3.6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Aspvedgnagare
Granbarkgnagare
Guldlockmossa</t>
        </is>
      </c>
      <c r="S11">
        <f>HYPERLINK("https://klasma.github.io/Logging_STROMSTAD/artfynd/A 57107-2020.xlsx", "A 57107-2020")</f>
        <v/>
      </c>
      <c r="T11">
        <f>HYPERLINK("https://klasma.github.io/Logging_STROMSTAD/kartor/A 57107-2020.png", "A 57107-2020")</f>
        <v/>
      </c>
      <c r="V11">
        <f>HYPERLINK("https://klasma.github.io/Logging_STROMSTAD/klagomål/A 57107-2020.docx", "A 57107-2020")</f>
        <v/>
      </c>
      <c r="W11">
        <f>HYPERLINK("https://klasma.github.io/Logging_STROMSTAD/klagomålsmail/A 57107-2020.docx", "A 57107-2020")</f>
        <v/>
      </c>
      <c r="X11">
        <f>HYPERLINK("https://klasma.github.io/Logging_STROMSTAD/tillsyn/A 57107-2020.docx", "A 57107-2020")</f>
        <v/>
      </c>
      <c r="Y11">
        <f>HYPERLINK("https://klasma.github.io/Logging_STROMSTAD/tillsynsmail/A 57107-2020.docx", "A 57107-2020")</f>
        <v/>
      </c>
    </row>
    <row r="12" ht="15" customHeight="1">
      <c r="A12" t="inlineStr">
        <is>
          <t>A 34860-2019</t>
        </is>
      </c>
      <c r="B12" s="1" t="n">
        <v>43658</v>
      </c>
      <c r="C12" s="1" t="n">
        <v>45192</v>
      </c>
      <c r="D12" t="inlineStr">
        <is>
          <t>VÄSTRA GÖTALANDS LÄN</t>
        </is>
      </c>
      <c r="E12" t="inlineStr">
        <is>
          <t>STRÖMSTAD</t>
        </is>
      </c>
      <c r="G12" t="n">
        <v>11.5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Dvärghäxört
Springkorn</t>
        </is>
      </c>
      <c r="S12">
        <f>HYPERLINK("https://klasma.github.io/Logging_STROMSTAD/artfynd/A 34860-2019.xlsx", "A 34860-2019")</f>
        <v/>
      </c>
      <c r="T12">
        <f>HYPERLINK("https://klasma.github.io/Logging_STROMSTAD/kartor/A 34860-2019.png", "A 34860-2019")</f>
        <v/>
      </c>
      <c r="V12">
        <f>HYPERLINK("https://klasma.github.io/Logging_STROMSTAD/klagomål/A 34860-2019.docx", "A 34860-2019")</f>
        <v/>
      </c>
      <c r="W12">
        <f>HYPERLINK("https://klasma.github.io/Logging_STROMSTAD/klagomålsmail/A 34860-2019.docx", "A 34860-2019")</f>
        <v/>
      </c>
      <c r="X12">
        <f>HYPERLINK("https://klasma.github.io/Logging_STROMSTAD/tillsyn/A 34860-2019.docx", "A 34860-2019")</f>
        <v/>
      </c>
      <c r="Y12">
        <f>HYPERLINK("https://klasma.github.io/Logging_STROMSTAD/tillsynsmail/A 34860-2019.docx", "A 34860-2019")</f>
        <v/>
      </c>
    </row>
    <row r="13" ht="15" customHeight="1">
      <c r="A13" t="inlineStr">
        <is>
          <t>A 2674-2021</t>
        </is>
      </c>
      <c r="B13" s="1" t="n">
        <v>44215</v>
      </c>
      <c r="C13" s="1" t="n">
        <v>45192</v>
      </c>
      <c r="D13" t="inlineStr">
        <is>
          <t>VÄSTRA GÖTALANDS LÄN</t>
        </is>
      </c>
      <c r="E13" t="inlineStr">
        <is>
          <t>STRÖMSTAD</t>
        </is>
      </c>
      <c r="G13" t="n">
        <v>3.8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Blåmossa
Västlig hakmossa</t>
        </is>
      </c>
      <c r="S13">
        <f>HYPERLINK("https://klasma.github.io/Logging_STROMSTAD/artfynd/A 2674-2021.xlsx", "A 2674-2021")</f>
        <v/>
      </c>
      <c r="T13">
        <f>HYPERLINK("https://klasma.github.io/Logging_STROMSTAD/kartor/A 2674-2021.png", "A 2674-2021")</f>
        <v/>
      </c>
      <c r="V13">
        <f>HYPERLINK("https://klasma.github.io/Logging_STROMSTAD/klagomål/A 2674-2021.docx", "A 2674-2021")</f>
        <v/>
      </c>
      <c r="W13">
        <f>HYPERLINK("https://klasma.github.io/Logging_STROMSTAD/klagomålsmail/A 2674-2021.docx", "A 2674-2021")</f>
        <v/>
      </c>
      <c r="X13">
        <f>HYPERLINK("https://klasma.github.io/Logging_STROMSTAD/tillsyn/A 2674-2021.docx", "A 2674-2021")</f>
        <v/>
      </c>
      <c r="Y13">
        <f>HYPERLINK("https://klasma.github.io/Logging_STROMSTAD/tillsynsmail/A 2674-2021.docx", "A 2674-2021")</f>
        <v/>
      </c>
    </row>
    <row r="14" ht="15" customHeight="1">
      <c r="A14" t="inlineStr">
        <is>
          <t>A 2680-2021</t>
        </is>
      </c>
      <c r="B14" s="1" t="n">
        <v>44215</v>
      </c>
      <c r="C14" s="1" t="n">
        <v>45192</v>
      </c>
      <c r="D14" t="inlineStr">
        <is>
          <t>VÄSTRA GÖTALANDS LÄN</t>
        </is>
      </c>
      <c r="E14" t="inlineStr">
        <is>
          <t>STRÖMSTAD</t>
        </is>
      </c>
      <c r="G14" t="n">
        <v>6.8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Blåmossa</t>
        </is>
      </c>
      <c r="S14">
        <f>HYPERLINK("https://klasma.github.io/Logging_STROMSTAD/artfynd/A 2680-2021.xlsx", "A 2680-2021")</f>
        <v/>
      </c>
      <c r="T14">
        <f>HYPERLINK("https://klasma.github.io/Logging_STROMSTAD/kartor/A 2680-2021.png", "A 2680-2021")</f>
        <v/>
      </c>
      <c r="V14">
        <f>HYPERLINK("https://klasma.github.io/Logging_STROMSTAD/klagomål/A 2680-2021.docx", "A 2680-2021")</f>
        <v/>
      </c>
      <c r="W14">
        <f>HYPERLINK("https://klasma.github.io/Logging_STROMSTAD/klagomålsmail/A 2680-2021.docx", "A 2680-2021")</f>
        <v/>
      </c>
      <c r="X14">
        <f>HYPERLINK("https://klasma.github.io/Logging_STROMSTAD/tillsyn/A 2680-2021.docx", "A 2680-2021")</f>
        <v/>
      </c>
      <c r="Y14">
        <f>HYPERLINK("https://klasma.github.io/Logging_STROMSTAD/tillsynsmail/A 2680-2021.docx", "A 2680-2021")</f>
        <v/>
      </c>
    </row>
    <row r="15" ht="15" customHeight="1">
      <c r="A15" t="inlineStr">
        <is>
          <t>A 33273-2021</t>
        </is>
      </c>
      <c r="B15" s="1" t="n">
        <v>44377</v>
      </c>
      <c r="C15" s="1" t="n">
        <v>45192</v>
      </c>
      <c r="D15" t="inlineStr">
        <is>
          <t>VÄSTRA GÖTALANDS LÄN</t>
        </is>
      </c>
      <c r="E15" t="inlineStr">
        <is>
          <t>STRÖMSTAD</t>
        </is>
      </c>
      <c r="G15" t="n">
        <v>7.2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Trådticka
Revlummer</t>
        </is>
      </c>
      <c r="S15">
        <f>HYPERLINK("https://klasma.github.io/Logging_STROMSTAD/artfynd/A 33273-2021.xlsx", "A 33273-2021")</f>
        <v/>
      </c>
      <c r="T15">
        <f>HYPERLINK("https://klasma.github.io/Logging_STROMSTAD/kartor/A 33273-2021.png", "A 33273-2021")</f>
        <v/>
      </c>
      <c r="V15">
        <f>HYPERLINK("https://klasma.github.io/Logging_STROMSTAD/klagomål/A 33273-2021.docx", "A 33273-2021")</f>
        <v/>
      </c>
      <c r="W15">
        <f>HYPERLINK("https://klasma.github.io/Logging_STROMSTAD/klagomålsmail/A 33273-2021.docx", "A 33273-2021")</f>
        <v/>
      </c>
      <c r="X15">
        <f>HYPERLINK("https://klasma.github.io/Logging_STROMSTAD/tillsyn/A 33273-2021.docx", "A 33273-2021")</f>
        <v/>
      </c>
      <c r="Y15">
        <f>HYPERLINK("https://klasma.github.io/Logging_STROMSTAD/tillsynsmail/A 33273-2021.docx", "A 33273-2021")</f>
        <v/>
      </c>
    </row>
    <row r="16" ht="15" customHeight="1">
      <c r="A16" t="inlineStr">
        <is>
          <t>A 4173-2022</t>
        </is>
      </c>
      <c r="B16" s="1" t="n">
        <v>44588</v>
      </c>
      <c r="C16" s="1" t="n">
        <v>45192</v>
      </c>
      <c r="D16" t="inlineStr">
        <is>
          <t>VÄSTRA GÖTALANDS LÄN</t>
        </is>
      </c>
      <c r="E16" t="inlineStr">
        <is>
          <t>STRÖMSTAD</t>
        </is>
      </c>
      <c r="G16" t="n">
        <v>2.8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Revlummer</t>
        </is>
      </c>
      <c r="S16">
        <f>HYPERLINK("https://klasma.github.io/Logging_STROMSTAD/artfynd/A 4173-2022.xlsx", "A 4173-2022")</f>
        <v/>
      </c>
      <c r="T16">
        <f>HYPERLINK("https://klasma.github.io/Logging_STROMSTAD/kartor/A 4173-2022.png", "A 4173-2022")</f>
        <v/>
      </c>
      <c r="V16">
        <f>HYPERLINK("https://klasma.github.io/Logging_STROMSTAD/klagomål/A 4173-2022.docx", "A 4173-2022")</f>
        <v/>
      </c>
      <c r="W16">
        <f>HYPERLINK("https://klasma.github.io/Logging_STROMSTAD/klagomålsmail/A 4173-2022.docx", "A 4173-2022")</f>
        <v/>
      </c>
      <c r="X16">
        <f>HYPERLINK("https://klasma.github.io/Logging_STROMSTAD/tillsyn/A 4173-2022.docx", "A 4173-2022")</f>
        <v/>
      </c>
      <c r="Y16">
        <f>HYPERLINK("https://klasma.github.io/Logging_STROMSTAD/tillsynsmail/A 4173-2022.docx", "A 4173-2022")</f>
        <v/>
      </c>
    </row>
    <row r="17" ht="15" customHeight="1">
      <c r="A17" t="inlineStr">
        <is>
          <t>A 984-2019</t>
        </is>
      </c>
      <c r="B17" s="1" t="n">
        <v>43430</v>
      </c>
      <c r="C17" s="1" t="n">
        <v>45192</v>
      </c>
      <c r="D17" t="inlineStr">
        <is>
          <t>VÄSTRA GÖTALANDS LÄN</t>
        </is>
      </c>
      <c r="E17" t="inlineStr">
        <is>
          <t>STRÖMSTAD</t>
        </is>
      </c>
      <c r="G17" t="n">
        <v>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Granspira</t>
        </is>
      </c>
      <c r="S17">
        <f>HYPERLINK("https://klasma.github.io/Logging_STROMSTAD/artfynd/A 984-2019.xlsx", "A 984-2019")</f>
        <v/>
      </c>
      <c r="T17">
        <f>HYPERLINK("https://klasma.github.io/Logging_STROMSTAD/kartor/A 984-2019.png", "A 984-2019")</f>
        <v/>
      </c>
      <c r="V17">
        <f>HYPERLINK("https://klasma.github.io/Logging_STROMSTAD/klagomål/A 984-2019.docx", "A 984-2019")</f>
        <v/>
      </c>
      <c r="W17">
        <f>HYPERLINK("https://klasma.github.io/Logging_STROMSTAD/klagomålsmail/A 984-2019.docx", "A 984-2019")</f>
        <v/>
      </c>
      <c r="X17">
        <f>HYPERLINK("https://klasma.github.io/Logging_STROMSTAD/tillsyn/A 984-2019.docx", "A 984-2019")</f>
        <v/>
      </c>
      <c r="Y17">
        <f>HYPERLINK("https://klasma.github.io/Logging_STROMSTAD/tillsynsmail/A 984-2019.docx", "A 984-2019")</f>
        <v/>
      </c>
    </row>
    <row r="18" ht="15" customHeight="1">
      <c r="A18" t="inlineStr">
        <is>
          <t>A 7008-2019</t>
        </is>
      </c>
      <c r="B18" s="1" t="n">
        <v>43489</v>
      </c>
      <c r="C18" s="1" t="n">
        <v>45192</v>
      </c>
      <c r="D18" t="inlineStr">
        <is>
          <t>VÄSTRA GÖTALANDS LÄN</t>
        </is>
      </c>
      <c r="E18" t="inlineStr">
        <is>
          <t>STRÖMSTAD</t>
        </is>
      </c>
      <c r="G18" t="n">
        <v>13.3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HYPERLINK("https://klasma.github.io/Logging_STROMSTAD/artfynd/A 7008-2019.xlsx", "A 7008-2019")</f>
        <v/>
      </c>
      <c r="T18">
        <f>HYPERLINK("https://klasma.github.io/Logging_STROMSTAD/kartor/A 7008-2019.png", "A 7008-2019")</f>
        <v/>
      </c>
      <c r="U18">
        <f>HYPERLINK("https://klasma.github.io/Logging_STROMSTAD/knärot/A 7008-2019.png", "A 7008-2019")</f>
        <v/>
      </c>
      <c r="V18">
        <f>HYPERLINK("https://klasma.github.io/Logging_STROMSTAD/klagomål/A 7008-2019.docx", "A 7008-2019")</f>
        <v/>
      </c>
      <c r="W18">
        <f>HYPERLINK("https://klasma.github.io/Logging_STROMSTAD/klagomålsmail/A 7008-2019.docx", "A 7008-2019")</f>
        <v/>
      </c>
      <c r="X18">
        <f>HYPERLINK("https://klasma.github.io/Logging_STROMSTAD/tillsyn/A 7008-2019.docx", "A 7008-2019")</f>
        <v/>
      </c>
      <c r="Y18">
        <f>HYPERLINK("https://klasma.github.io/Logging_STROMSTAD/tillsynsmail/A 7008-2019.docx", "A 7008-2019")</f>
        <v/>
      </c>
    </row>
    <row r="19" ht="15" customHeight="1">
      <c r="A19" t="inlineStr">
        <is>
          <t>A 11845-2019</t>
        </is>
      </c>
      <c r="B19" s="1" t="n">
        <v>43521</v>
      </c>
      <c r="C19" s="1" t="n">
        <v>45192</v>
      </c>
      <c r="D19" t="inlineStr">
        <is>
          <t>VÄSTRA GÖTALANDS LÄN</t>
        </is>
      </c>
      <c r="E19" t="inlineStr">
        <is>
          <t>STRÖMSTAD</t>
        </is>
      </c>
      <c r="G19" t="n">
        <v>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HYPERLINK("https://klasma.github.io/Logging_STROMSTAD/artfynd/A 11845-2019.xlsx", "A 11845-2019")</f>
        <v/>
      </c>
      <c r="T19">
        <f>HYPERLINK("https://klasma.github.io/Logging_STROMSTAD/kartor/A 11845-2019.png", "A 11845-2019")</f>
        <v/>
      </c>
      <c r="V19">
        <f>HYPERLINK("https://klasma.github.io/Logging_STROMSTAD/klagomål/A 11845-2019.docx", "A 11845-2019")</f>
        <v/>
      </c>
      <c r="W19">
        <f>HYPERLINK("https://klasma.github.io/Logging_STROMSTAD/klagomålsmail/A 11845-2019.docx", "A 11845-2019")</f>
        <v/>
      </c>
      <c r="X19">
        <f>HYPERLINK("https://klasma.github.io/Logging_STROMSTAD/tillsyn/A 11845-2019.docx", "A 11845-2019")</f>
        <v/>
      </c>
      <c r="Y19">
        <f>HYPERLINK("https://klasma.github.io/Logging_STROMSTAD/tillsynsmail/A 11845-2019.docx", "A 11845-2019")</f>
        <v/>
      </c>
    </row>
    <row r="20" ht="15" customHeight="1">
      <c r="A20" t="inlineStr">
        <is>
          <t>A 16778-2019</t>
        </is>
      </c>
      <c r="B20" s="1" t="n">
        <v>43549</v>
      </c>
      <c r="C20" s="1" t="n">
        <v>45192</v>
      </c>
      <c r="D20" t="inlineStr">
        <is>
          <t>VÄSTRA GÖTALANDS LÄN</t>
        </is>
      </c>
      <c r="E20" t="inlineStr">
        <is>
          <t>STRÖMSTAD</t>
        </is>
      </c>
      <c r="G20" t="n">
        <v>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HYPERLINK("https://klasma.github.io/Logging_STROMSTAD/artfynd/A 16778-2019.xlsx", "A 16778-2019")</f>
        <v/>
      </c>
      <c r="T20">
        <f>HYPERLINK("https://klasma.github.io/Logging_STROMSTAD/kartor/A 16778-2019.png", "A 16778-2019")</f>
        <v/>
      </c>
      <c r="V20">
        <f>HYPERLINK("https://klasma.github.io/Logging_STROMSTAD/klagomål/A 16778-2019.docx", "A 16778-2019")</f>
        <v/>
      </c>
      <c r="W20">
        <f>HYPERLINK("https://klasma.github.io/Logging_STROMSTAD/klagomålsmail/A 16778-2019.docx", "A 16778-2019")</f>
        <v/>
      </c>
      <c r="X20">
        <f>HYPERLINK("https://klasma.github.io/Logging_STROMSTAD/tillsyn/A 16778-2019.docx", "A 16778-2019")</f>
        <v/>
      </c>
      <c r="Y20">
        <f>HYPERLINK("https://klasma.github.io/Logging_STROMSTAD/tillsynsmail/A 16778-2019.docx", "A 16778-2019")</f>
        <v/>
      </c>
    </row>
    <row r="21" ht="15" customHeight="1">
      <c r="A21" t="inlineStr">
        <is>
          <t>A 60204-2019</t>
        </is>
      </c>
      <c r="B21" s="1" t="n">
        <v>43780</v>
      </c>
      <c r="C21" s="1" t="n">
        <v>45192</v>
      </c>
      <c r="D21" t="inlineStr">
        <is>
          <t>VÄSTRA GÖTALANDS LÄN</t>
        </is>
      </c>
      <c r="E21" t="inlineStr">
        <is>
          <t>STRÖMSTAD</t>
        </is>
      </c>
      <c r="G21" t="n">
        <v>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Månlåsbräken</t>
        </is>
      </c>
      <c r="S21">
        <f>HYPERLINK("https://klasma.github.io/Logging_STROMSTAD/artfynd/A 60204-2019.xlsx", "A 60204-2019")</f>
        <v/>
      </c>
      <c r="T21">
        <f>HYPERLINK("https://klasma.github.io/Logging_STROMSTAD/kartor/A 60204-2019.png", "A 60204-2019")</f>
        <v/>
      </c>
      <c r="V21">
        <f>HYPERLINK("https://klasma.github.io/Logging_STROMSTAD/klagomål/A 60204-2019.docx", "A 60204-2019")</f>
        <v/>
      </c>
      <c r="W21">
        <f>HYPERLINK("https://klasma.github.io/Logging_STROMSTAD/klagomålsmail/A 60204-2019.docx", "A 60204-2019")</f>
        <v/>
      </c>
      <c r="X21">
        <f>HYPERLINK("https://klasma.github.io/Logging_STROMSTAD/tillsyn/A 60204-2019.docx", "A 60204-2019")</f>
        <v/>
      </c>
      <c r="Y21">
        <f>HYPERLINK("https://klasma.github.io/Logging_STROMSTAD/tillsynsmail/A 60204-2019.docx", "A 60204-2019")</f>
        <v/>
      </c>
    </row>
    <row r="22" ht="15" customHeight="1">
      <c r="A22" t="inlineStr">
        <is>
          <t>A 12800-2020</t>
        </is>
      </c>
      <c r="B22" s="1" t="n">
        <v>43893</v>
      </c>
      <c r="C22" s="1" t="n">
        <v>45192</v>
      </c>
      <c r="D22" t="inlineStr">
        <is>
          <t>VÄSTRA GÖTALANDS LÄN</t>
        </is>
      </c>
      <c r="E22" t="inlineStr">
        <is>
          <t>STRÖMSTAD</t>
        </is>
      </c>
      <c r="G22" t="n">
        <v>18.4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HYPERLINK("https://klasma.github.io/Logging_STROMSTAD/artfynd/A 12800-2020.xlsx", "A 12800-2020")</f>
        <v/>
      </c>
      <c r="T22">
        <f>HYPERLINK("https://klasma.github.io/Logging_STROMSTAD/kartor/A 12800-2020.png", "A 12800-2020")</f>
        <v/>
      </c>
      <c r="V22">
        <f>HYPERLINK("https://klasma.github.io/Logging_STROMSTAD/klagomål/A 12800-2020.docx", "A 12800-2020")</f>
        <v/>
      </c>
      <c r="W22">
        <f>HYPERLINK("https://klasma.github.io/Logging_STROMSTAD/klagomålsmail/A 12800-2020.docx", "A 12800-2020")</f>
        <v/>
      </c>
      <c r="X22">
        <f>HYPERLINK("https://klasma.github.io/Logging_STROMSTAD/tillsyn/A 12800-2020.docx", "A 12800-2020")</f>
        <v/>
      </c>
      <c r="Y22">
        <f>HYPERLINK("https://klasma.github.io/Logging_STROMSTAD/tillsynsmail/A 12800-2020.docx", "A 12800-2020")</f>
        <v/>
      </c>
    </row>
    <row r="23" ht="15" customHeight="1">
      <c r="A23" t="inlineStr">
        <is>
          <t>A 30048-2020</t>
        </is>
      </c>
      <c r="B23" s="1" t="n">
        <v>44006</v>
      </c>
      <c r="C23" s="1" t="n">
        <v>45192</v>
      </c>
      <c r="D23" t="inlineStr">
        <is>
          <t>VÄSTRA GÖTALANDS LÄN</t>
        </is>
      </c>
      <c r="E23" t="inlineStr">
        <is>
          <t>STRÖMSTAD</t>
        </is>
      </c>
      <c r="G23" t="n">
        <v>4.8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HYPERLINK("https://klasma.github.io/Logging_STROMSTAD/artfynd/A 30048-2020.xlsx", "A 30048-2020")</f>
        <v/>
      </c>
      <c r="T23">
        <f>HYPERLINK("https://klasma.github.io/Logging_STROMSTAD/kartor/A 30048-2020.png", "A 30048-2020")</f>
        <v/>
      </c>
      <c r="V23">
        <f>HYPERLINK("https://klasma.github.io/Logging_STROMSTAD/klagomål/A 30048-2020.docx", "A 30048-2020")</f>
        <v/>
      </c>
      <c r="W23">
        <f>HYPERLINK("https://klasma.github.io/Logging_STROMSTAD/klagomålsmail/A 30048-2020.docx", "A 30048-2020")</f>
        <v/>
      </c>
      <c r="X23">
        <f>HYPERLINK("https://klasma.github.io/Logging_STROMSTAD/tillsyn/A 30048-2020.docx", "A 30048-2020")</f>
        <v/>
      </c>
      <c r="Y23">
        <f>HYPERLINK("https://klasma.github.io/Logging_STROMSTAD/tillsynsmail/A 30048-2020.docx", "A 30048-2020")</f>
        <v/>
      </c>
    </row>
    <row r="24" ht="15" customHeight="1">
      <c r="A24" t="inlineStr">
        <is>
          <t>A 41211-2020</t>
        </is>
      </c>
      <c r="B24" s="1" t="n">
        <v>44071</v>
      </c>
      <c r="C24" s="1" t="n">
        <v>45192</v>
      </c>
      <c r="D24" t="inlineStr">
        <is>
          <t>VÄSTRA GÖTALANDS LÄN</t>
        </is>
      </c>
      <c r="E24" t="inlineStr">
        <is>
          <t>STRÖMSTAD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HYPERLINK("https://klasma.github.io/Logging_STROMSTAD/artfynd/A 41211-2020.xlsx", "A 41211-2020")</f>
        <v/>
      </c>
      <c r="T24">
        <f>HYPERLINK("https://klasma.github.io/Logging_STROMSTAD/kartor/A 41211-2020.png", "A 41211-2020")</f>
        <v/>
      </c>
      <c r="V24">
        <f>HYPERLINK("https://klasma.github.io/Logging_STROMSTAD/klagomål/A 41211-2020.docx", "A 41211-2020")</f>
        <v/>
      </c>
      <c r="W24">
        <f>HYPERLINK("https://klasma.github.io/Logging_STROMSTAD/klagomålsmail/A 41211-2020.docx", "A 41211-2020")</f>
        <v/>
      </c>
      <c r="X24">
        <f>HYPERLINK("https://klasma.github.io/Logging_STROMSTAD/tillsyn/A 41211-2020.docx", "A 41211-2020")</f>
        <v/>
      </c>
      <c r="Y24">
        <f>HYPERLINK("https://klasma.github.io/Logging_STROMSTAD/tillsynsmail/A 41211-2020.docx", "A 41211-2020")</f>
        <v/>
      </c>
    </row>
    <row r="25" ht="15" customHeight="1">
      <c r="A25" t="inlineStr">
        <is>
          <t>A 59982-2020</t>
        </is>
      </c>
      <c r="B25" s="1" t="n">
        <v>44151</v>
      </c>
      <c r="C25" s="1" t="n">
        <v>45192</v>
      </c>
      <c r="D25" t="inlineStr">
        <is>
          <t>VÄSTRA GÖTALANDS LÄN</t>
        </is>
      </c>
      <c r="E25" t="inlineStr">
        <is>
          <t>STRÖMSTAD</t>
        </is>
      </c>
      <c r="F25" t="inlineStr">
        <is>
          <t>Kommuner</t>
        </is>
      </c>
      <c r="G25" t="n">
        <v>3.9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HYPERLINK("https://klasma.github.io/Logging_STROMSTAD/artfynd/A 59982-2020.xlsx", "A 59982-2020")</f>
        <v/>
      </c>
      <c r="T25">
        <f>HYPERLINK("https://klasma.github.io/Logging_STROMSTAD/kartor/A 59982-2020.png", "A 59982-2020")</f>
        <v/>
      </c>
      <c r="V25">
        <f>HYPERLINK("https://klasma.github.io/Logging_STROMSTAD/klagomål/A 59982-2020.docx", "A 59982-2020")</f>
        <v/>
      </c>
      <c r="W25">
        <f>HYPERLINK("https://klasma.github.io/Logging_STROMSTAD/klagomålsmail/A 59982-2020.docx", "A 59982-2020")</f>
        <v/>
      </c>
      <c r="X25">
        <f>HYPERLINK("https://klasma.github.io/Logging_STROMSTAD/tillsyn/A 59982-2020.docx", "A 59982-2020")</f>
        <v/>
      </c>
      <c r="Y25">
        <f>HYPERLINK("https://klasma.github.io/Logging_STROMSTAD/tillsynsmail/A 59982-2020.docx", "A 59982-2020")</f>
        <v/>
      </c>
    </row>
    <row r="26" ht="15" customHeight="1">
      <c r="A26" t="inlineStr">
        <is>
          <t>A 66393-2020</t>
        </is>
      </c>
      <c r="B26" s="1" t="n">
        <v>44176</v>
      </c>
      <c r="C26" s="1" t="n">
        <v>45192</v>
      </c>
      <c r="D26" t="inlineStr">
        <is>
          <t>VÄSTRA GÖTALANDS LÄN</t>
        </is>
      </c>
      <c r="E26" t="inlineStr">
        <is>
          <t>STRÖMSTAD</t>
        </is>
      </c>
      <c r="G26" t="n">
        <v>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HYPERLINK("https://klasma.github.io/Logging_STROMSTAD/artfynd/A 66393-2020.xlsx", "A 66393-2020")</f>
        <v/>
      </c>
      <c r="T26">
        <f>HYPERLINK("https://klasma.github.io/Logging_STROMSTAD/kartor/A 66393-2020.png", "A 66393-2020")</f>
        <v/>
      </c>
      <c r="V26">
        <f>HYPERLINK("https://klasma.github.io/Logging_STROMSTAD/klagomål/A 66393-2020.docx", "A 66393-2020")</f>
        <v/>
      </c>
      <c r="W26">
        <f>HYPERLINK("https://klasma.github.io/Logging_STROMSTAD/klagomålsmail/A 66393-2020.docx", "A 66393-2020")</f>
        <v/>
      </c>
      <c r="X26">
        <f>HYPERLINK("https://klasma.github.io/Logging_STROMSTAD/tillsyn/A 66393-2020.docx", "A 66393-2020")</f>
        <v/>
      </c>
      <c r="Y26">
        <f>HYPERLINK("https://klasma.github.io/Logging_STROMSTAD/tillsynsmail/A 66393-2020.docx", "A 66393-2020")</f>
        <v/>
      </c>
    </row>
    <row r="27" ht="15" customHeight="1">
      <c r="A27" t="inlineStr">
        <is>
          <t>A 7778-2021</t>
        </is>
      </c>
      <c r="B27" s="1" t="n">
        <v>44242</v>
      </c>
      <c r="C27" s="1" t="n">
        <v>45192</v>
      </c>
      <c r="D27" t="inlineStr">
        <is>
          <t>VÄSTRA GÖTALANDS LÄN</t>
        </is>
      </c>
      <c r="E27" t="inlineStr">
        <is>
          <t>STRÖMSTAD</t>
        </is>
      </c>
      <c r="G27" t="n">
        <v>7.5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HYPERLINK("https://klasma.github.io/Logging_STROMSTAD/artfynd/A 7778-2021.xlsx", "A 7778-2021")</f>
        <v/>
      </c>
      <c r="T27">
        <f>HYPERLINK("https://klasma.github.io/Logging_STROMSTAD/kartor/A 7778-2021.png", "A 7778-2021")</f>
        <v/>
      </c>
      <c r="V27">
        <f>HYPERLINK("https://klasma.github.io/Logging_STROMSTAD/klagomål/A 7778-2021.docx", "A 7778-2021")</f>
        <v/>
      </c>
      <c r="W27">
        <f>HYPERLINK("https://klasma.github.io/Logging_STROMSTAD/klagomålsmail/A 7778-2021.docx", "A 7778-2021")</f>
        <v/>
      </c>
      <c r="X27">
        <f>HYPERLINK("https://klasma.github.io/Logging_STROMSTAD/tillsyn/A 7778-2021.docx", "A 7778-2021")</f>
        <v/>
      </c>
      <c r="Y27">
        <f>HYPERLINK("https://klasma.github.io/Logging_STROMSTAD/tillsynsmail/A 7778-2021.docx", "A 7778-2021")</f>
        <v/>
      </c>
    </row>
    <row r="28" ht="15" customHeight="1">
      <c r="A28" t="inlineStr">
        <is>
          <t>A 9947-2021</t>
        </is>
      </c>
      <c r="B28" s="1" t="n">
        <v>44252</v>
      </c>
      <c r="C28" s="1" t="n">
        <v>45192</v>
      </c>
      <c r="D28" t="inlineStr">
        <is>
          <t>VÄSTRA GÖTALANDS LÄN</t>
        </is>
      </c>
      <c r="E28" t="inlineStr">
        <is>
          <t>STRÖMSTAD</t>
        </is>
      </c>
      <c r="G28" t="n">
        <v>3.1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HYPERLINK("https://klasma.github.io/Logging_STROMSTAD/artfynd/A 9947-2021.xlsx", "A 9947-2021")</f>
        <v/>
      </c>
      <c r="T28">
        <f>HYPERLINK("https://klasma.github.io/Logging_STROMSTAD/kartor/A 9947-2021.png", "A 9947-2021")</f>
        <v/>
      </c>
      <c r="U28">
        <f>HYPERLINK("https://klasma.github.io/Logging_STROMSTAD/knärot/A 9947-2021.png", "A 9947-2021")</f>
        <v/>
      </c>
      <c r="V28">
        <f>HYPERLINK("https://klasma.github.io/Logging_STROMSTAD/klagomål/A 9947-2021.docx", "A 9947-2021")</f>
        <v/>
      </c>
      <c r="W28">
        <f>HYPERLINK("https://klasma.github.io/Logging_STROMSTAD/klagomålsmail/A 9947-2021.docx", "A 9947-2021")</f>
        <v/>
      </c>
      <c r="X28">
        <f>HYPERLINK("https://klasma.github.io/Logging_STROMSTAD/tillsyn/A 9947-2021.docx", "A 9947-2021")</f>
        <v/>
      </c>
      <c r="Y28">
        <f>HYPERLINK("https://klasma.github.io/Logging_STROMSTAD/tillsynsmail/A 9947-2021.docx", "A 9947-2021")</f>
        <v/>
      </c>
    </row>
    <row r="29" ht="15" customHeight="1">
      <c r="A29" t="inlineStr">
        <is>
          <t>A 17804-2021</t>
        </is>
      </c>
      <c r="B29" s="1" t="n">
        <v>44300</v>
      </c>
      <c r="C29" s="1" t="n">
        <v>45192</v>
      </c>
      <c r="D29" t="inlineStr">
        <is>
          <t>VÄSTRA GÖTALANDS LÄN</t>
        </is>
      </c>
      <c r="E29" t="inlineStr">
        <is>
          <t>STRÖMSTAD</t>
        </is>
      </c>
      <c r="G29" t="n">
        <v>9.6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Blåmossa</t>
        </is>
      </c>
      <c r="S29">
        <f>HYPERLINK("https://klasma.github.io/Logging_STROMSTAD/artfynd/A 17804-2021.xlsx", "A 17804-2021")</f>
        <v/>
      </c>
      <c r="T29">
        <f>HYPERLINK("https://klasma.github.io/Logging_STROMSTAD/kartor/A 17804-2021.png", "A 17804-2021")</f>
        <v/>
      </c>
      <c r="V29">
        <f>HYPERLINK("https://klasma.github.io/Logging_STROMSTAD/klagomål/A 17804-2021.docx", "A 17804-2021")</f>
        <v/>
      </c>
      <c r="W29">
        <f>HYPERLINK("https://klasma.github.io/Logging_STROMSTAD/klagomålsmail/A 17804-2021.docx", "A 17804-2021")</f>
        <v/>
      </c>
      <c r="X29">
        <f>HYPERLINK("https://klasma.github.io/Logging_STROMSTAD/tillsyn/A 17804-2021.docx", "A 17804-2021")</f>
        <v/>
      </c>
      <c r="Y29">
        <f>HYPERLINK("https://klasma.github.io/Logging_STROMSTAD/tillsynsmail/A 17804-2021.docx", "A 17804-2021")</f>
        <v/>
      </c>
    </row>
    <row r="30" ht="15" customHeight="1">
      <c r="A30" t="inlineStr">
        <is>
          <t>A 1013-2022</t>
        </is>
      </c>
      <c r="B30" s="1" t="n">
        <v>44571</v>
      </c>
      <c r="C30" s="1" t="n">
        <v>45192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Skogssvingel</t>
        </is>
      </c>
      <c r="S30">
        <f>HYPERLINK("https://klasma.github.io/Logging_STROMSTAD/artfynd/A 1013-2022.xlsx", "A 1013-2022")</f>
        <v/>
      </c>
      <c r="T30">
        <f>HYPERLINK("https://klasma.github.io/Logging_STROMSTAD/kartor/A 1013-2022.png", "A 1013-2022")</f>
        <v/>
      </c>
      <c r="V30">
        <f>HYPERLINK("https://klasma.github.io/Logging_STROMSTAD/klagomål/A 1013-2022.docx", "A 1013-2022")</f>
        <v/>
      </c>
      <c r="W30">
        <f>HYPERLINK("https://klasma.github.io/Logging_STROMSTAD/klagomålsmail/A 1013-2022.docx", "A 1013-2022")</f>
        <v/>
      </c>
      <c r="X30">
        <f>HYPERLINK("https://klasma.github.io/Logging_STROMSTAD/tillsyn/A 1013-2022.docx", "A 1013-2022")</f>
        <v/>
      </c>
      <c r="Y30">
        <f>HYPERLINK("https://klasma.github.io/Logging_STROMSTAD/tillsynsmail/A 1013-2022.docx", "A 1013-2022")</f>
        <v/>
      </c>
    </row>
    <row r="31" ht="15" customHeight="1">
      <c r="A31" t="inlineStr">
        <is>
          <t>A 37342-2018</t>
        </is>
      </c>
      <c r="B31" s="1" t="n">
        <v>43333</v>
      </c>
      <c r="C31" s="1" t="n">
        <v>45192</v>
      </c>
      <c r="D31" t="inlineStr">
        <is>
          <t>VÄSTRA GÖTALANDS LÄN</t>
        </is>
      </c>
      <c r="E31" t="inlineStr">
        <is>
          <t>STRÖMSTAD</t>
        </is>
      </c>
      <c r="G31" t="n">
        <v>7.6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38845-2018</t>
        </is>
      </c>
      <c r="B32" s="1" t="n">
        <v>43336</v>
      </c>
      <c r="C32" s="1" t="n">
        <v>45192</v>
      </c>
      <c r="D32" t="inlineStr">
        <is>
          <t>VÄSTRA GÖTALANDS LÄN</t>
        </is>
      </c>
      <c r="E32" t="inlineStr">
        <is>
          <t>STRÖMSTAD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44877-2018</t>
        </is>
      </c>
      <c r="B33" s="1" t="n">
        <v>43357</v>
      </c>
      <c r="C33" s="1" t="n">
        <v>45192</v>
      </c>
      <c r="D33" t="inlineStr">
        <is>
          <t>VÄSTRA GÖTALANDS LÄN</t>
        </is>
      </c>
      <c r="E33" t="inlineStr">
        <is>
          <t>STRÖMSTAD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45229-2018</t>
        </is>
      </c>
      <c r="B34" s="1" t="n">
        <v>43361</v>
      </c>
      <c r="C34" s="1" t="n">
        <v>45192</v>
      </c>
      <c r="D34" t="inlineStr">
        <is>
          <t>VÄSTRA GÖTALANDS LÄN</t>
        </is>
      </c>
      <c r="E34" t="inlineStr">
        <is>
          <t>STRÖMSTAD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44991-2018</t>
        </is>
      </c>
      <c r="B35" s="1" t="n">
        <v>43362</v>
      </c>
      <c r="C35" s="1" t="n">
        <v>45192</v>
      </c>
      <c r="D35" t="inlineStr">
        <is>
          <t>VÄSTRA GÖTALANDS LÄN</t>
        </is>
      </c>
      <c r="E35" t="inlineStr">
        <is>
          <t>STRÖMSTAD</t>
        </is>
      </c>
      <c r="G35" t="n">
        <v>5.7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45759-2018</t>
        </is>
      </c>
      <c r="B36" s="1" t="n">
        <v>43362</v>
      </c>
      <c r="C36" s="1" t="n">
        <v>45192</v>
      </c>
      <c r="D36" t="inlineStr">
        <is>
          <t>VÄSTRA GÖTALANDS LÄN</t>
        </is>
      </c>
      <c r="E36" t="inlineStr">
        <is>
          <t>STRÖMSTAD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47977-2018</t>
        </is>
      </c>
      <c r="B37" s="1" t="n">
        <v>43370</v>
      </c>
      <c r="C37" s="1" t="n">
        <v>45192</v>
      </c>
      <c r="D37" t="inlineStr">
        <is>
          <t>VÄSTRA GÖTALANDS LÄN</t>
        </is>
      </c>
      <c r="E37" t="inlineStr">
        <is>
          <t>STRÖMSTAD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51800-2018</t>
        </is>
      </c>
      <c r="B38" s="1" t="n">
        <v>43382</v>
      </c>
      <c r="C38" s="1" t="n">
        <v>45192</v>
      </c>
      <c r="D38" t="inlineStr">
        <is>
          <t>VÄSTRA GÖTALANDS LÄN</t>
        </is>
      </c>
      <c r="E38" t="inlineStr">
        <is>
          <t>STRÖMSTAD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60799-2018</t>
        </is>
      </c>
      <c r="B39" s="1" t="n">
        <v>43410</v>
      </c>
      <c r="C39" s="1" t="n">
        <v>45192</v>
      </c>
      <c r="D39" t="inlineStr">
        <is>
          <t>VÄSTRA GÖTALANDS LÄN</t>
        </is>
      </c>
      <c r="E39" t="inlineStr">
        <is>
          <t>STRÖMSTAD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60776-2018</t>
        </is>
      </c>
      <c r="B40" s="1" t="n">
        <v>43410</v>
      </c>
      <c r="C40" s="1" t="n">
        <v>45192</v>
      </c>
      <c r="D40" t="inlineStr">
        <is>
          <t>VÄSTRA GÖTALANDS LÄN</t>
        </is>
      </c>
      <c r="E40" t="inlineStr">
        <is>
          <t>STRÖMSTAD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62602-2018</t>
        </is>
      </c>
      <c r="B41" s="1" t="n">
        <v>43415</v>
      </c>
      <c r="C41" s="1" t="n">
        <v>45192</v>
      </c>
      <c r="D41" t="inlineStr">
        <is>
          <t>VÄSTRA GÖTALANDS LÄN</t>
        </is>
      </c>
      <c r="E41" t="inlineStr">
        <is>
          <t>STRÖMSTAD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62595-2018</t>
        </is>
      </c>
      <c r="B42" s="1" t="n">
        <v>43415</v>
      </c>
      <c r="C42" s="1" t="n">
        <v>45192</v>
      </c>
      <c r="D42" t="inlineStr">
        <is>
          <t>VÄSTRA GÖTALANDS LÄN</t>
        </is>
      </c>
      <c r="E42" t="inlineStr">
        <is>
          <t>STRÖMSTAD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63300-2018</t>
        </is>
      </c>
      <c r="B43" s="1" t="n">
        <v>43416</v>
      </c>
      <c r="C43" s="1" t="n">
        <v>45192</v>
      </c>
      <c r="D43" t="inlineStr">
        <is>
          <t>VÄSTRA GÖTALANDS LÄN</t>
        </is>
      </c>
      <c r="E43" t="inlineStr">
        <is>
          <t>STRÖMSTAD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59152-2018</t>
        </is>
      </c>
      <c r="B44" s="1" t="n">
        <v>43417</v>
      </c>
      <c r="C44" s="1" t="n">
        <v>45192</v>
      </c>
      <c r="D44" t="inlineStr">
        <is>
          <t>VÄSTRA GÖTALANDS LÄN</t>
        </is>
      </c>
      <c r="E44" t="inlineStr">
        <is>
          <t>STRÖMSTAD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65530-2018</t>
        </is>
      </c>
      <c r="B45" s="1" t="n">
        <v>43425</v>
      </c>
      <c r="C45" s="1" t="n">
        <v>45192</v>
      </c>
      <c r="D45" t="inlineStr">
        <is>
          <t>VÄSTRA GÖTALANDS LÄN</t>
        </is>
      </c>
      <c r="E45" t="inlineStr">
        <is>
          <t>STRÖMSTAD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62210-2018</t>
        </is>
      </c>
      <c r="B46" s="1" t="n">
        <v>43425</v>
      </c>
      <c r="C46" s="1" t="n">
        <v>45192</v>
      </c>
      <c r="D46" t="inlineStr">
        <is>
          <t>VÄSTRA GÖTALANDS LÄN</t>
        </is>
      </c>
      <c r="E46" t="inlineStr">
        <is>
          <t>STRÖMSTAD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65648-2018</t>
        </is>
      </c>
      <c r="B47" s="1" t="n">
        <v>43426</v>
      </c>
      <c r="C47" s="1" t="n">
        <v>45192</v>
      </c>
      <c r="D47" t="inlineStr">
        <is>
          <t>VÄSTRA GÖTALANDS LÄN</t>
        </is>
      </c>
      <c r="E47" t="inlineStr">
        <is>
          <t>STRÖMSTAD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66442-2018</t>
        </is>
      </c>
      <c r="B48" s="1" t="n">
        <v>43430</v>
      </c>
      <c r="C48" s="1" t="n">
        <v>45192</v>
      </c>
      <c r="D48" t="inlineStr">
        <is>
          <t>VÄSTRA GÖTALANDS LÄN</t>
        </is>
      </c>
      <c r="E48" t="inlineStr">
        <is>
          <t>STRÖMSTAD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64940-2018</t>
        </is>
      </c>
      <c r="B49" s="1" t="n">
        <v>43431</v>
      </c>
      <c r="C49" s="1" t="n">
        <v>45192</v>
      </c>
      <c r="D49" t="inlineStr">
        <is>
          <t>VÄSTRA GÖTALANDS LÄN</t>
        </is>
      </c>
      <c r="E49" t="inlineStr">
        <is>
          <t>STRÖMSTAD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65765-2018</t>
        </is>
      </c>
      <c r="B50" s="1" t="n">
        <v>43433</v>
      </c>
      <c r="C50" s="1" t="n">
        <v>45192</v>
      </c>
      <c r="D50" t="inlineStr">
        <is>
          <t>VÄSTRA GÖTALANDS LÄN</t>
        </is>
      </c>
      <c r="E50" t="inlineStr">
        <is>
          <t>STRÖMSTAD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67684-2018</t>
        </is>
      </c>
      <c r="B51" s="1" t="n">
        <v>43434</v>
      </c>
      <c r="C51" s="1" t="n">
        <v>45192</v>
      </c>
      <c r="D51" t="inlineStr">
        <is>
          <t>VÄSTRA GÖTALANDS LÄN</t>
        </is>
      </c>
      <c r="E51" t="inlineStr">
        <is>
          <t>STRÖMSTAD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68237-2018</t>
        </is>
      </c>
      <c r="B52" s="1" t="n">
        <v>43438</v>
      </c>
      <c r="C52" s="1" t="n">
        <v>45192</v>
      </c>
      <c r="D52" t="inlineStr">
        <is>
          <t>VÄSTRA GÖTALANDS LÄN</t>
        </is>
      </c>
      <c r="E52" t="inlineStr">
        <is>
          <t>STRÖMSTAD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68253-2018</t>
        </is>
      </c>
      <c r="B53" s="1" t="n">
        <v>43438</v>
      </c>
      <c r="C53" s="1" t="n">
        <v>45192</v>
      </c>
      <c r="D53" t="inlineStr">
        <is>
          <t>VÄSTRA GÖTALANDS LÄN</t>
        </is>
      </c>
      <c r="E53" t="inlineStr">
        <is>
          <t>STRÖMSTAD</t>
        </is>
      </c>
      <c r="G53" t="n">
        <v>12.8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68474-2018</t>
        </is>
      </c>
      <c r="B54" s="1" t="n">
        <v>43439</v>
      </c>
      <c r="C54" s="1" t="n">
        <v>45192</v>
      </c>
      <c r="D54" t="inlineStr">
        <is>
          <t>VÄSTRA GÖTALANDS LÄN</t>
        </is>
      </c>
      <c r="E54" t="inlineStr">
        <is>
          <t>STRÖMSTAD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68664-2018</t>
        </is>
      </c>
      <c r="B55" s="1" t="n">
        <v>43440</v>
      </c>
      <c r="C55" s="1" t="n">
        <v>45192</v>
      </c>
      <c r="D55" t="inlineStr">
        <is>
          <t>VÄSTRA GÖTALANDS LÄN</t>
        </is>
      </c>
      <c r="E55" t="inlineStr">
        <is>
          <t>STRÖMSTAD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70387-2018</t>
        </is>
      </c>
      <c r="B56" s="1" t="n">
        <v>43446</v>
      </c>
      <c r="C56" s="1" t="n">
        <v>45192</v>
      </c>
      <c r="D56" t="inlineStr">
        <is>
          <t>VÄSTRA GÖTALANDS LÄN</t>
        </is>
      </c>
      <c r="E56" t="inlineStr">
        <is>
          <t>STRÖMSTAD</t>
        </is>
      </c>
      <c r="F56" t="inlineStr">
        <is>
          <t>Kyrkan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70525-2018</t>
        </is>
      </c>
      <c r="B57" s="1" t="n">
        <v>43447</v>
      </c>
      <c r="C57" s="1" t="n">
        <v>45192</v>
      </c>
      <c r="D57" t="inlineStr">
        <is>
          <t>VÄSTRA GÖTALANDS LÄN</t>
        </is>
      </c>
      <c r="E57" t="inlineStr">
        <is>
          <t>STRÖMSTAD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70529-2018</t>
        </is>
      </c>
      <c r="B58" s="1" t="n">
        <v>43447</v>
      </c>
      <c r="C58" s="1" t="n">
        <v>45192</v>
      </c>
      <c r="D58" t="inlineStr">
        <is>
          <t>VÄSTRA GÖTALANDS LÄN</t>
        </is>
      </c>
      <c r="E58" t="inlineStr">
        <is>
          <t>STRÖMSTAD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69785-2018</t>
        </is>
      </c>
      <c r="B59" s="1" t="n">
        <v>43447</v>
      </c>
      <c r="C59" s="1" t="n">
        <v>45192</v>
      </c>
      <c r="D59" t="inlineStr">
        <is>
          <t>VÄSTRA GÖTALANDS LÄN</t>
        </is>
      </c>
      <c r="E59" t="inlineStr">
        <is>
          <t>STRÖMSTAD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70470-2018</t>
        </is>
      </c>
      <c r="B60" s="1" t="n">
        <v>43447</v>
      </c>
      <c r="C60" s="1" t="n">
        <v>45192</v>
      </c>
      <c r="D60" t="inlineStr">
        <is>
          <t>VÄSTRA GÖTALANDS LÄN</t>
        </is>
      </c>
      <c r="E60" t="inlineStr">
        <is>
          <t>STRÖMSTAD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71304-2018</t>
        </is>
      </c>
      <c r="B61" s="1" t="n">
        <v>43448</v>
      </c>
      <c r="C61" s="1" t="n">
        <v>45192</v>
      </c>
      <c r="D61" t="inlineStr">
        <is>
          <t>VÄSTRA GÖTALANDS LÄN</t>
        </is>
      </c>
      <c r="E61" t="inlineStr">
        <is>
          <t>STRÖMSTAD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1648-2019</t>
        </is>
      </c>
      <c r="B62" s="1" t="n">
        <v>43461</v>
      </c>
      <c r="C62" s="1" t="n">
        <v>45192</v>
      </c>
      <c r="D62" t="inlineStr">
        <is>
          <t>VÄSTRA GÖTALANDS LÄN</t>
        </is>
      </c>
      <c r="E62" t="inlineStr">
        <is>
          <t>STRÖMSTAD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72556-2018</t>
        </is>
      </c>
      <c r="B63" s="1" t="n">
        <v>43462</v>
      </c>
      <c r="C63" s="1" t="n">
        <v>45192</v>
      </c>
      <c r="D63" t="inlineStr">
        <is>
          <t>VÄSTRA GÖTALANDS LÄN</t>
        </is>
      </c>
      <c r="E63" t="inlineStr">
        <is>
          <t>STRÖMSTAD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2696-2019</t>
        </is>
      </c>
      <c r="B64" s="1" t="n">
        <v>43471</v>
      </c>
      <c r="C64" s="1" t="n">
        <v>45192</v>
      </c>
      <c r="D64" t="inlineStr">
        <is>
          <t>VÄSTRA GÖTALANDS LÄN</t>
        </is>
      </c>
      <c r="E64" t="inlineStr">
        <is>
          <t>STRÖMSTAD</t>
        </is>
      </c>
      <c r="G64" t="n">
        <v>19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2547-2019</t>
        </is>
      </c>
      <c r="B65" s="1" t="n">
        <v>43471</v>
      </c>
      <c r="C65" s="1" t="n">
        <v>45192</v>
      </c>
      <c r="D65" t="inlineStr">
        <is>
          <t>VÄSTRA GÖTALANDS LÄN</t>
        </is>
      </c>
      <c r="E65" t="inlineStr">
        <is>
          <t>STRÖMSTAD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3487-2019</t>
        </is>
      </c>
      <c r="B66" s="1" t="n">
        <v>43474</v>
      </c>
      <c r="C66" s="1" t="n">
        <v>45192</v>
      </c>
      <c r="D66" t="inlineStr">
        <is>
          <t>VÄSTRA GÖTALANDS LÄN</t>
        </is>
      </c>
      <c r="E66" t="inlineStr">
        <is>
          <t>STRÖMSTAD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1733-2019</t>
        </is>
      </c>
      <c r="B67" s="1" t="n">
        <v>43474</v>
      </c>
      <c r="C67" s="1" t="n">
        <v>45192</v>
      </c>
      <c r="D67" t="inlineStr">
        <is>
          <t>VÄSTRA GÖTALANDS LÄN</t>
        </is>
      </c>
      <c r="E67" t="inlineStr">
        <is>
          <t>STRÖMSTAD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3471-2019</t>
        </is>
      </c>
      <c r="B68" s="1" t="n">
        <v>43474</v>
      </c>
      <c r="C68" s="1" t="n">
        <v>45192</v>
      </c>
      <c r="D68" t="inlineStr">
        <is>
          <t>VÄSTRA GÖTALANDS LÄN</t>
        </is>
      </c>
      <c r="E68" t="inlineStr">
        <is>
          <t>STRÖMSTAD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5287-2019</t>
        </is>
      </c>
      <c r="B69" s="1" t="n">
        <v>43480</v>
      </c>
      <c r="C69" s="1" t="n">
        <v>45192</v>
      </c>
      <c r="D69" t="inlineStr">
        <is>
          <t>VÄSTRA GÖTALANDS LÄN</t>
        </is>
      </c>
      <c r="E69" t="inlineStr">
        <is>
          <t>STRÖMSTAD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4538-2019</t>
        </is>
      </c>
      <c r="B70" s="1" t="n">
        <v>43486</v>
      </c>
      <c r="C70" s="1" t="n">
        <v>45192</v>
      </c>
      <c r="D70" t="inlineStr">
        <is>
          <t>VÄSTRA GÖTALANDS LÄN</t>
        </is>
      </c>
      <c r="E70" t="inlineStr">
        <is>
          <t>STRÖMSTAD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5034-2019</t>
        </is>
      </c>
      <c r="B71" s="1" t="n">
        <v>43487</v>
      </c>
      <c r="C71" s="1" t="n">
        <v>45192</v>
      </c>
      <c r="D71" t="inlineStr">
        <is>
          <t>VÄSTRA GÖTALANDS LÄN</t>
        </is>
      </c>
      <c r="E71" t="inlineStr">
        <is>
          <t>STRÖMSTAD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7164-2019</t>
        </is>
      </c>
      <c r="B72" s="1" t="n">
        <v>43489</v>
      </c>
      <c r="C72" s="1" t="n">
        <v>45192</v>
      </c>
      <c r="D72" t="inlineStr">
        <is>
          <t>VÄSTRA GÖTALANDS LÄN</t>
        </is>
      </c>
      <c r="E72" t="inlineStr">
        <is>
          <t>STRÖMSTAD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7119-2019</t>
        </is>
      </c>
      <c r="B73" s="1" t="n">
        <v>43489</v>
      </c>
      <c r="C73" s="1" t="n">
        <v>45192</v>
      </c>
      <c r="D73" t="inlineStr">
        <is>
          <t>VÄSTRA GÖTALANDS LÄN</t>
        </is>
      </c>
      <c r="E73" t="inlineStr">
        <is>
          <t>STRÖMSTAD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8427-2019</t>
        </is>
      </c>
      <c r="B74" s="1" t="n">
        <v>43499</v>
      </c>
      <c r="C74" s="1" t="n">
        <v>45192</v>
      </c>
      <c r="D74" t="inlineStr">
        <is>
          <t>VÄSTRA GÖTALANDS LÄN</t>
        </is>
      </c>
      <c r="E74" t="inlineStr">
        <is>
          <t>STRÖMSTAD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8360-2019</t>
        </is>
      </c>
      <c r="B75" s="1" t="n">
        <v>43502</v>
      </c>
      <c r="C75" s="1" t="n">
        <v>45192</v>
      </c>
      <c r="D75" t="inlineStr">
        <is>
          <t>VÄSTRA GÖTALANDS LÄN</t>
        </is>
      </c>
      <c r="E75" t="inlineStr">
        <is>
          <t>STRÖMSTAD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9204-2019</t>
        </is>
      </c>
      <c r="B76" s="1" t="n">
        <v>43506</v>
      </c>
      <c r="C76" s="1" t="n">
        <v>45192</v>
      </c>
      <c r="D76" t="inlineStr">
        <is>
          <t>VÄSTRA GÖTALANDS LÄN</t>
        </is>
      </c>
      <c r="E76" t="inlineStr">
        <is>
          <t>STRÖMSTAD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9208-2019</t>
        </is>
      </c>
      <c r="B77" s="1" t="n">
        <v>43506</v>
      </c>
      <c r="C77" s="1" t="n">
        <v>45192</v>
      </c>
      <c r="D77" t="inlineStr">
        <is>
          <t>VÄSTRA GÖTALANDS LÄN</t>
        </is>
      </c>
      <c r="E77" t="inlineStr">
        <is>
          <t>STRÖMSTAD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9202-2019</t>
        </is>
      </c>
      <c r="B78" s="1" t="n">
        <v>43506</v>
      </c>
      <c r="C78" s="1" t="n">
        <v>45192</v>
      </c>
      <c r="D78" t="inlineStr">
        <is>
          <t>VÄSTRA GÖTALANDS LÄN</t>
        </is>
      </c>
      <c r="E78" t="inlineStr">
        <is>
          <t>STRÖMSTAD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9823-2019</t>
        </is>
      </c>
      <c r="B79" s="1" t="n">
        <v>43509</v>
      </c>
      <c r="C79" s="1" t="n">
        <v>45192</v>
      </c>
      <c r="D79" t="inlineStr">
        <is>
          <t>VÄSTRA GÖTALANDS LÄN</t>
        </is>
      </c>
      <c r="E79" t="inlineStr">
        <is>
          <t>STRÖMSTAD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11858-2019</t>
        </is>
      </c>
      <c r="B80" s="1" t="n">
        <v>43521</v>
      </c>
      <c r="C80" s="1" t="n">
        <v>45192</v>
      </c>
      <c r="D80" t="inlineStr">
        <is>
          <t>VÄSTRA GÖTALANDS LÄN</t>
        </is>
      </c>
      <c r="E80" t="inlineStr">
        <is>
          <t>STRÖMSTAD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14125-2019</t>
        </is>
      </c>
      <c r="B81" s="1" t="n">
        <v>43532</v>
      </c>
      <c r="C81" s="1" t="n">
        <v>45192</v>
      </c>
      <c r="D81" t="inlineStr">
        <is>
          <t>VÄSTRA GÖTALANDS LÄN</t>
        </is>
      </c>
      <c r="E81" t="inlineStr">
        <is>
          <t>STRÖMSTAD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14328-2019</t>
        </is>
      </c>
      <c r="B82" s="1" t="n">
        <v>43535</v>
      </c>
      <c r="C82" s="1" t="n">
        <v>45192</v>
      </c>
      <c r="D82" t="inlineStr">
        <is>
          <t>VÄSTRA GÖTALANDS LÄN</t>
        </is>
      </c>
      <c r="E82" t="inlineStr">
        <is>
          <t>STRÖMSTAD</t>
        </is>
      </c>
      <c r="F82" t="inlineStr">
        <is>
          <t>Kyrkan</t>
        </is>
      </c>
      <c r="G82" t="n">
        <v>25.9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16190-2019</t>
        </is>
      </c>
      <c r="B83" s="1" t="n">
        <v>43545</v>
      </c>
      <c r="C83" s="1" t="n">
        <v>45192</v>
      </c>
      <c r="D83" t="inlineStr">
        <is>
          <t>VÄSTRA GÖTALANDS LÄN</t>
        </is>
      </c>
      <c r="E83" t="inlineStr">
        <is>
          <t>STRÖMSTAD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16420-2019</t>
        </is>
      </c>
      <c r="B84" s="1" t="n">
        <v>43546</v>
      </c>
      <c r="C84" s="1" t="n">
        <v>45192</v>
      </c>
      <c r="D84" t="inlineStr">
        <is>
          <t>VÄSTRA GÖTALANDS LÄN</t>
        </is>
      </c>
      <c r="E84" t="inlineStr">
        <is>
          <t>STRÖMSTAD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16762-2019</t>
        </is>
      </c>
      <c r="B85" s="1" t="n">
        <v>43549</v>
      </c>
      <c r="C85" s="1" t="n">
        <v>45192</v>
      </c>
      <c r="D85" t="inlineStr">
        <is>
          <t>VÄSTRA GÖTALANDS LÄN</t>
        </is>
      </c>
      <c r="E85" t="inlineStr">
        <is>
          <t>STRÖMSTAD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19612-2019</t>
        </is>
      </c>
      <c r="B86" s="1" t="n">
        <v>43565</v>
      </c>
      <c r="C86" s="1" t="n">
        <v>45192</v>
      </c>
      <c r="D86" t="inlineStr">
        <is>
          <t>VÄSTRA GÖTALANDS LÄN</t>
        </is>
      </c>
      <c r="E86" t="inlineStr">
        <is>
          <t>STRÖMSTAD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23030-2019</t>
        </is>
      </c>
      <c r="B87" s="1" t="n">
        <v>43591</v>
      </c>
      <c r="C87" s="1" t="n">
        <v>45192</v>
      </c>
      <c r="D87" t="inlineStr">
        <is>
          <t>VÄSTRA GÖTALANDS LÄN</t>
        </is>
      </c>
      <c r="E87" t="inlineStr">
        <is>
          <t>STRÖMSTAD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23028-2019</t>
        </is>
      </c>
      <c r="B88" s="1" t="n">
        <v>43591</v>
      </c>
      <c r="C88" s="1" t="n">
        <v>45192</v>
      </c>
      <c r="D88" t="inlineStr">
        <is>
          <t>VÄSTRA GÖTALANDS LÄN</t>
        </is>
      </c>
      <c r="E88" t="inlineStr">
        <is>
          <t>STRÖMSTAD</t>
        </is>
      </c>
      <c r="G88" t="n">
        <v>8.4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23751-2019</t>
        </is>
      </c>
      <c r="B89" s="1" t="n">
        <v>43595</v>
      </c>
      <c r="C89" s="1" t="n">
        <v>45192</v>
      </c>
      <c r="D89" t="inlineStr">
        <is>
          <t>VÄSTRA GÖTALANDS LÄN</t>
        </is>
      </c>
      <c r="E89" t="inlineStr">
        <is>
          <t>STRÖMSTAD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23850-2019</t>
        </is>
      </c>
      <c r="B90" s="1" t="n">
        <v>43595</v>
      </c>
      <c r="C90" s="1" t="n">
        <v>45192</v>
      </c>
      <c r="D90" t="inlineStr">
        <is>
          <t>VÄSTRA GÖTALANDS LÄN</t>
        </is>
      </c>
      <c r="E90" t="inlineStr">
        <is>
          <t>STRÖMSTAD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23747-2019</t>
        </is>
      </c>
      <c r="B91" s="1" t="n">
        <v>43595</v>
      </c>
      <c r="C91" s="1" t="n">
        <v>45192</v>
      </c>
      <c r="D91" t="inlineStr">
        <is>
          <t>VÄSTRA GÖTALANDS LÄN</t>
        </is>
      </c>
      <c r="E91" t="inlineStr">
        <is>
          <t>STRÖMSTAD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25225-2019</t>
        </is>
      </c>
      <c r="B92" s="1" t="n">
        <v>43605</v>
      </c>
      <c r="C92" s="1" t="n">
        <v>45192</v>
      </c>
      <c r="D92" t="inlineStr">
        <is>
          <t>VÄSTRA GÖTALANDS LÄN</t>
        </is>
      </c>
      <c r="E92" t="inlineStr">
        <is>
          <t>STRÖMSTAD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28158-2019</t>
        </is>
      </c>
      <c r="B93" s="1" t="n">
        <v>43613</v>
      </c>
      <c r="C93" s="1" t="n">
        <v>45192</v>
      </c>
      <c r="D93" t="inlineStr">
        <is>
          <t>VÄSTRA GÖTALANDS LÄN</t>
        </is>
      </c>
      <c r="E93" t="inlineStr">
        <is>
          <t>STRÖMSTAD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28317-2019</t>
        </is>
      </c>
      <c r="B94" s="1" t="n">
        <v>43623</v>
      </c>
      <c r="C94" s="1" t="n">
        <v>45192</v>
      </c>
      <c r="D94" t="inlineStr">
        <is>
          <t>VÄSTRA GÖTALANDS LÄN</t>
        </is>
      </c>
      <c r="E94" t="inlineStr">
        <is>
          <t>STRÖMSTAD</t>
        </is>
      </c>
      <c r="G94" t="n">
        <v>7.1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29460-2019</t>
        </is>
      </c>
      <c r="B95" s="1" t="n">
        <v>43629</v>
      </c>
      <c r="C95" s="1" t="n">
        <v>45192</v>
      </c>
      <c r="D95" t="inlineStr">
        <is>
          <t>VÄSTRA GÖTALANDS LÄN</t>
        </is>
      </c>
      <c r="E95" t="inlineStr">
        <is>
          <t>STRÖMSTAD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32566-2019</t>
        </is>
      </c>
      <c r="B96" s="1" t="n">
        <v>43647</v>
      </c>
      <c r="C96" s="1" t="n">
        <v>45192</v>
      </c>
      <c r="D96" t="inlineStr">
        <is>
          <t>VÄSTRA GÖTALANDS LÄN</t>
        </is>
      </c>
      <c r="E96" t="inlineStr">
        <is>
          <t>STRÖMSTAD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32564-2019</t>
        </is>
      </c>
      <c r="B97" s="1" t="n">
        <v>43647</v>
      </c>
      <c r="C97" s="1" t="n">
        <v>45192</v>
      </c>
      <c r="D97" t="inlineStr">
        <is>
          <t>VÄSTRA GÖTALANDS LÄN</t>
        </is>
      </c>
      <c r="E97" t="inlineStr">
        <is>
          <t>STRÖMSTAD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34867-2019</t>
        </is>
      </c>
      <c r="B98" s="1" t="n">
        <v>43658</v>
      </c>
      <c r="C98" s="1" t="n">
        <v>45192</v>
      </c>
      <c r="D98" t="inlineStr">
        <is>
          <t>VÄSTRA GÖTALANDS LÄN</t>
        </is>
      </c>
      <c r="E98" t="inlineStr">
        <is>
          <t>STRÖMSTAD</t>
        </is>
      </c>
      <c r="G98" t="n">
        <v>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47621-2019</t>
        </is>
      </c>
      <c r="B99" s="1" t="n">
        <v>43724</v>
      </c>
      <c r="C99" s="1" t="n">
        <v>45192</v>
      </c>
      <c r="D99" t="inlineStr">
        <is>
          <t>VÄSTRA GÖTALANDS LÄN</t>
        </is>
      </c>
      <c r="E99" t="inlineStr">
        <is>
          <t>STRÖMSTAD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47640-2019</t>
        </is>
      </c>
      <c r="B100" s="1" t="n">
        <v>43724</v>
      </c>
      <c r="C100" s="1" t="n">
        <v>45192</v>
      </c>
      <c r="D100" t="inlineStr">
        <is>
          <t>VÄSTRA GÖTALANDS LÄN</t>
        </is>
      </c>
      <c r="E100" t="inlineStr">
        <is>
          <t>STRÖMSTAD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47609-2019</t>
        </is>
      </c>
      <c r="B101" s="1" t="n">
        <v>43724</v>
      </c>
      <c r="C101" s="1" t="n">
        <v>45192</v>
      </c>
      <c r="D101" t="inlineStr">
        <is>
          <t>VÄSTRA GÖTALANDS LÄN</t>
        </is>
      </c>
      <c r="E101" t="inlineStr">
        <is>
          <t>STRÖMSTAD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47617-2019</t>
        </is>
      </c>
      <c r="B102" s="1" t="n">
        <v>43724</v>
      </c>
      <c r="C102" s="1" t="n">
        <v>45192</v>
      </c>
      <c r="D102" t="inlineStr">
        <is>
          <t>VÄSTRA GÖTALANDS LÄN</t>
        </is>
      </c>
      <c r="E102" t="inlineStr">
        <is>
          <t>STRÖMSTAD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47622-2019</t>
        </is>
      </c>
      <c r="B103" s="1" t="n">
        <v>43724</v>
      </c>
      <c r="C103" s="1" t="n">
        <v>45192</v>
      </c>
      <c r="D103" t="inlineStr">
        <is>
          <t>VÄSTRA GÖTALANDS LÄN</t>
        </is>
      </c>
      <c r="E103" t="inlineStr">
        <is>
          <t>STRÖMSTAD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51181-2019</t>
        </is>
      </c>
      <c r="B104" s="1" t="n">
        <v>43739</v>
      </c>
      <c r="C104" s="1" t="n">
        <v>45192</v>
      </c>
      <c r="D104" t="inlineStr">
        <is>
          <t>VÄSTRA GÖTALANDS LÄN</t>
        </is>
      </c>
      <c r="E104" t="inlineStr">
        <is>
          <t>STRÖMSTAD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57455-2019</t>
        </is>
      </c>
      <c r="B105" s="1" t="n">
        <v>43767</v>
      </c>
      <c r="C105" s="1" t="n">
        <v>45192</v>
      </c>
      <c r="D105" t="inlineStr">
        <is>
          <t>VÄSTRA GÖTALANDS LÄN</t>
        </is>
      </c>
      <c r="E105" t="inlineStr">
        <is>
          <t>STRÖMSTAD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  <c r="U105">
        <f>HYPERLINK("https://klasma.github.io/Logging_STROMSTAD/knärot/A 57455-2019.png", "A 57455-2019")</f>
        <v/>
      </c>
      <c r="V105">
        <f>HYPERLINK("https://klasma.github.io/Logging_STROMSTAD/klagomål/A 57455-2019.docx", "A 57455-2019")</f>
        <v/>
      </c>
      <c r="W105">
        <f>HYPERLINK("https://klasma.github.io/Logging_STROMSTAD/klagomålsmail/A 57455-2019.docx", "A 57455-2019")</f>
        <v/>
      </c>
      <c r="X105">
        <f>HYPERLINK("https://klasma.github.io/Logging_STROMSTAD/tillsyn/A 57455-2019.docx", "A 57455-2019")</f>
        <v/>
      </c>
      <c r="Y105">
        <f>HYPERLINK("https://klasma.github.io/Logging_STROMSTAD/tillsynsmail/A 57455-2019.docx", "A 57455-2019")</f>
        <v/>
      </c>
    </row>
    <row r="106" ht="15" customHeight="1">
      <c r="A106" t="inlineStr">
        <is>
          <t>A 57447-2019</t>
        </is>
      </c>
      <c r="B106" s="1" t="n">
        <v>43767</v>
      </c>
      <c r="C106" s="1" t="n">
        <v>45192</v>
      </c>
      <c r="D106" t="inlineStr">
        <is>
          <t>VÄSTRA GÖTALANDS LÄN</t>
        </is>
      </c>
      <c r="E106" t="inlineStr">
        <is>
          <t>STRÖMSTAD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62372-2019</t>
        </is>
      </c>
      <c r="B107" s="1" t="n">
        <v>43782</v>
      </c>
      <c r="C107" s="1" t="n">
        <v>45192</v>
      </c>
      <c r="D107" t="inlineStr">
        <is>
          <t>VÄSTRA GÖTALANDS LÄN</t>
        </is>
      </c>
      <c r="E107" t="inlineStr">
        <is>
          <t>STRÖMSTAD</t>
        </is>
      </c>
      <c r="G107" t="n">
        <v>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62907-2019</t>
        </is>
      </c>
      <c r="B108" s="1" t="n">
        <v>43790</v>
      </c>
      <c r="C108" s="1" t="n">
        <v>45192</v>
      </c>
      <c r="D108" t="inlineStr">
        <is>
          <t>VÄSTRA GÖTALANDS LÄN</t>
        </is>
      </c>
      <c r="E108" t="inlineStr">
        <is>
          <t>STRÖMSTAD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63030-2019</t>
        </is>
      </c>
      <c r="B109" s="1" t="n">
        <v>43790</v>
      </c>
      <c r="C109" s="1" t="n">
        <v>45192</v>
      </c>
      <c r="D109" t="inlineStr">
        <is>
          <t>VÄSTRA GÖTALANDS LÄN</t>
        </is>
      </c>
      <c r="E109" t="inlineStr">
        <is>
          <t>STRÖMSTAD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64359-2019</t>
        </is>
      </c>
      <c r="B110" s="1" t="n">
        <v>43793</v>
      </c>
      <c r="C110" s="1" t="n">
        <v>45192</v>
      </c>
      <c r="D110" t="inlineStr">
        <is>
          <t>VÄSTRA GÖTALANDS LÄN</t>
        </is>
      </c>
      <c r="E110" t="inlineStr">
        <is>
          <t>STRÖMSTAD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63526-2019</t>
        </is>
      </c>
      <c r="B111" s="1" t="n">
        <v>43794</v>
      </c>
      <c r="C111" s="1" t="n">
        <v>45192</v>
      </c>
      <c r="D111" t="inlineStr">
        <is>
          <t>VÄSTRA GÖTALANDS LÄN</t>
        </is>
      </c>
      <c r="E111" t="inlineStr">
        <is>
          <t>STRÖMSTAD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64824-2019</t>
        </is>
      </c>
      <c r="B112" s="1" t="n">
        <v>43795</v>
      </c>
      <c r="C112" s="1" t="n">
        <v>45192</v>
      </c>
      <c r="D112" t="inlineStr">
        <is>
          <t>VÄSTRA GÖTALANDS LÄN</t>
        </is>
      </c>
      <c r="E112" t="inlineStr">
        <is>
          <t>STRÖMSTAD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64338-2019</t>
        </is>
      </c>
      <c r="B113" s="1" t="n">
        <v>43797</v>
      </c>
      <c r="C113" s="1" t="n">
        <v>45192</v>
      </c>
      <c r="D113" t="inlineStr">
        <is>
          <t>VÄSTRA GÖTALANDS LÄN</t>
        </is>
      </c>
      <c r="E113" t="inlineStr">
        <is>
          <t>STRÖMSTAD</t>
        </is>
      </c>
      <c r="F113" t="inlineStr">
        <is>
          <t>Kommuner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1515-2020</t>
        </is>
      </c>
      <c r="B114" s="1" t="n">
        <v>43826</v>
      </c>
      <c r="C114" s="1" t="n">
        <v>45192</v>
      </c>
      <c r="D114" t="inlineStr">
        <is>
          <t>VÄSTRA GÖTALANDS LÄN</t>
        </is>
      </c>
      <c r="E114" t="inlineStr">
        <is>
          <t>STRÖMSTAD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7757-2020</t>
        </is>
      </c>
      <c r="B115" s="1" t="n">
        <v>43872</v>
      </c>
      <c r="C115" s="1" t="n">
        <v>45192</v>
      </c>
      <c r="D115" t="inlineStr">
        <is>
          <t>VÄSTRA GÖTALANDS LÄN</t>
        </is>
      </c>
      <c r="E115" t="inlineStr">
        <is>
          <t>STRÖMSTAD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9840-2020</t>
        </is>
      </c>
      <c r="B116" s="1" t="n">
        <v>43881</v>
      </c>
      <c r="C116" s="1" t="n">
        <v>45192</v>
      </c>
      <c r="D116" t="inlineStr">
        <is>
          <t>VÄSTRA GÖTALANDS LÄN</t>
        </is>
      </c>
      <c r="E116" t="inlineStr">
        <is>
          <t>STRÖMSTAD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10399-2020</t>
        </is>
      </c>
      <c r="B117" s="1" t="n">
        <v>43885</v>
      </c>
      <c r="C117" s="1" t="n">
        <v>45192</v>
      </c>
      <c r="D117" t="inlineStr">
        <is>
          <t>VÄSTRA GÖTALANDS LÄN</t>
        </is>
      </c>
      <c r="E117" t="inlineStr">
        <is>
          <t>STRÖMSTAD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14529-2020</t>
        </is>
      </c>
      <c r="B118" s="1" t="n">
        <v>43902</v>
      </c>
      <c r="C118" s="1" t="n">
        <v>45192</v>
      </c>
      <c r="D118" t="inlineStr">
        <is>
          <t>VÄSTRA GÖTALANDS LÄN</t>
        </is>
      </c>
      <c r="E118" t="inlineStr">
        <is>
          <t>STRÖMSTAD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17447-2020</t>
        </is>
      </c>
      <c r="B119" s="1" t="n">
        <v>43917</v>
      </c>
      <c r="C119" s="1" t="n">
        <v>45192</v>
      </c>
      <c r="D119" t="inlineStr">
        <is>
          <t>VÄSTRA GÖTALANDS LÄN</t>
        </is>
      </c>
      <c r="E119" t="inlineStr">
        <is>
          <t>STRÖMSTAD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17435-2020</t>
        </is>
      </c>
      <c r="B120" s="1" t="n">
        <v>43917</v>
      </c>
      <c r="C120" s="1" t="n">
        <v>45192</v>
      </c>
      <c r="D120" t="inlineStr">
        <is>
          <t>VÄSTRA GÖTALANDS LÄN</t>
        </is>
      </c>
      <c r="E120" t="inlineStr">
        <is>
          <t>STRÖMSTAD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17523-2020</t>
        </is>
      </c>
      <c r="B121" s="1" t="n">
        <v>43917</v>
      </c>
      <c r="C121" s="1" t="n">
        <v>45192</v>
      </c>
      <c r="D121" t="inlineStr">
        <is>
          <t>VÄSTRA GÖTALANDS LÄN</t>
        </is>
      </c>
      <c r="E121" t="inlineStr">
        <is>
          <t>STRÖMSTAD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17577-2020</t>
        </is>
      </c>
      <c r="B122" s="1" t="n">
        <v>43920</v>
      </c>
      <c r="C122" s="1" t="n">
        <v>45192</v>
      </c>
      <c r="D122" t="inlineStr">
        <is>
          <t>VÄSTRA GÖTALANDS LÄN</t>
        </is>
      </c>
      <c r="E122" t="inlineStr">
        <is>
          <t>STRÖMSTAD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17568-2020</t>
        </is>
      </c>
      <c r="B123" s="1" t="n">
        <v>43920</v>
      </c>
      <c r="C123" s="1" t="n">
        <v>45192</v>
      </c>
      <c r="D123" t="inlineStr">
        <is>
          <t>VÄSTRA GÖTALANDS LÄN</t>
        </is>
      </c>
      <c r="E123" t="inlineStr">
        <is>
          <t>STRÖMSTAD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17570-2020</t>
        </is>
      </c>
      <c r="B124" s="1" t="n">
        <v>43920</v>
      </c>
      <c r="C124" s="1" t="n">
        <v>45192</v>
      </c>
      <c r="D124" t="inlineStr">
        <is>
          <t>VÄSTRA GÖTALANDS LÄN</t>
        </is>
      </c>
      <c r="E124" t="inlineStr">
        <is>
          <t>STRÖMSTAD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20902-2020</t>
        </is>
      </c>
      <c r="B125" s="1" t="n">
        <v>43950</v>
      </c>
      <c r="C125" s="1" t="n">
        <v>45192</v>
      </c>
      <c r="D125" t="inlineStr">
        <is>
          <t>VÄSTRA GÖTALANDS LÄN</t>
        </is>
      </c>
      <c r="E125" t="inlineStr">
        <is>
          <t>STRÖMSTAD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21073-2020</t>
        </is>
      </c>
      <c r="B126" s="1" t="n">
        <v>43951</v>
      </c>
      <c r="C126" s="1" t="n">
        <v>45192</v>
      </c>
      <c r="D126" t="inlineStr">
        <is>
          <t>VÄSTRA GÖTALANDS LÄN</t>
        </is>
      </c>
      <c r="E126" t="inlineStr">
        <is>
          <t>STRÖMSTAD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21260-2020</t>
        </is>
      </c>
      <c r="B127" s="1" t="n">
        <v>43955</v>
      </c>
      <c r="C127" s="1" t="n">
        <v>45192</v>
      </c>
      <c r="D127" t="inlineStr">
        <is>
          <t>VÄSTRA GÖTALANDS LÄN</t>
        </is>
      </c>
      <c r="E127" t="inlineStr">
        <is>
          <t>STRÖMSTAD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25578-2020</t>
        </is>
      </c>
      <c r="B128" s="1" t="n">
        <v>43982</v>
      </c>
      <c r="C128" s="1" t="n">
        <v>45192</v>
      </c>
      <c r="D128" t="inlineStr">
        <is>
          <t>VÄSTRA GÖTALANDS LÄN</t>
        </is>
      </c>
      <c r="E128" t="inlineStr">
        <is>
          <t>STRÖMSTAD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25833-2020</t>
        </is>
      </c>
      <c r="B129" s="1" t="n">
        <v>43983</v>
      </c>
      <c r="C129" s="1" t="n">
        <v>45192</v>
      </c>
      <c r="D129" t="inlineStr">
        <is>
          <t>VÄSTRA GÖTALANDS LÄN</t>
        </is>
      </c>
      <c r="E129" t="inlineStr">
        <is>
          <t>STRÖMSTAD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27476-2020</t>
        </is>
      </c>
      <c r="B130" s="1" t="n">
        <v>43992</v>
      </c>
      <c r="C130" s="1" t="n">
        <v>45192</v>
      </c>
      <c r="D130" t="inlineStr">
        <is>
          <t>VÄSTRA GÖTALANDS LÄN</t>
        </is>
      </c>
      <c r="E130" t="inlineStr">
        <is>
          <t>STRÖMSTAD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27483-2020</t>
        </is>
      </c>
      <c r="B131" s="1" t="n">
        <v>43992</v>
      </c>
      <c r="C131" s="1" t="n">
        <v>45192</v>
      </c>
      <c r="D131" t="inlineStr">
        <is>
          <t>VÄSTRA GÖTALANDS LÄN</t>
        </is>
      </c>
      <c r="E131" t="inlineStr">
        <is>
          <t>STRÖMSTAD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30033-2020</t>
        </is>
      </c>
      <c r="B132" s="1" t="n">
        <v>44006</v>
      </c>
      <c r="C132" s="1" t="n">
        <v>45192</v>
      </c>
      <c r="D132" t="inlineStr">
        <is>
          <t>VÄSTRA GÖTALANDS LÄN</t>
        </is>
      </c>
      <c r="E132" t="inlineStr">
        <is>
          <t>STRÖMSTAD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32609-2020</t>
        </is>
      </c>
      <c r="B133" s="1" t="n">
        <v>44019</v>
      </c>
      <c r="C133" s="1" t="n">
        <v>45192</v>
      </c>
      <c r="D133" t="inlineStr">
        <is>
          <t>VÄSTRA GÖTALANDS LÄN</t>
        </is>
      </c>
      <c r="E133" t="inlineStr">
        <is>
          <t>STRÖMSTAD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41225-2020</t>
        </is>
      </c>
      <c r="B134" s="1" t="n">
        <v>44071</v>
      </c>
      <c r="C134" s="1" t="n">
        <v>45192</v>
      </c>
      <c r="D134" t="inlineStr">
        <is>
          <t>VÄSTRA GÖTALANDS LÄN</t>
        </is>
      </c>
      <c r="E134" t="inlineStr">
        <is>
          <t>STRÖMSTAD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41205-2020</t>
        </is>
      </c>
      <c r="B135" s="1" t="n">
        <v>44071</v>
      </c>
      <c r="C135" s="1" t="n">
        <v>45192</v>
      </c>
      <c r="D135" t="inlineStr">
        <is>
          <t>VÄSTRA GÖTALANDS LÄN</t>
        </is>
      </c>
      <c r="E135" t="inlineStr">
        <is>
          <t>STRÖMSTAD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41220-2020</t>
        </is>
      </c>
      <c r="B136" s="1" t="n">
        <v>44071</v>
      </c>
      <c r="C136" s="1" t="n">
        <v>45192</v>
      </c>
      <c r="D136" t="inlineStr">
        <is>
          <t>VÄSTRA GÖTALANDS LÄN</t>
        </is>
      </c>
      <c r="E136" t="inlineStr">
        <is>
          <t>STRÖMSTAD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43766-2020</t>
        </is>
      </c>
      <c r="B137" s="1" t="n">
        <v>44082</v>
      </c>
      <c r="C137" s="1" t="n">
        <v>45192</v>
      </c>
      <c r="D137" t="inlineStr">
        <is>
          <t>VÄSTRA GÖTALANDS LÄN</t>
        </is>
      </c>
      <c r="E137" t="inlineStr">
        <is>
          <t>STRÖMSTAD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44146-2020</t>
        </is>
      </c>
      <c r="B138" s="1" t="n">
        <v>44082</v>
      </c>
      <c r="C138" s="1" t="n">
        <v>45192</v>
      </c>
      <c r="D138" t="inlineStr">
        <is>
          <t>VÄSTRA GÖTALANDS LÄN</t>
        </is>
      </c>
      <c r="E138" t="inlineStr">
        <is>
          <t>STRÖMSTAD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44542-2020</t>
        </is>
      </c>
      <c r="B139" s="1" t="n">
        <v>44085</v>
      </c>
      <c r="C139" s="1" t="n">
        <v>45192</v>
      </c>
      <c r="D139" t="inlineStr">
        <is>
          <t>VÄSTRA GÖTALANDS LÄN</t>
        </is>
      </c>
      <c r="E139" t="inlineStr">
        <is>
          <t>STRÖMSTAD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44553-2020</t>
        </is>
      </c>
      <c r="B140" s="1" t="n">
        <v>44085</v>
      </c>
      <c r="C140" s="1" t="n">
        <v>45192</v>
      </c>
      <c r="D140" t="inlineStr">
        <is>
          <t>VÄSTRA GÖTALANDS LÄN</t>
        </is>
      </c>
      <c r="E140" t="inlineStr">
        <is>
          <t>STRÖMSTAD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52598-2020</t>
        </is>
      </c>
      <c r="B141" s="1" t="n">
        <v>44116</v>
      </c>
      <c r="C141" s="1" t="n">
        <v>45192</v>
      </c>
      <c r="D141" t="inlineStr">
        <is>
          <t>VÄSTRA GÖTALANDS LÄN</t>
        </is>
      </c>
      <c r="E141" t="inlineStr">
        <is>
          <t>STRÖMSTAD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54251-2020</t>
        </is>
      </c>
      <c r="B142" s="1" t="n">
        <v>44124</v>
      </c>
      <c r="C142" s="1" t="n">
        <v>45192</v>
      </c>
      <c r="D142" t="inlineStr">
        <is>
          <t>VÄSTRA GÖTALANDS LÄN</t>
        </is>
      </c>
      <c r="E142" t="inlineStr">
        <is>
          <t>STRÖMSTAD</t>
        </is>
      </c>
      <c r="G142" t="n">
        <v>11.6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54239-2020</t>
        </is>
      </c>
      <c r="B143" s="1" t="n">
        <v>44124</v>
      </c>
      <c r="C143" s="1" t="n">
        <v>45192</v>
      </c>
      <c r="D143" t="inlineStr">
        <is>
          <t>VÄSTRA GÖTALANDS LÄN</t>
        </is>
      </c>
      <c r="E143" t="inlineStr">
        <is>
          <t>STRÖMSTAD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55172-2020</t>
        </is>
      </c>
      <c r="B144" s="1" t="n">
        <v>44129</v>
      </c>
      <c r="C144" s="1" t="n">
        <v>45192</v>
      </c>
      <c r="D144" t="inlineStr">
        <is>
          <t>VÄSTRA GÖTALANDS LÄN</t>
        </is>
      </c>
      <c r="E144" t="inlineStr">
        <is>
          <t>STRÖMSTAD</t>
        </is>
      </c>
      <c r="G144" t="n">
        <v>15.8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57217-2020</t>
        </is>
      </c>
      <c r="B145" s="1" t="n">
        <v>44139</v>
      </c>
      <c r="C145" s="1" t="n">
        <v>45192</v>
      </c>
      <c r="D145" t="inlineStr">
        <is>
          <t>VÄSTRA GÖTALANDS LÄN</t>
        </is>
      </c>
      <c r="E145" t="inlineStr">
        <is>
          <t>STRÖMSTAD</t>
        </is>
      </c>
      <c r="G145" t="n">
        <v>8.300000000000001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59974-2020</t>
        </is>
      </c>
      <c r="B146" s="1" t="n">
        <v>44151</v>
      </c>
      <c r="C146" s="1" t="n">
        <v>45192</v>
      </c>
      <c r="D146" t="inlineStr">
        <is>
          <t>VÄSTRA GÖTALANDS LÄN</t>
        </is>
      </c>
      <c r="E146" t="inlineStr">
        <is>
          <t>STRÖMSTAD</t>
        </is>
      </c>
      <c r="F146" t="inlineStr">
        <is>
          <t>Kommuner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59810-2020</t>
        </is>
      </c>
      <c r="B147" s="1" t="n">
        <v>44151</v>
      </c>
      <c r="C147" s="1" t="n">
        <v>45192</v>
      </c>
      <c r="D147" t="inlineStr">
        <is>
          <t>VÄSTRA GÖTALANDS LÄN</t>
        </is>
      </c>
      <c r="E147" t="inlineStr">
        <is>
          <t>STRÖMSTAD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64430-2020</t>
        </is>
      </c>
      <c r="B148" s="1" t="n">
        <v>44168</v>
      </c>
      <c r="C148" s="1" t="n">
        <v>45192</v>
      </c>
      <c r="D148" t="inlineStr">
        <is>
          <t>VÄSTRA GÖTALANDS LÄN</t>
        </is>
      </c>
      <c r="E148" t="inlineStr">
        <is>
          <t>STRÖMSTAD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64989-2020</t>
        </is>
      </c>
      <c r="B149" s="1" t="n">
        <v>44172</v>
      </c>
      <c r="C149" s="1" t="n">
        <v>45192</v>
      </c>
      <c r="D149" t="inlineStr">
        <is>
          <t>VÄSTRA GÖTALANDS LÄN</t>
        </is>
      </c>
      <c r="E149" t="inlineStr">
        <is>
          <t>STRÖMSTAD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330-2021</t>
        </is>
      </c>
      <c r="B150" s="1" t="n">
        <v>44200</v>
      </c>
      <c r="C150" s="1" t="n">
        <v>45192</v>
      </c>
      <c r="D150" t="inlineStr">
        <is>
          <t>VÄSTRA GÖTALANDS LÄN</t>
        </is>
      </c>
      <c r="E150" t="inlineStr">
        <is>
          <t>STRÖMSTAD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1352-2021</t>
        </is>
      </c>
      <c r="B151" s="1" t="n">
        <v>44208</v>
      </c>
      <c r="C151" s="1" t="n">
        <v>45192</v>
      </c>
      <c r="D151" t="inlineStr">
        <is>
          <t>VÄSTRA GÖTALANDS LÄN</t>
        </is>
      </c>
      <c r="E151" t="inlineStr">
        <is>
          <t>STRÖMSTAD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2231-2021</t>
        </is>
      </c>
      <c r="B152" s="1" t="n">
        <v>44211</v>
      </c>
      <c r="C152" s="1" t="n">
        <v>45192</v>
      </c>
      <c r="D152" t="inlineStr">
        <is>
          <t>VÄSTRA GÖTALANDS LÄN</t>
        </is>
      </c>
      <c r="E152" t="inlineStr">
        <is>
          <t>STRÖMSTAD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5696-2021</t>
        </is>
      </c>
      <c r="B153" s="1" t="n">
        <v>44229</v>
      </c>
      <c r="C153" s="1" t="n">
        <v>45192</v>
      </c>
      <c r="D153" t="inlineStr">
        <is>
          <t>VÄSTRA GÖTALANDS LÄN</t>
        </is>
      </c>
      <c r="E153" t="inlineStr">
        <is>
          <t>STRÖMSTAD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7792-2021</t>
        </is>
      </c>
      <c r="B154" s="1" t="n">
        <v>44242</v>
      </c>
      <c r="C154" s="1" t="n">
        <v>45192</v>
      </c>
      <c r="D154" t="inlineStr">
        <is>
          <t>VÄSTRA GÖTALANDS LÄN</t>
        </is>
      </c>
      <c r="E154" t="inlineStr">
        <is>
          <t>STRÖMSTAD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9590-2021</t>
        </is>
      </c>
      <c r="B155" s="1" t="n">
        <v>44251</v>
      </c>
      <c r="C155" s="1" t="n">
        <v>45192</v>
      </c>
      <c r="D155" t="inlineStr">
        <is>
          <t>VÄSTRA GÖTALANDS LÄN</t>
        </is>
      </c>
      <c r="E155" t="inlineStr">
        <is>
          <t>STRÖMSTAD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10252-2021</t>
        </is>
      </c>
      <c r="B156" s="1" t="n">
        <v>44256</v>
      </c>
      <c r="C156" s="1" t="n">
        <v>45192</v>
      </c>
      <c r="D156" t="inlineStr">
        <is>
          <t>VÄSTRA GÖTALANDS LÄN</t>
        </is>
      </c>
      <c r="E156" t="inlineStr">
        <is>
          <t>STRÖMSTAD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10249-2021</t>
        </is>
      </c>
      <c r="B157" s="1" t="n">
        <v>44256</v>
      </c>
      <c r="C157" s="1" t="n">
        <v>45192</v>
      </c>
      <c r="D157" t="inlineStr">
        <is>
          <t>VÄSTRA GÖTALANDS LÄN</t>
        </is>
      </c>
      <c r="E157" t="inlineStr">
        <is>
          <t>STRÖMSTAD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14549-2021</t>
        </is>
      </c>
      <c r="B158" s="1" t="n">
        <v>44279</v>
      </c>
      <c r="C158" s="1" t="n">
        <v>45192</v>
      </c>
      <c r="D158" t="inlineStr">
        <is>
          <t>VÄSTRA GÖTALANDS LÄN</t>
        </is>
      </c>
      <c r="E158" t="inlineStr">
        <is>
          <t>STRÖMSTAD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15959-2021</t>
        </is>
      </c>
      <c r="B159" s="1" t="n">
        <v>44287</v>
      </c>
      <c r="C159" s="1" t="n">
        <v>45192</v>
      </c>
      <c r="D159" t="inlineStr">
        <is>
          <t>VÄSTRA GÖTALANDS LÄN</t>
        </is>
      </c>
      <c r="E159" t="inlineStr">
        <is>
          <t>STRÖMSTAD</t>
        </is>
      </c>
      <c r="G159" t="n">
        <v>10.5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17330-2021</t>
        </is>
      </c>
      <c r="B160" s="1" t="n">
        <v>44298</v>
      </c>
      <c r="C160" s="1" t="n">
        <v>45192</v>
      </c>
      <c r="D160" t="inlineStr">
        <is>
          <t>VÄSTRA GÖTALANDS LÄN</t>
        </is>
      </c>
      <c r="E160" t="inlineStr">
        <is>
          <t>STRÖMSTAD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18043-2021</t>
        </is>
      </c>
      <c r="B161" s="1" t="n">
        <v>44301</v>
      </c>
      <c r="C161" s="1" t="n">
        <v>45192</v>
      </c>
      <c r="D161" t="inlineStr">
        <is>
          <t>VÄSTRA GÖTALANDS LÄN</t>
        </is>
      </c>
      <c r="E161" t="inlineStr">
        <is>
          <t>STRÖMSTAD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19492-2021</t>
        </is>
      </c>
      <c r="B162" s="1" t="n">
        <v>44312</v>
      </c>
      <c r="C162" s="1" t="n">
        <v>45192</v>
      </c>
      <c r="D162" t="inlineStr">
        <is>
          <t>VÄSTRA GÖTALANDS LÄN</t>
        </is>
      </c>
      <c r="E162" t="inlineStr">
        <is>
          <t>STRÖMSTAD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20973-2021</t>
        </is>
      </c>
      <c r="B163" s="1" t="n">
        <v>44318</v>
      </c>
      <c r="C163" s="1" t="n">
        <v>45192</v>
      </c>
      <c r="D163" t="inlineStr">
        <is>
          <t>VÄSTRA GÖTALANDS LÄN</t>
        </is>
      </c>
      <c r="E163" t="inlineStr">
        <is>
          <t>STRÖMSTAD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25795-2021</t>
        </is>
      </c>
      <c r="B164" s="1" t="n">
        <v>44343</v>
      </c>
      <c r="C164" s="1" t="n">
        <v>45192</v>
      </c>
      <c r="D164" t="inlineStr">
        <is>
          <t>VÄSTRA GÖTALANDS LÄN</t>
        </is>
      </c>
      <c r="E164" t="inlineStr">
        <is>
          <t>STRÖMSTAD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25869-2021</t>
        </is>
      </c>
      <c r="B165" s="1" t="n">
        <v>44344</v>
      </c>
      <c r="C165" s="1" t="n">
        <v>45192</v>
      </c>
      <c r="D165" t="inlineStr">
        <is>
          <t>VÄSTRA GÖTALANDS LÄN</t>
        </is>
      </c>
      <c r="E165" t="inlineStr">
        <is>
          <t>STRÖMSTAD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32949-2021</t>
        </is>
      </c>
      <c r="B166" s="1" t="n">
        <v>44375</v>
      </c>
      <c r="C166" s="1" t="n">
        <v>45192</v>
      </c>
      <c r="D166" t="inlineStr">
        <is>
          <t>VÄSTRA GÖTALANDS LÄN</t>
        </is>
      </c>
      <c r="E166" t="inlineStr">
        <is>
          <t>STRÖMSTAD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44408-2021</t>
        </is>
      </c>
      <c r="B167" s="1" t="n">
        <v>44435</v>
      </c>
      <c r="C167" s="1" t="n">
        <v>45192</v>
      </c>
      <c r="D167" t="inlineStr">
        <is>
          <t>VÄSTRA GÖTALANDS LÄN</t>
        </is>
      </c>
      <c r="E167" t="inlineStr">
        <is>
          <t>STRÖMSTAD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45223-2021</t>
        </is>
      </c>
      <c r="B168" s="1" t="n">
        <v>44439</v>
      </c>
      <c r="C168" s="1" t="n">
        <v>45192</v>
      </c>
      <c r="D168" t="inlineStr">
        <is>
          <t>VÄSTRA GÖTALANDS LÄN</t>
        </is>
      </c>
      <c r="E168" t="inlineStr">
        <is>
          <t>STRÖMSTAD</t>
        </is>
      </c>
      <c r="G168" t="n">
        <v>8.1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45780-2021</t>
        </is>
      </c>
      <c r="B169" s="1" t="n">
        <v>44441</v>
      </c>
      <c r="C169" s="1" t="n">
        <v>45192</v>
      </c>
      <c r="D169" t="inlineStr">
        <is>
          <t>VÄSTRA GÖTALANDS LÄN</t>
        </is>
      </c>
      <c r="E169" t="inlineStr">
        <is>
          <t>STRÖMSTAD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49242-2021</t>
        </is>
      </c>
      <c r="B170" s="1" t="n">
        <v>44453</v>
      </c>
      <c r="C170" s="1" t="n">
        <v>45192</v>
      </c>
      <c r="D170" t="inlineStr">
        <is>
          <t>VÄSTRA GÖTALANDS LÄN</t>
        </is>
      </c>
      <c r="E170" t="inlineStr">
        <is>
          <t>STRÖMSTAD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50202-2021</t>
        </is>
      </c>
      <c r="B171" s="1" t="n">
        <v>44457</v>
      </c>
      <c r="C171" s="1" t="n">
        <v>45192</v>
      </c>
      <c r="D171" t="inlineStr">
        <is>
          <t>VÄSTRA GÖTALANDS LÄN</t>
        </is>
      </c>
      <c r="E171" t="inlineStr">
        <is>
          <t>STRÖMSTAD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50401-2021</t>
        </is>
      </c>
      <c r="B172" s="1" t="n">
        <v>44459</v>
      </c>
      <c r="C172" s="1" t="n">
        <v>45192</v>
      </c>
      <c r="D172" t="inlineStr">
        <is>
          <t>VÄSTRA GÖTALANDS LÄN</t>
        </is>
      </c>
      <c r="E172" t="inlineStr">
        <is>
          <t>STRÖMSTAD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52005-2021</t>
        </is>
      </c>
      <c r="B173" s="1" t="n">
        <v>44462</v>
      </c>
      <c r="C173" s="1" t="n">
        <v>45192</v>
      </c>
      <c r="D173" t="inlineStr">
        <is>
          <t>VÄSTRA GÖTALANDS LÄN</t>
        </is>
      </c>
      <c r="E173" t="inlineStr">
        <is>
          <t>STRÖMSTAD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53645-2021</t>
        </is>
      </c>
      <c r="B174" s="1" t="n">
        <v>44469</v>
      </c>
      <c r="C174" s="1" t="n">
        <v>45192</v>
      </c>
      <c r="D174" t="inlineStr">
        <is>
          <t>VÄSTRA GÖTALANDS LÄN</t>
        </is>
      </c>
      <c r="E174" t="inlineStr">
        <is>
          <t>STRÖMSTAD</t>
        </is>
      </c>
      <c r="G174" t="n">
        <v>13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59872-2021</t>
        </is>
      </c>
      <c r="B175" s="1" t="n">
        <v>44494</v>
      </c>
      <c r="C175" s="1" t="n">
        <v>45192</v>
      </c>
      <c r="D175" t="inlineStr">
        <is>
          <t>VÄSTRA GÖTALANDS LÄN</t>
        </is>
      </c>
      <c r="E175" t="inlineStr">
        <is>
          <t>STRÖMSTAD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59917-2021</t>
        </is>
      </c>
      <c r="B176" s="1" t="n">
        <v>44494</v>
      </c>
      <c r="C176" s="1" t="n">
        <v>45192</v>
      </c>
      <c r="D176" t="inlineStr">
        <is>
          <t>VÄSTRA GÖTALANDS LÄN</t>
        </is>
      </c>
      <c r="E176" t="inlineStr">
        <is>
          <t>STRÖMSTAD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61896-2021</t>
        </is>
      </c>
      <c r="B177" s="1" t="n">
        <v>44499</v>
      </c>
      <c r="C177" s="1" t="n">
        <v>45192</v>
      </c>
      <c r="D177" t="inlineStr">
        <is>
          <t>VÄSTRA GÖTALANDS LÄN</t>
        </is>
      </c>
      <c r="E177" t="inlineStr">
        <is>
          <t>STRÖMSTAD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64020-2021</t>
        </is>
      </c>
      <c r="B178" s="1" t="n">
        <v>44510</v>
      </c>
      <c r="C178" s="1" t="n">
        <v>45192</v>
      </c>
      <c r="D178" t="inlineStr">
        <is>
          <t>VÄSTRA GÖTALANDS LÄN</t>
        </is>
      </c>
      <c r="E178" t="inlineStr">
        <is>
          <t>STRÖMSTAD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67875-2021</t>
        </is>
      </c>
      <c r="B179" s="1" t="n">
        <v>44525</v>
      </c>
      <c r="C179" s="1" t="n">
        <v>45192</v>
      </c>
      <c r="D179" t="inlineStr">
        <is>
          <t>VÄSTRA GÖTALANDS LÄN</t>
        </is>
      </c>
      <c r="E179" t="inlineStr">
        <is>
          <t>STRÖMSTAD</t>
        </is>
      </c>
      <c r="G179" t="n">
        <v>15.5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68243-2021</t>
        </is>
      </c>
      <c r="B180" s="1" t="n">
        <v>44525</v>
      </c>
      <c r="C180" s="1" t="n">
        <v>45192</v>
      </c>
      <c r="D180" t="inlineStr">
        <is>
          <t>VÄSTRA GÖTALANDS LÄN</t>
        </is>
      </c>
      <c r="E180" t="inlineStr">
        <is>
          <t>STRÖMSTAD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68392-2021</t>
        </is>
      </c>
      <c r="B181" s="1" t="n">
        <v>44526</v>
      </c>
      <c r="C181" s="1" t="n">
        <v>45192</v>
      </c>
      <c r="D181" t="inlineStr">
        <is>
          <t>VÄSTRA GÖTALANDS LÄN</t>
        </is>
      </c>
      <c r="E181" t="inlineStr">
        <is>
          <t>STRÖMSTAD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70165-2021</t>
        </is>
      </c>
      <c r="B182" s="1" t="n">
        <v>44533</v>
      </c>
      <c r="C182" s="1" t="n">
        <v>45192</v>
      </c>
      <c r="D182" t="inlineStr">
        <is>
          <t>VÄSTRA GÖTALANDS LÄN</t>
        </is>
      </c>
      <c r="E182" t="inlineStr">
        <is>
          <t>STRÖMSTAD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70162-2021</t>
        </is>
      </c>
      <c r="B183" s="1" t="n">
        <v>44533</v>
      </c>
      <c r="C183" s="1" t="n">
        <v>45192</v>
      </c>
      <c r="D183" t="inlineStr">
        <is>
          <t>VÄSTRA GÖTALANDS LÄN</t>
        </is>
      </c>
      <c r="E183" t="inlineStr">
        <is>
          <t>STRÖMSTAD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70164-2021</t>
        </is>
      </c>
      <c r="B184" s="1" t="n">
        <v>44533</v>
      </c>
      <c r="C184" s="1" t="n">
        <v>45192</v>
      </c>
      <c r="D184" t="inlineStr">
        <is>
          <t>VÄSTRA GÖTALANDS LÄN</t>
        </is>
      </c>
      <c r="E184" t="inlineStr">
        <is>
          <t>STRÖMSTAD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3378-2022</t>
        </is>
      </c>
      <c r="B185" s="1" t="n">
        <v>44585</v>
      </c>
      <c r="C185" s="1" t="n">
        <v>45192</v>
      </c>
      <c r="D185" t="inlineStr">
        <is>
          <t>VÄSTRA GÖTALANDS LÄN</t>
        </is>
      </c>
      <c r="E185" t="inlineStr">
        <is>
          <t>STRÖMSTAD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3372-2022</t>
        </is>
      </c>
      <c r="B186" s="1" t="n">
        <v>44585</v>
      </c>
      <c r="C186" s="1" t="n">
        <v>45192</v>
      </c>
      <c r="D186" t="inlineStr">
        <is>
          <t>VÄSTRA GÖTALANDS LÄN</t>
        </is>
      </c>
      <c r="E186" t="inlineStr">
        <is>
          <t>STRÖMSTAD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4395-2022</t>
        </is>
      </c>
      <c r="B187" s="1" t="n">
        <v>44588</v>
      </c>
      <c r="C187" s="1" t="n">
        <v>45192</v>
      </c>
      <c r="D187" t="inlineStr">
        <is>
          <t>VÄSTRA GÖTALANDS LÄN</t>
        </is>
      </c>
      <c r="E187" t="inlineStr">
        <is>
          <t>STRÖMSTAD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7136-2022</t>
        </is>
      </c>
      <c r="B188" s="1" t="n">
        <v>44603</v>
      </c>
      <c r="C188" s="1" t="n">
        <v>45192</v>
      </c>
      <c r="D188" t="inlineStr">
        <is>
          <t>VÄSTRA GÖTALANDS LÄN</t>
        </is>
      </c>
      <c r="E188" t="inlineStr">
        <is>
          <t>STRÖMSTAD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7329-2022</t>
        </is>
      </c>
      <c r="B189" s="1" t="n">
        <v>44606</v>
      </c>
      <c r="C189" s="1" t="n">
        <v>45192</v>
      </c>
      <c r="D189" t="inlineStr">
        <is>
          <t>VÄSTRA GÖTALANDS LÄN</t>
        </is>
      </c>
      <c r="E189" t="inlineStr">
        <is>
          <t>STRÖMSTAD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13890-2022</t>
        </is>
      </c>
      <c r="B190" s="1" t="n">
        <v>44649</v>
      </c>
      <c r="C190" s="1" t="n">
        <v>45192</v>
      </c>
      <c r="D190" t="inlineStr">
        <is>
          <t>VÄSTRA GÖTALANDS LÄN</t>
        </is>
      </c>
      <c r="E190" t="inlineStr">
        <is>
          <t>STRÖMSTAD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14105-2022</t>
        </is>
      </c>
      <c r="B191" s="1" t="n">
        <v>44651</v>
      </c>
      <c r="C191" s="1" t="n">
        <v>45192</v>
      </c>
      <c r="D191" t="inlineStr">
        <is>
          <t>VÄSTRA GÖTALANDS LÄN</t>
        </is>
      </c>
      <c r="E191" t="inlineStr">
        <is>
          <t>STRÖMSTAD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14754-2022</t>
        </is>
      </c>
      <c r="B192" s="1" t="n">
        <v>44655</v>
      </c>
      <c r="C192" s="1" t="n">
        <v>45192</v>
      </c>
      <c r="D192" t="inlineStr">
        <is>
          <t>VÄSTRA GÖTALANDS LÄN</t>
        </is>
      </c>
      <c r="E192" t="inlineStr">
        <is>
          <t>STRÖMSTAD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15266-2022</t>
        </is>
      </c>
      <c r="B193" s="1" t="n">
        <v>44659</v>
      </c>
      <c r="C193" s="1" t="n">
        <v>45192</v>
      </c>
      <c r="D193" t="inlineStr">
        <is>
          <t>VÄSTRA GÖTALANDS LÄN</t>
        </is>
      </c>
      <c r="E193" t="inlineStr">
        <is>
          <t>STRÖMSTAD</t>
        </is>
      </c>
      <c r="G193" t="n">
        <v>7.1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20340-2022</t>
        </is>
      </c>
      <c r="B194" s="1" t="n">
        <v>44699</v>
      </c>
      <c r="C194" s="1" t="n">
        <v>45192</v>
      </c>
      <c r="D194" t="inlineStr">
        <is>
          <t>VÄSTRA GÖTALANDS LÄN</t>
        </is>
      </c>
      <c r="E194" t="inlineStr">
        <is>
          <t>STRÖMSTAD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20888-2022</t>
        </is>
      </c>
      <c r="B195" s="1" t="n">
        <v>44701</v>
      </c>
      <c r="C195" s="1" t="n">
        <v>45192</v>
      </c>
      <c r="D195" t="inlineStr">
        <is>
          <t>VÄSTRA GÖTALANDS LÄN</t>
        </is>
      </c>
      <c r="E195" t="inlineStr">
        <is>
          <t>STRÖMSTAD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21061-2022</t>
        </is>
      </c>
      <c r="B196" s="1" t="n">
        <v>44704</v>
      </c>
      <c r="C196" s="1" t="n">
        <v>45192</v>
      </c>
      <c r="D196" t="inlineStr">
        <is>
          <t>VÄSTRA GÖTALANDS LÄN</t>
        </is>
      </c>
      <c r="E196" t="inlineStr">
        <is>
          <t>STRÖMSTAD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23819-2022</t>
        </is>
      </c>
      <c r="B197" s="1" t="n">
        <v>44722</v>
      </c>
      <c r="C197" s="1" t="n">
        <v>45192</v>
      </c>
      <c r="D197" t="inlineStr">
        <is>
          <t>VÄSTRA GÖTALANDS LÄN</t>
        </is>
      </c>
      <c r="E197" t="inlineStr">
        <is>
          <t>STRÖMSTAD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26926-2022</t>
        </is>
      </c>
      <c r="B198" s="1" t="n">
        <v>44740</v>
      </c>
      <c r="C198" s="1" t="n">
        <v>45192</v>
      </c>
      <c r="D198" t="inlineStr">
        <is>
          <t>VÄSTRA GÖTALANDS LÄN</t>
        </is>
      </c>
      <c r="E198" t="inlineStr">
        <is>
          <t>STRÖMSTAD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30701-2022</t>
        </is>
      </c>
      <c r="B199" s="1" t="n">
        <v>44763</v>
      </c>
      <c r="C199" s="1" t="n">
        <v>45192</v>
      </c>
      <c r="D199" t="inlineStr">
        <is>
          <t>VÄSTRA GÖTALANDS LÄN</t>
        </is>
      </c>
      <c r="E199" t="inlineStr">
        <is>
          <t>STRÖMSTAD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42007-2022</t>
        </is>
      </c>
      <c r="B200" s="1" t="n">
        <v>44829</v>
      </c>
      <c r="C200" s="1" t="n">
        <v>45192</v>
      </c>
      <c r="D200" t="inlineStr">
        <is>
          <t>VÄSTRA GÖTALANDS LÄN</t>
        </is>
      </c>
      <c r="E200" t="inlineStr">
        <is>
          <t>STRÖMSTAD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44940-2022</t>
        </is>
      </c>
      <c r="B201" s="1" t="n">
        <v>44841</v>
      </c>
      <c r="C201" s="1" t="n">
        <v>45192</v>
      </c>
      <c r="D201" t="inlineStr">
        <is>
          <t>VÄSTRA GÖTALANDS LÄN</t>
        </is>
      </c>
      <c r="E201" t="inlineStr">
        <is>
          <t>STRÖMSTAD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46371-2022</t>
        </is>
      </c>
      <c r="B202" s="1" t="n">
        <v>44848</v>
      </c>
      <c r="C202" s="1" t="n">
        <v>45192</v>
      </c>
      <c r="D202" t="inlineStr">
        <is>
          <t>VÄSTRA GÖTALANDS LÄN</t>
        </is>
      </c>
      <c r="E202" t="inlineStr">
        <is>
          <t>STRÖMSTAD</t>
        </is>
      </c>
      <c r="F202" t="inlineStr">
        <is>
          <t>Kommuner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46724-2022</t>
        </is>
      </c>
      <c r="B203" s="1" t="n">
        <v>44851</v>
      </c>
      <c r="C203" s="1" t="n">
        <v>45192</v>
      </c>
      <c r="D203" t="inlineStr">
        <is>
          <t>VÄSTRA GÖTALANDS LÄN</t>
        </is>
      </c>
      <c r="E203" t="inlineStr">
        <is>
          <t>STRÖMSTAD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48591-2022</t>
        </is>
      </c>
      <c r="B204" s="1" t="n">
        <v>44859</v>
      </c>
      <c r="C204" s="1" t="n">
        <v>45192</v>
      </c>
      <c r="D204" t="inlineStr">
        <is>
          <t>VÄSTRA GÖTALANDS LÄN</t>
        </is>
      </c>
      <c r="E204" t="inlineStr">
        <is>
          <t>STRÖMSTAD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50020-2022</t>
        </is>
      </c>
      <c r="B205" s="1" t="n">
        <v>44865</v>
      </c>
      <c r="C205" s="1" t="n">
        <v>45192</v>
      </c>
      <c r="D205" t="inlineStr">
        <is>
          <t>VÄSTRA GÖTALANDS LÄN</t>
        </is>
      </c>
      <c r="E205" t="inlineStr">
        <is>
          <t>STRÖMSTAD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54374-2022</t>
        </is>
      </c>
      <c r="B206" s="1" t="n">
        <v>44879</v>
      </c>
      <c r="C206" s="1" t="n">
        <v>45192</v>
      </c>
      <c r="D206" t="inlineStr">
        <is>
          <t>VÄSTRA GÖTALANDS LÄN</t>
        </is>
      </c>
      <c r="E206" t="inlineStr">
        <is>
          <t>STRÖMSTAD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54308-2022</t>
        </is>
      </c>
      <c r="B207" s="1" t="n">
        <v>44882</v>
      </c>
      <c r="C207" s="1" t="n">
        <v>45192</v>
      </c>
      <c r="D207" t="inlineStr">
        <is>
          <t>VÄSTRA GÖTALANDS LÄN</t>
        </is>
      </c>
      <c r="E207" t="inlineStr">
        <is>
          <t>STRÖMSTAD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55712-2022</t>
        </is>
      </c>
      <c r="B208" s="1" t="n">
        <v>44885</v>
      </c>
      <c r="C208" s="1" t="n">
        <v>45192</v>
      </c>
      <c r="D208" t="inlineStr">
        <is>
          <t>VÄSTRA GÖTALANDS LÄN</t>
        </is>
      </c>
      <c r="E208" t="inlineStr">
        <is>
          <t>STRÖMSTAD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56130-2022</t>
        </is>
      </c>
      <c r="B209" s="1" t="n">
        <v>44886</v>
      </c>
      <c r="C209" s="1" t="n">
        <v>45192</v>
      </c>
      <c r="D209" t="inlineStr">
        <is>
          <t>VÄSTRA GÖTALANDS LÄN</t>
        </is>
      </c>
      <c r="E209" t="inlineStr">
        <is>
          <t>STRÖMSTAD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57768-2022</t>
        </is>
      </c>
      <c r="B210" s="1" t="n">
        <v>44892</v>
      </c>
      <c r="C210" s="1" t="n">
        <v>45192</v>
      </c>
      <c r="D210" t="inlineStr">
        <is>
          <t>VÄSTRA GÖTALANDS LÄN</t>
        </is>
      </c>
      <c r="E210" t="inlineStr">
        <is>
          <t>STRÖMSTAD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57989-2022</t>
        </is>
      </c>
      <c r="B211" s="1" t="n">
        <v>44892</v>
      </c>
      <c r="C211" s="1" t="n">
        <v>45192</v>
      </c>
      <c r="D211" t="inlineStr">
        <is>
          <t>VÄSTRA GÖTALANDS LÄN</t>
        </is>
      </c>
      <c r="E211" t="inlineStr">
        <is>
          <t>STRÖMSTAD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57942-2022</t>
        </is>
      </c>
      <c r="B212" s="1" t="n">
        <v>44892</v>
      </c>
      <c r="C212" s="1" t="n">
        <v>45192</v>
      </c>
      <c r="D212" t="inlineStr">
        <is>
          <t>VÄSTRA GÖTALANDS LÄN</t>
        </is>
      </c>
      <c r="E212" t="inlineStr">
        <is>
          <t>STRÖMSTAD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60220-2022</t>
        </is>
      </c>
      <c r="B213" s="1" t="n">
        <v>44903</v>
      </c>
      <c r="C213" s="1" t="n">
        <v>45192</v>
      </c>
      <c r="D213" t="inlineStr">
        <is>
          <t>VÄSTRA GÖTALANDS LÄN</t>
        </is>
      </c>
      <c r="E213" t="inlineStr">
        <is>
          <t>STRÖMSTAD</t>
        </is>
      </c>
      <c r="G213" t="n">
        <v>8.300000000000001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60768-2022</t>
        </is>
      </c>
      <c r="B214" s="1" t="n">
        <v>44907</v>
      </c>
      <c r="C214" s="1" t="n">
        <v>45192</v>
      </c>
      <c r="D214" t="inlineStr">
        <is>
          <t>VÄSTRA GÖTALANDS LÄN</t>
        </is>
      </c>
      <c r="E214" t="inlineStr">
        <is>
          <t>STRÖMSTAD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615-2023</t>
        </is>
      </c>
      <c r="B215" s="1" t="n">
        <v>44925</v>
      </c>
      <c r="C215" s="1" t="n">
        <v>45192</v>
      </c>
      <c r="D215" t="inlineStr">
        <is>
          <t>VÄSTRA GÖTALANDS LÄN</t>
        </is>
      </c>
      <c r="E215" t="inlineStr">
        <is>
          <t>STRÖMSTAD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2231-2023</t>
        </is>
      </c>
      <c r="B216" s="1" t="n">
        <v>44942</v>
      </c>
      <c r="C216" s="1" t="n">
        <v>45192</v>
      </c>
      <c r="D216" t="inlineStr">
        <is>
          <t>VÄSTRA GÖTALANDS LÄN</t>
        </is>
      </c>
      <c r="E216" t="inlineStr">
        <is>
          <t>STRÖMSTAD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3759-2023</t>
        </is>
      </c>
      <c r="B217" s="1" t="n">
        <v>44951</v>
      </c>
      <c r="C217" s="1" t="n">
        <v>45192</v>
      </c>
      <c r="D217" t="inlineStr">
        <is>
          <t>VÄSTRA GÖTALANDS LÄN</t>
        </is>
      </c>
      <c r="E217" t="inlineStr">
        <is>
          <t>STRÖMSTAD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4720-2023</t>
        </is>
      </c>
      <c r="B218" s="1" t="n">
        <v>44957</v>
      </c>
      <c r="C218" s="1" t="n">
        <v>45192</v>
      </c>
      <c r="D218" t="inlineStr">
        <is>
          <t>VÄSTRA GÖTALANDS LÄN</t>
        </is>
      </c>
      <c r="E218" t="inlineStr">
        <is>
          <t>STRÖMSTAD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  <c r="U218">
        <f>HYPERLINK("https://klasma.github.io/Logging_STROMSTAD/knärot/A 4720-2023.png", "A 4720-2023")</f>
        <v/>
      </c>
      <c r="V218">
        <f>HYPERLINK("https://klasma.github.io/Logging_STROMSTAD/klagomål/A 4720-2023.docx", "A 4720-2023")</f>
        <v/>
      </c>
      <c r="W218">
        <f>HYPERLINK("https://klasma.github.io/Logging_STROMSTAD/klagomålsmail/A 4720-2023.docx", "A 4720-2023")</f>
        <v/>
      </c>
      <c r="X218">
        <f>HYPERLINK("https://klasma.github.io/Logging_STROMSTAD/tillsyn/A 4720-2023.docx", "A 4720-2023")</f>
        <v/>
      </c>
      <c r="Y218">
        <f>HYPERLINK("https://klasma.github.io/Logging_STROMSTAD/tillsynsmail/A 4720-2023.docx", "A 4720-2023")</f>
        <v/>
      </c>
    </row>
    <row r="219" ht="15" customHeight="1">
      <c r="A219" t="inlineStr">
        <is>
          <t>A 8291-2023</t>
        </is>
      </c>
      <c r="B219" s="1" t="n">
        <v>44974</v>
      </c>
      <c r="C219" s="1" t="n">
        <v>45192</v>
      </c>
      <c r="D219" t="inlineStr">
        <is>
          <t>VÄSTRA GÖTALANDS LÄN</t>
        </is>
      </c>
      <c r="E219" t="inlineStr">
        <is>
          <t>STRÖMSTAD</t>
        </is>
      </c>
      <c r="G219" t="n">
        <v>17.3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10457-2023</t>
        </is>
      </c>
      <c r="B220" s="1" t="n">
        <v>44987</v>
      </c>
      <c r="C220" s="1" t="n">
        <v>45192</v>
      </c>
      <c r="D220" t="inlineStr">
        <is>
          <t>VÄSTRA GÖTALANDS LÄN</t>
        </is>
      </c>
      <c r="E220" t="inlineStr">
        <is>
          <t>STRÖMSTAD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12203-2023</t>
        </is>
      </c>
      <c r="B221" s="1" t="n">
        <v>44998</v>
      </c>
      <c r="C221" s="1" t="n">
        <v>45192</v>
      </c>
      <c r="D221" t="inlineStr">
        <is>
          <t>VÄSTRA GÖTALANDS LÄN</t>
        </is>
      </c>
      <c r="E221" t="inlineStr">
        <is>
          <t>STRÖMSTAD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13109-2023</t>
        </is>
      </c>
      <c r="B222" s="1" t="n">
        <v>45002</v>
      </c>
      <c r="C222" s="1" t="n">
        <v>45192</v>
      </c>
      <c r="D222" t="inlineStr">
        <is>
          <t>VÄSTRA GÖTALANDS LÄN</t>
        </is>
      </c>
      <c r="E222" t="inlineStr">
        <is>
          <t>STRÖMSTAD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13150-2023</t>
        </is>
      </c>
      <c r="B223" s="1" t="n">
        <v>45002</v>
      </c>
      <c r="C223" s="1" t="n">
        <v>45192</v>
      </c>
      <c r="D223" t="inlineStr">
        <is>
          <t>VÄSTRA GÖTALANDS LÄN</t>
        </is>
      </c>
      <c r="E223" t="inlineStr">
        <is>
          <t>STRÖMSTAD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15552-2023</t>
        </is>
      </c>
      <c r="B224" s="1" t="n">
        <v>45018</v>
      </c>
      <c r="C224" s="1" t="n">
        <v>45192</v>
      </c>
      <c r="D224" t="inlineStr">
        <is>
          <t>VÄSTRA GÖTALANDS LÄN</t>
        </is>
      </c>
      <c r="E224" t="inlineStr">
        <is>
          <t>STRÖMSTAD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15559-2023</t>
        </is>
      </c>
      <c r="B225" s="1" t="n">
        <v>45019</v>
      </c>
      <c r="C225" s="1" t="n">
        <v>45192</v>
      </c>
      <c r="D225" t="inlineStr">
        <is>
          <t>VÄSTRA GÖTALANDS LÄN</t>
        </is>
      </c>
      <c r="E225" t="inlineStr">
        <is>
          <t>STRÖMSTAD</t>
        </is>
      </c>
      <c r="G225" t="n">
        <v>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16985-2023</t>
        </is>
      </c>
      <c r="B226" s="1" t="n">
        <v>45033</v>
      </c>
      <c r="C226" s="1" t="n">
        <v>45192</v>
      </c>
      <c r="D226" t="inlineStr">
        <is>
          <t>VÄSTRA GÖTALANDS LÄN</t>
        </is>
      </c>
      <c r="E226" t="inlineStr">
        <is>
          <t>STRÖMSTAD</t>
        </is>
      </c>
      <c r="F226" t="inlineStr">
        <is>
          <t>Kommuner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16989-2023</t>
        </is>
      </c>
      <c r="B227" s="1" t="n">
        <v>45033</v>
      </c>
      <c r="C227" s="1" t="n">
        <v>45192</v>
      </c>
      <c r="D227" t="inlineStr">
        <is>
          <t>VÄSTRA GÖTALANDS LÄN</t>
        </is>
      </c>
      <c r="E227" t="inlineStr">
        <is>
          <t>STRÖMSTAD</t>
        </is>
      </c>
      <c r="F227" t="inlineStr">
        <is>
          <t>Kommuner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16986-2023</t>
        </is>
      </c>
      <c r="B228" s="1" t="n">
        <v>45033</v>
      </c>
      <c r="C228" s="1" t="n">
        <v>45192</v>
      </c>
      <c r="D228" t="inlineStr">
        <is>
          <t>VÄSTRA GÖTALANDS LÄN</t>
        </is>
      </c>
      <c r="E228" t="inlineStr">
        <is>
          <t>STRÖMSTAD</t>
        </is>
      </c>
      <c r="F228" t="inlineStr">
        <is>
          <t>Kommuner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20968-2023</t>
        </is>
      </c>
      <c r="B229" s="1" t="n">
        <v>45061</v>
      </c>
      <c r="C229" s="1" t="n">
        <v>45192</v>
      </c>
      <c r="D229" t="inlineStr">
        <is>
          <t>VÄSTRA GÖTALANDS LÄN</t>
        </is>
      </c>
      <c r="E229" t="inlineStr">
        <is>
          <t>STRÖMSTAD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23079-2023</t>
        </is>
      </c>
      <c r="B230" s="1" t="n">
        <v>45075</v>
      </c>
      <c r="C230" s="1" t="n">
        <v>45192</v>
      </c>
      <c r="D230" t="inlineStr">
        <is>
          <t>VÄSTRA GÖTALANDS LÄN</t>
        </is>
      </c>
      <c r="E230" t="inlineStr">
        <is>
          <t>STRÖMSTAD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24991-2023</t>
        </is>
      </c>
      <c r="B231" s="1" t="n">
        <v>45085</v>
      </c>
      <c r="C231" s="1" t="n">
        <v>45192</v>
      </c>
      <c r="D231" t="inlineStr">
        <is>
          <t>VÄSTRA GÖTALANDS LÄN</t>
        </is>
      </c>
      <c r="E231" t="inlineStr">
        <is>
          <t>STRÖMSTAD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25884-2023</t>
        </is>
      </c>
      <c r="B232" s="1" t="n">
        <v>45085</v>
      </c>
      <c r="C232" s="1" t="n">
        <v>45192</v>
      </c>
      <c r="D232" t="inlineStr">
        <is>
          <t>VÄSTRA GÖTALANDS LÄN</t>
        </is>
      </c>
      <c r="E232" t="inlineStr">
        <is>
          <t>STRÖMSTAD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25880-2023</t>
        </is>
      </c>
      <c r="B233" s="1" t="n">
        <v>45085</v>
      </c>
      <c r="C233" s="1" t="n">
        <v>45192</v>
      </c>
      <c r="D233" t="inlineStr">
        <is>
          <t>VÄSTRA GÖTALANDS LÄN</t>
        </is>
      </c>
      <c r="E233" t="inlineStr">
        <is>
          <t>STRÖMSTAD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30161-2023</t>
        </is>
      </c>
      <c r="B234" s="1" t="n">
        <v>45099</v>
      </c>
      <c r="C234" s="1" t="n">
        <v>45192</v>
      </c>
      <c r="D234" t="inlineStr">
        <is>
          <t>VÄSTRA GÖTALANDS LÄN</t>
        </is>
      </c>
      <c r="E234" t="inlineStr">
        <is>
          <t>STRÖMSTAD</t>
        </is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32416-2023</t>
        </is>
      </c>
      <c r="B235" s="1" t="n">
        <v>45110</v>
      </c>
      <c r="C235" s="1" t="n">
        <v>45192</v>
      </c>
      <c r="D235" t="inlineStr">
        <is>
          <t>VÄSTRA GÖTALANDS LÄN</t>
        </is>
      </c>
      <c r="E235" t="inlineStr">
        <is>
          <t>STRÖMSTAD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33207-2023</t>
        </is>
      </c>
      <c r="B236" s="1" t="n">
        <v>45114</v>
      </c>
      <c r="C236" s="1" t="n">
        <v>45192</v>
      </c>
      <c r="D236" t="inlineStr">
        <is>
          <t>VÄSTRA GÖTALANDS LÄN</t>
        </is>
      </c>
      <c r="E236" t="inlineStr">
        <is>
          <t>STRÖMSTAD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2023-09-23T07:09:17Z</dcterms:created>
  <dcterms:modified xmlns:dcterms="http://purl.org/dc/terms/" xmlns:xsi="http://www.w3.org/2001/XMLSchema-instance" xsi:type="dcterms:W3CDTF">2023-09-23T07:09:17Z</dcterms:modified>
</cp:coreProperties>
</file>