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45206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53495-2020.xlsx", "A 53495-2020")</f>
        <v/>
      </c>
      <c r="T2">
        <f>HYPERLINK("https://klasma.github.io/Logging_SUNDSVALL/kartor/A 53495-2020.png", "A 53495-2020")</f>
        <v/>
      </c>
      <c r="U2">
        <f>HYPERLINK("https://klasma.github.io/Logging_SUNDSVALL/knärot/A 53495-2020.png", "A 53495-2020")</f>
        <v/>
      </c>
      <c r="V2">
        <f>HYPERLINK("https://klasma.github.io/Logging_SUNDSVALL/klagomål/A 53495-2020.docx", "A 53495-2020")</f>
        <v/>
      </c>
      <c r="W2">
        <f>HYPERLINK("https://klasma.github.io/Logging_SUNDSVALL/klagomålsmail/A 53495-2020.docx", "A 53495-2020")</f>
        <v/>
      </c>
      <c r="X2">
        <f>HYPERLINK("https://klasma.github.io/Logging_SUNDSVALL/tillsyn/A 53495-2020.docx", "A 53495-2020")</f>
        <v/>
      </c>
      <c r="Y2">
        <f>HYPERLINK("https://klasma.github.io/Logging_SUNDSVALL/tillsynsmail/A 53495-2020.docx", "A 53495-2020")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45206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65633-2020.xlsx", "A 65633-2020")</f>
        <v/>
      </c>
      <c r="T3">
        <f>HYPERLINK("https://klasma.github.io/Logging_SUNDSVALL/kartor/A 65633-2020.png", "A 65633-2020")</f>
        <v/>
      </c>
      <c r="U3">
        <f>HYPERLINK("https://klasma.github.io/Logging_SUNDSVALL/knärot/A 65633-2020.png", "A 65633-2020")</f>
        <v/>
      </c>
      <c r="V3">
        <f>HYPERLINK("https://klasma.github.io/Logging_SUNDSVALL/klagomål/A 65633-2020.docx", "A 65633-2020")</f>
        <v/>
      </c>
      <c r="W3">
        <f>HYPERLINK("https://klasma.github.io/Logging_SUNDSVALL/klagomålsmail/A 65633-2020.docx", "A 65633-2020")</f>
        <v/>
      </c>
      <c r="X3">
        <f>HYPERLINK("https://klasma.github.io/Logging_SUNDSVALL/tillsyn/A 65633-2020.docx", "A 65633-2020")</f>
        <v/>
      </c>
      <c r="Y3">
        <f>HYPERLINK("https://klasma.github.io/Logging_SUNDSVALL/tillsynsmail/A 65633-2020.docx", "A 65633-2020")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45206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34684-2020.xlsx", "A 34684-2020")</f>
        <v/>
      </c>
      <c r="T4">
        <f>HYPERLINK("https://klasma.github.io/Logging_SUNDSVALL/kartor/A 34684-2020.png", "A 34684-2020")</f>
        <v/>
      </c>
      <c r="V4">
        <f>HYPERLINK("https://klasma.github.io/Logging_SUNDSVALL/klagomål/A 34684-2020.docx", "A 34684-2020")</f>
        <v/>
      </c>
      <c r="W4">
        <f>HYPERLINK("https://klasma.github.io/Logging_SUNDSVALL/klagomålsmail/A 34684-2020.docx", "A 34684-2020")</f>
        <v/>
      </c>
      <c r="X4">
        <f>HYPERLINK("https://klasma.github.io/Logging_SUNDSVALL/tillsyn/A 34684-2020.docx", "A 34684-2020")</f>
        <v/>
      </c>
      <c r="Y4">
        <f>HYPERLINK("https://klasma.github.io/Logging_SUNDSVALL/tillsynsmail/A 34684-2020.docx", "A 34684-2020")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45206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19418-2023.xlsx", "A 19418-2023")</f>
        <v/>
      </c>
      <c r="T5">
        <f>HYPERLINK("https://klasma.github.io/Logging_SUNDSVALL/kartor/A 19418-2023.png", "A 19418-2023")</f>
        <v/>
      </c>
      <c r="U5">
        <f>HYPERLINK("https://klasma.github.io/Logging_SUNDSVALL/knärot/A 19418-2023.png", "A 19418-2023")</f>
        <v/>
      </c>
      <c r="V5">
        <f>HYPERLINK("https://klasma.github.io/Logging_SUNDSVALL/klagomål/A 19418-2023.docx", "A 19418-2023")</f>
        <v/>
      </c>
      <c r="W5">
        <f>HYPERLINK("https://klasma.github.io/Logging_SUNDSVALL/klagomålsmail/A 19418-2023.docx", "A 19418-2023")</f>
        <v/>
      </c>
      <c r="X5">
        <f>HYPERLINK("https://klasma.github.io/Logging_SUNDSVALL/tillsyn/A 19418-2023.docx", "A 19418-2023")</f>
        <v/>
      </c>
      <c r="Y5">
        <f>HYPERLINK("https://klasma.github.io/Logging_SUNDSVALL/tillsynsmail/A 19418-2023.docx", "A 19418-2023")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45206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59396-2022.xlsx", "A 59396-2022")</f>
        <v/>
      </c>
      <c r="T6">
        <f>HYPERLINK("https://klasma.github.io/Logging_SUNDSVALL/kartor/A 59396-2022.png", "A 59396-2022")</f>
        <v/>
      </c>
      <c r="U6">
        <f>HYPERLINK("https://klasma.github.io/Logging_SUNDSVALL/knärot/A 59396-2022.png", "A 59396-2022")</f>
        <v/>
      </c>
      <c r="V6">
        <f>HYPERLINK("https://klasma.github.io/Logging_SUNDSVALL/klagomål/A 59396-2022.docx", "A 59396-2022")</f>
        <v/>
      </c>
      <c r="W6">
        <f>HYPERLINK("https://klasma.github.io/Logging_SUNDSVALL/klagomålsmail/A 59396-2022.docx", "A 59396-2022")</f>
        <v/>
      </c>
      <c r="X6">
        <f>HYPERLINK("https://klasma.github.io/Logging_SUNDSVALL/tillsyn/A 59396-2022.docx", "A 59396-2022")</f>
        <v/>
      </c>
      <c r="Y6">
        <f>HYPERLINK("https://klasma.github.io/Logging_SUNDSVALL/tillsynsmail/A 59396-2022.docx", "A 59396-2022")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45206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11213-2022.xlsx", "A 11213-2022")</f>
        <v/>
      </c>
      <c r="T7">
        <f>HYPERLINK("https://klasma.github.io/Logging_SUNDSVALL/kartor/A 11213-2022.png", "A 11213-2022")</f>
        <v/>
      </c>
      <c r="U7">
        <f>HYPERLINK("https://klasma.github.io/Logging_SUNDSVALL/knärot/A 11213-2022.png", "A 11213-2022")</f>
        <v/>
      </c>
      <c r="V7">
        <f>HYPERLINK("https://klasma.github.io/Logging_SUNDSVALL/klagomål/A 11213-2022.docx", "A 11213-2022")</f>
        <v/>
      </c>
      <c r="W7">
        <f>HYPERLINK("https://klasma.github.io/Logging_SUNDSVALL/klagomålsmail/A 11213-2022.docx", "A 11213-2022")</f>
        <v/>
      </c>
      <c r="X7">
        <f>HYPERLINK("https://klasma.github.io/Logging_SUNDSVALL/tillsyn/A 11213-2022.docx", "A 11213-2022")</f>
        <v/>
      </c>
      <c r="Y7">
        <f>HYPERLINK("https://klasma.github.io/Logging_SUNDSVALL/tillsynsmail/A 11213-2022.docx", "A 11213-2022")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45206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46964-2020.xlsx", "A 46964-2020")</f>
        <v/>
      </c>
      <c r="T8">
        <f>HYPERLINK("https://klasma.github.io/Logging_SUNDSVALL/kartor/A 46964-2020.png", "A 46964-2020")</f>
        <v/>
      </c>
      <c r="V8">
        <f>HYPERLINK("https://klasma.github.io/Logging_SUNDSVALL/klagomål/A 46964-2020.docx", "A 46964-2020")</f>
        <v/>
      </c>
      <c r="W8">
        <f>HYPERLINK("https://klasma.github.io/Logging_SUNDSVALL/klagomålsmail/A 46964-2020.docx", "A 46964-2020")</f>
        <v/>
      </c>
      <c r="X8">
        <f>HYPERLINK("https://klasma.github.io/Logging_SUNDSVALL/tillsyn/A 46964-2020.docx", "A 46964-2020")</f>
        <v/>
      </c>
      <c r="Y8">
        <f>HYPERLINK("https://klasma.github.io/Logging_SUNDSVALL/tillsynsmail/A 46964-2020.docx", "A 46964-2020")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45206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16388-2023.xlsx", "A 16388-2023")</f>
        <v/>
      </c>
      <c r="T9">
        <f>HYPERLINK("https://klasma.github.io/Logging_SUNDSVALL/kartor/A 16388-2023.png", "A 16388-2023")</f>
        <v/>
      </c>
      <c r="U9">
        <f>HYPERLINK("https://klasma.github.io/Logging_SUNDSVALL/knärot/A 16388-2023.png", "A 16388-2023")</f>
        <v/>
      </c>
      <c r="V9">
        <f>HYPERLINK("https://klasma.github.io/Logging_SUNDSVALL/klagomål/A 16388-2023.docx", "A 16388-2023")</f>
        <v/>
      </c>
      <c r="W9">
        <f>HYPERLINK("https://klasma.github.io/Logging_SUNDSVALL/klagomålsmail/A 16388-2023.docx", "A 16388-2023")</f>
        <v/>
      </c>
      <c r="X9">
        <f>HYPERLINK("https://klasma.github.io/Logging_SUNDSVALL/tillsyn/A 16388-2023.docx", "A 16388-2023")</f>
        <v/>
      </c>
      <c r="Y9">
        <f>HYPERLINK("https://klasma.github.io/Logging_SUNDSVALL/tillsynsmail/A 16388-2023.docx", "A 16388-2023")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45206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40603-2022.xlsx", "A 40603-2022")</f>
        <v/>
      </c>
      <c r="T10">
        <f>HYPERLINK("https://klasma.github.io/Logging_SUNDSVALL/kartor/A 40603-2022.png", "A 40603-2022")</f>
        <v/>
      </c>
      <c r="U10">
        <f>HYPERLINK("https://klasma.github.io/Logging_SUNDSVALL/knärot/A 40603-2022.png", "A 40603-2022")</f>
        <v/>
      </c>
      <c r="V10">
        <f>HYPERLINK("https://klasma.github.io/Logging_SUNDSVALL/klagomål/A 40603-2022.docx", "A 40603-2022")</f>
        <v/>
      </c>
      <c r="W10">
        <f>HYPERLINK("https://klasma.github.io/Logging_SUNDSVALL/klagomålsmail/A 40603-2022.docx", "A 40603-2022")</f>
        <v/>
      </c>
      <c r="X10">
        <f>HYPERLINK("https://klasma.github.io/Logging_SUNDSVALL/tillsyn/A 40603-2022.docx", "A 40603-2022")</f>
        <v/>
      </c>
      <c r="Y10">
        <f>HYPERLINK("https://klasma.github.io/Logging_SUNDSVALL/tillsynsmail/A 40603-2022.docx", "A 40603-2022")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45206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16398-2023.xlsx", "A 16398-2023")</f>
        <v/>
      </c>
      <c r="T11">
        <f>HYPERLINK("https://klasma.github.io/Logging_SUNDSVALL/kartor/A 16398-2023.png", "A 16398-2023")</f>
        <v/>
      </c>
      <c r="U11">
        <f>HYPERLINK("https://klasma.github.io/Logging_SUNDSVALL/knärot/A 16398-2023.png", "A 16398-2023")</f>
        <v/>
      </c>
      <c r="V11">
        <f>HYPERLINK("https://klasma.github.io/Logging_SUNDSVALL/klagomål/A 16398-2023.docx", "A 16398-2023")</f>
        <v/>
      </c>
      <c r="W11">
        <f>HYPERLINK("https://klasma.github.io/Logging_SUNDSVALL/klagomålsmail/A 16398-2023.docx", "A 16398-2023")</f>
        <v/>
      </c>
      <c r="X11">
        <f>HYPERLINK("https://klasma.github.io/Logging_SUNDSVALL/tillsyn/A 16398-2023.docx", "A 16398-2023")</f>
        <v/>
      </c>
      <c r="Y11">
        <f>HYPERLINK("https://klasma.github.io/Logging_SUNDSVALL/tillsynsmail/A 16398-2023.docx", "A 16398-2023")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45206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18999-2023.xlsx", "A 18999-2023")</f>
        <v/>
      </c>
      <c r="T12">
        <f>HYPERLINK("https://klasma.github.io/Logging_SUNDSVALL/kartor/A 18999-2023.png", "A 18999-2023")</f>
        <v/>
      </c>
      <c r="U12">
        <f>HYPERLINK("https://klasma.github.io/Logging_SUNDSVALL/knärot/A 18999-2023.png", "A 18999-2023")</f>
        <v/>
      </c>
      <c r="V12">
        <f>HYPERLINK("https://klasma.github.io/Logging_SUNDSVALL/klagomål/A 18999-2023.docx", "A 18999-2023")</f>
        <v/>
      </c>
      <c r="W12">
        <f>HYPERLINK("https://klasma.github.io/Logging_SUNDSVALL/klagomålsmail/A 18999-2023.docx", "A 18999-2023")</f>
        <v/>
      </c>
      <c r="X12">
        <f>HYPERLINK("https://klasma.github.io/Logging_SUNDSVALL/tillsyn/A 18999-2023.docx", "A 18999-2023")</f>
        <v/>
      </c>
      <c r="Y12">
        <f>HYPERLINK("https://klasma.github.io/Logging_SUNDSVALL/tillsynsmail/A 18999-2023.docx", "A 18999-2023")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45206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4946-2019.xlsx", "A 4946-2019")</f>
        <v/>
      </c>
      <c r="T13">
        <f>HYPERLINK("https://klasma.github.io/Logging_SUNDSVALL/kartor/A 4946-2019.png", "A 4946-2019")</f>
        <v/>
      </c>
      <c r="V13">
        <f>HYPERLINK("https://klasma.github.io/Logging_SUNDSVALL/klagomål/A 4946-2019.docx", "A 4946-2019")</f>
        <v/>
      </c>
      <c r="W13">
        <f>HYPERLINK("https://klasma.github.io/Logging_SUNDSVALL/klagomålsmail/A 4946-2019.docx", "A 4946-2019")</f>
        <v/>
      </c>
      <c r="X13">
        <f>HYPERLINK("https://klasma.github.io/Logging_SUNDSVALL/tillsyn/A 4946-2019.docx", "A 4946-2019")</f>
        <v/>
      </c>
      <c r="Y13">
        <f>HYPERLINK("https://klasma.github.io/Logging_SUNDSVALL/tillsynsmail/A 4946-2019.docx", "A 4946-2019")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45206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22621-2023.xlsx", "A 22621-2023")</f>
        <v/>
      </c>
      <c r="T14">
        <f>HYPERLINK("https://klasma.github.io/Logging_SUNDSVALL/kartor/A 22621-2023.png", "A 22621-2023")</f>
        <v/>
      </c>
      <c r="V14">
        <f>HYPERLINK("https://klasma.github.io/Logging_SUNDSVALL/klagomål/A 22621-2023.docx", "A 22621-2023")</f>
        <v/>
      </c>
      <c r="W14">
        <f>HYPERLINK("https://klasma.github.io/Logging_SUNDSVALL/klagomålsmail/A 22621-2023.docx", "A 22621-2023")</f>
        <v/>
      </c>
      <c r="X14">
        <f>HYPERLINK("https://klasma.github.io/Logging_SUNDSVALL/tillsyn/A 22621-2023.docx", "A 22621-2023")</f>
        <v/>
      </c>
      <c r="Y14">
        <f>HYPERLINK("https://klasma.github.io/Logging_SUNDSVALL/tillsynsmail/A 22621-2023.docx", "A 22621-2023")</f>
        <v/>
      </c>
    </row>
    <row r="15" ht="15" customHeight="1">
      <c r="A15" t="inlineStr">
        <is>
          <t>A 30272-2023</t>
        </is>
      </c>
      <c r="B15" s="1" t="n">
        <v>45099</v>
      </c>
      <c r="C15" s="1" t="n">
        <v>45206</v>
      </c>
      <c r="D15" t="inlineStr">
        <is>
          <t>VÄSTERNORRLANDS LÄN</t>
        </is>
      </c>
      <c r="E15" t="inlineStr">
        <is>
          <t>SUNDSVALL</t>
        </is>
      </c>
      <c r="G15" t="n">
        <v>4.1</v>
      </c>
      <c r="H15" t="n">
        <v>2</v>
      </c>
      <c r="I15" t="n">
        <v>4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9</v>
      </c>
      <c r="R15" s="2" t="inlineStr">
        <is>
          <t>Knärot
Järpe
Rosenticka
Ullticka
Äggvaxskivling
Bronshjon
Mörk husmossa
Skarp dropptaggsvamp
Vågbandad barkbock</t>
        </is>
      </c>
      <c r="S15">
        <f>HYPERLINK("https://klasma.github.io/Logging_SUNDSVALL/artfynd/A 30272-2023.xlsx", "A 30272-2023")</f>
        <v/>
      </c>
      <c r="T15">
        <f>HYPERLINK("https://klasma.github.io/Logging_SUNDSVALL/kartor/A 30272-2023.png", "A 30272-2023")</f>
        <v/>
      </c>
      <c r="U15">
        <f>HYPERLINK("https://klasma.github.io/Logging_SUNDSVALL/knärot/A 30272-2023.png", "A 30272-2023")</f>
        <v/>
      </c>
      <c r="V15">
        <f>HYPERLINK("https://klasma.github.io/Logging_SUNDSVALL/klagomål/A 30272-2023.docx", "A 30272-2023")</f>
        <v/>
      </c>
      <c r="W15">
        <f>HYPERLINK("https://klasma.github.io/Logging_SUNDSVALL/klagomålsmail/A 30272-2023.docx", "A 30272-2023")</f>
        <v/>
      </c>
      <c r="X15">
        <f>HYPERLINK("https://klasma.github.io/Logging_SUNDSVALL/tillsyn/A 30272-2023.docx", "A 30272-2023")</f>
        <v/>
      </c>
      <c r="Y15">
        <f>HYPERLINK("https://klasma.github.io/Logging_SUNDSVALL/tillsynsmail/A 30272-2023.docx", "A 30272-2023")</f>
        <v/>
      </c>
    </row>
    <row r="16" ht="15" customHeight="1">
      <c r="A16" t="inlineStr">
        <is>
          <t>A 27404-2020</t>
        </is>
      </c>
      <c r="B16" s="1" t="n">
        <v>43992</v>
      </c>
      <c r="C16" s="1" t="n">
        <v>45206</v>
      </c>
      <c r="D16" t="inlineStr">
        <is>
          <t>VÄSTERNORRLANDS LÄN</t>
        </is>
      </c>
      <c r="E16" t="inlineStr">
        <is>
          <t>SUNDSVALL</t>
        </is>
      </c>
      <c r="G16" t="n">
        <v>6.5</v>
      </c>
      <c r="H16" t="n">
        <v>2</v>
      </c>
      <c r="I16" t="n">
        <v>3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8</v>
      </c>
      <c r="R16" s="2" t="inlineStr">
        <is>
          <t>Knärot
Duvhök
Orange taggsvamp
Ullticka
Violettgrå tagellav
Bronshjon
Dropptaggsvamp
Grönpyrola</t>
        </is>
      </c>
      <c r="S16">
        <f>HYPERLINK("https://klasma.github.io/Logging_SUNDSVALL/artfynd/A 27404-2020.xlsx", "A 27404-2020")</f>
        <v/>
      </c>
      <c r="T16">
        <f>HYPERLINK("https://klasma.github.io/Logging_SUNDSVALL/kartor/A 27404-2020.png", "A 27404-2020")</f>
        <v/>
      </c>
      <c r="U16">
        <f>HYPERLINK("https://klasma.github.io/Logging_SUNDSVALL/knärot/A 27404-2020.png", "A 27404-2020")</f>
        <v/>
      </c>
      <c r="V16">
        <f>HYPERLINK("https://klasma.github.io/Logging_SUNDSVALL/klagomål/A 27404-2020.docx", "A 27404-2020")</f>
        <v/>
      </c>
      <c r="W16">
        <f>HYPERLINK("https://klasma.github.io/Logging_SUNDSVALL/klagomålsmail/A 27404-2020.docx", "A 27404-2020")</f>
        <v/>
      </c>
      <c r="X16">
        <f>HYPERLINK("https://klasma.github.io/Logging_SUNDSVALL/tillsyn/A 27404-2020.docx", "A 27404-2020")</f>
        <v/>
      </c>
      <c r="Y16">
        <f>HYPERLINK("https://klasma.github.io/Logging_SUNDSVALL/tillsynsmail/A 27404-2020.docx", "A 27404-2020")</f>
        <v/>
      </c>
    </row>
    <row r="17" ht="15" customHeight="1">
      <c r="A17" t="inlineStr">
        <is>
          <t>A 57857-2022</t>
        </is>
      </c>
      <c r="B17" s="1" t="n">
        <v>44898</v>
      </c>
      <c r="C17" s="1" t="n">
        <v>45206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20.6</v>
      </c>
      <c r="H17" t="n">
        <v>2</v>
      </c>
      <c r="I17" t="n">
        <v>3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8</v>
      </c>
      <c r="R17" s="2" t="inlineStr">
        <is>
          <t>Granticka
Orange taggsvamp
Ullticka
Björksplintborre
Grönpyrola
Vågbandad barkbock
Nattviol
Blåsippa</t>
        </is>
      </c>
      <c r="S17">
        <f>HYPERLINK("https://klasma.github.io/Logging_SUNDSVALL/artfynd/A 57857-2022.xlsx", "A 57857-2022")</f>
        <v/>
      </c>
      <c r="T17">
        <f>HYPERLINK("https://klasma.github.io/Logging_SUNDSVALL/kartor/A 57857-2022.png", "A 57857-2022")</f>
        <v/>
      </c>
      <c r="V17">
        <f>HYPERLINK("https://klasma.github.io/Logging_SUNDSVALL/klagomål/A 57857-2022.docx", "A 57857-2022")</f>
        <v/>
      </c>
      <c r="W17">
        <f>HYPERLINK("https://klasma.github.io/Logging_SUNDSVALL/klagomålsmail/A 57857-2022.docx", "A 57857-2022")</f>
        <v/>
      </c>
      <c r="X17">
        <f>HYPERLINK("https://klasma.github.io/Logging_SUNDSVALL/tillsyn/A 57857-2022.docx", "A 57857-2022")</f>
        <v/>
      </c>
      <c r="Y17">
        <f>HYPERLINK("https://klasma.github.io/Logging_SUNDSVALL/tillsynsmail/A 57857-2022.docx", "A 57857-2022")</f>
        <v/>
      </c>
    </row>
    <row r="18" ht="15" customHeight="1">
      <c r="A18" t="inlineStr">
        <is>
          <t>A 62083-2022</t>
        </is>
      </c>
      <c r="B18" s="1" t="n">
        <v>44918</v>
      </c>
      <c r="C18" s="1" t="n">
        <v>45206</v>
      </c>
      <c r="D18" t="inlineStr">
        <is>
          <t>VÄSTERNORRLANDS LÄN</t>
        </is>
      </c>
      <c r="E18" t="inlineStr">
        <is>
          <t>SUNDSVALL</t>
        </is>
      </c>
      <c r="F18" t="inlineStr">
        <is>
          <t>SCA</t>
        </is>
      </c>
      <c r="G18" t="n">
        <v>3.5</v>
      </c>
      <c r="H18" t="n">
        <v>1</v>
      </c>
      <c r="I18" t="n">
        <v>3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8</v>
      </c>
      <c r="R18" s="2" t="inlineStr">
        <is>
          <t>Knärot
Garnlav
Lunglav
Ullticka
Vitgrynig nållav
Kattfotslav
Vedticka
Vågbandad barkbock</t>
        </is>
      </c>
      <c r="S18">
        <f>HYPERLINK("https://klasma.github.io/Logging_SUNDSVALL/artfynd/A 62083-2022.xlsx", "A 62083-2022")</f>
        <v/>
      </c>
      <c r="T18">
        <f>HYPERLINK("https://klasma.github.io/Logging_SUNDSVALL/kartor/A 62083-2022.png", "A 62083-2022")</f>
        <v/>
      </c>
      <c r="U18">
        <f>HYPERLINK("https://klasma.github.io/Logging_SUNDSVALL/knärot/A 62083-2022.png", "A 62083-2022")</f>
        <v/>
      </c>
      <c r="V18">
        <f>HYPERLINK("https://klasma.github.io/Logging_SUNDSVALL/klagomål/A 62083-2022.docx", "A 62083-2022")</f>
        <v/>
      </c>
      <c r="W18">
        <f>HYPERLINK("https://klasma.github.io/Logging_SUNDSVALL/klagomålsmail/A 62083-2022.docx", "A 62083-2022")</f>
        <v/>
      </c>
      <c r="X18">
        <f>HYPERLINK("https://klasma.github.io/Logging_SUNDSVALL/tillsyn/A 62083-2022.docx", "A 62083-2022")</f>
        <v/>
      </c>
      <c r="Y18">
        <f>HYPERLINK("https://klasma.github.io/Logging_SUNDSVALL/tillsynsmail/A 62083-2022.docx", "A 62083-2022")</f>
        <v/>
      </c>
    </row>
    <row r="19" ht="15" customHeight="1">
      <c r="A19" t="inlineStr">
        <is>
          <t>A 48150-2020</t>
        </is>
      </c>
      <c r="B19" s="1" t="n">
        <v>44091</v>
      </c>
      <c r="C19" s="1" t="n">
        <v>45206</v>
      </c>
      <c r="D19" t="inlineStr">
        <is>
          <t>VÄSTERNORRLANDS LÄN</t>
        </is>
      </c>
      <c r="E19" t="inlineStr">
        <is>
          <t>SUNDSVALL</t>
        </is>
      </c>
      <c r="G19" t="n">
        <v>0.6</v>
      </c>
      <c r="H19" t="n">
        <v>1</v>
      </c>
      <c r="I19" t="n">
        <v>5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Piggfjällskivling
Droppklibbskivling
Svart trolldruva
Svavelriska
Toppvaxskivling
Ängsvaxskivling
Blåsippa</t>
        </is>
      </c>
      <c r="S19">
        <f>HYPERLINK("https://klasma.github.io/Logging_SUNDSVALL/artfynd/A 48150-2020.xlsx", "A 48150-2020")</f>
        <v/>
      </c>
      <c r="T19">
        <f>HYPERLINK("https://klasma.github.io/Logging_SUNDSVALL/kartor/A 48150-2020.png", "A 48150-2020")</f>
        <v/>
      </c>
      <c r="V19">
        <f>HYPERLINK("https://klasma.github.io/Logging_SUNDSVALL/klagomål/A 48150-2020.docx", "A 48150-2020")</f>
        <v/>
      </c>
      <c r="W19">
        <f>HYPERLINK("https://klasma.github.io/Logging_SUNDSVALL/klagomålsmail/A 48150-2020.docx", "A 48150-2020")</f>
        <v/>
      </c>
      <c r="X19">
        <f>HYPERLINK("https://klasma.github.io/Logging_SUNDSVALL/tillsyn/A 48150-2020.docx", "A 48150-2020")</f>
        <v/>
      </c>
      <c r="Y19">
        <f>HYPERLINK("https://klasma.github.io/Logging_SUNDSVALL/tillsynsmail/A 48150-2020.docx", "A 48150-2020")</f>
        <v/>
      </c>
    </row>
    <row r="20" ht="15" customHeight="1">
      <c r="A20" t="inlineStr">
        <is>
          <t>A 25270-2022</t>
        </is>
      </c>
      <c r="B20" s="1" t="n">
        <v>44729</v>
      </c>
      <c r="C20" s="1" t="n">
        <v>45206</v>
      </c>
      <c r="D20" t="inlineStr">
        <is>
          <t>VÄSTERNORRLANDS LÄN</t>
        </is>
      </c>
      <c r="E20" t="inlineStr">
        <is>
          <t>SUNDSVALL</t>
        </is>
      </c>
      <c r="F20" t="inlineStr">
        <is>
          <t>SCA</t>
        </is>
      </c>
      <c r="G20" t="n">
        <v>6.2</v>
      </c>
      <c r="H20" t="n">
        <v>0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7</v>
      </c>
      <c r="R20" s="2" t="inlineStr">
        <is>
          <t>Lunglav
Violmussling
Skogshakmossa
Stuplav
Trådticka
Vedticka
Ögonpyrola</t>
        </is>
      </c>
      <c r="S20">
        <f>HYPERLINK("https://klasma.github.io/Logging_SUNDSVALL/artfynd/A 25270-2022.xlsx", "A 25270-2022")</f>
        <v/>
      </c>
      <c r="T20">
        <f>HYPERLINK("https://klasma.github.io/Logging_SUNDSVALL/kartor/A 25270-2022.png", "A 25270-2022")</f>
        <v/>
      </c>
      <c r="V20">
        <f>HYPERLINK("https://klasma.github.io/Logging_SUNDSVALL/klagomål/A 25270-2022.docx", "A 25270-2022")</f>
        <v/>
      </c>
      <c r="W20">
        <f>HYPERLINK("https://klasma.github.io/Logging_SUNDSVALL/klagomålsmail/A 25270-2022.docx", "A 25270-2022")</f>
        <v/>
      </c>
      <c r="X20">
        <f>HYPERLINK("https://klasma.github.io/Logging_SUNDSVALL/tillsyn/A 25270-2022.docx", "A 25270-2022")</f>
        <v/>
      </c>
      <c r="Y20">
        <f>HYPERLINK("https://klasma.github.io/Logging_SUNDSVALL/tillsynsmail/A 25270-2022.docx", "A 25270-2022")</f>
        <v/>
      </c>
    </row>
    <row r="21" ht="15" customHeight="1">
      <c r="A21" t="inlineStr">
        <is>
          <t>A 51307-2022</t>
        </is>
      </c>
      <c r="B21" s="1" t="n">
        <v>44868</v>
      </c>
      <c r="C21" s="1" t="n">
        <v>45206</v>
      </c>
      <c r="D21" t="inlineStr">
        <is>
          <t>VÄSTERNORRLANDS LÄN</t>
        </is>
      </c>
      <c r="E21" t="inlineStr">
        <is>
          <t>SUNDSVALL</t>
        </is>
      </c>
      <c r="G21" t="n">
        <v>1.6</v>
      </c>
      <c r="H21" t="n">
        <v>1</v>
      </c>
      <c r="I21" t="n">
        <v>4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7</v>
      </c>
      <c r="R21" s="2" t="inlineStr">
        <is>
          <t>Knärot
Ullticka
Vitgrynig nållav
Dropptaggsvamp
Mörk husmossa
Slät lönnlav
Stor aspticka</t>
        </is>
      </c>
      <c r="S21">
        <f>HYPERLINK("https://klasma.github.io/Logging_SUNDSVALL/artfynd/A 51307-2022.xlsx", "A 51307-2022")</f>
        <v/>
      </c>
      <c r="T21">
        <f>HYPERLINK("https://klasma.github.io/Logging_SUNDSVALL/kartor/A 51307-2022.png", "A 51307-2022")</f>
        <v/>
      </c>
      <c r="U21">
        <f>HYPERLINK("https://klasma.github.io/Logging_SUNDSVALL/knärot/A 51307-2022.png", "A 51307-2022")</f>
        <v/>
      </c>
      <c r="V21">
        <f>HYPERLINK("https://klasma.github.io/Logging_SUNDSVALL/klagomål/A 51307-2022.docx", "A 51307-2022")</f>
        <v/>
      </c>
      <c r="W21">
        <f>HYPERLINK("https://klasma.github.io/Logging_SUNDSVALL/klagomålsmail/A 51307-2022.docx", "A 51307-2022")</f>
        <v/>
      </c>
      <c r="X21">
        <f>HYPERLINK("https://klasma.github.io/Logging_SUNDSVALL/tillsyn/A 51307-2022.docx", "A 51307-2022")</f>
        <v/>
      </c>
      <c r="Y21">
        <f>HYPERLINK("https://klasma.github.io/Logging_SUNDSVALL/tillsynsmail/A 51307-2022.docx", "A 51307-2022")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45206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43457-2022.xlsx", "A 43457-2022")</f>
        <v/>
      </c>
      <c r="T22">
        <f>HYPERLINK("https://klasma.github.io/Logging_SUNDSVALL/kartor/A 43457-2022.png", "A 43457-2022")</f>
        <v/>
      </c>
      <c r="V22">
        <f>HYPERLINK("https://klasma.github.io/Logging_SUNDSVALL/klagomål/A 43457-2022.docx", "A 43457-2022")</f>
        <v/>
      </c>
      <c r="W22">
        <f>HYPERLINK("https://klasma.github.io/Logging_SUNDSVALL/klagomålsmail/A 43457-2022.docx", "A 43457-2022")</f>
        <v/>
      </c>
      <c r="X22">
        <f>HYPERLINK("https://klasma.github.io/Logging_SUNDSVALL/tillsyn/A 43457-2022.docx", "A 43457-2022")</f>
        <v/>
      </c>
      <c r="Y22">
        <f>HYPERLINK("https://klasma.github.io/Logging_SUNDSVALL/tillsynsmail/A 43457-2022.docx", "A 43457-2022")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45206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19016-2023.xlsx", "A 19016-2023")</f>
        <v/>
      </c>
      <c r="T23">
        <f>HYPERLINK("https://klasma.github.io/Logging_SUNDSVALL/kartor/A 19016-2023.png", "A 19016-2023")</f>
        <v/>
      </c>
      <c r="U23">
        <f>HYPERLINK("https://klasma.github.io/Logging_SUNDSVALL/knärot/A 19016-2023.png", "A 19016-2023")</f>
        <v/>
      </c>
      <c r="V23">
        <f>HYPERLINK("https://klasma.github.io/Logging_SUNDSVALL/klagomål/A 19016-2023.docx", "A 19016-2023")</f>
        <v/>
      </c>
      <c r="W23">
        <f>HYPERLINK("https://klasma.github.io/Logging_SUNDSVALL/klagomålsmail/A 19016-2023.docx", "A 19016-2023")</f>
        <v/>
      </c>
      <c r="X23">
        <f>HYPERLINK("https://klasma.github.io/Logging_SUNDSVALL/tillsyn/A 19016-2023.docx", "A 19016-2023")</f>
        <v/>
      </c>
      <c r="Y23">
        <f>HYPERLINK("https://klasma.github.io/Logging_SUNDSVALL/tillsynsmail/A 19016-2023.docx", "A 19016-2023")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45206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22228-2023.xlsx", "A 22228-2023")</f>
        <v/>
      </c>
      <c r="T24">
        <f>HYPERLINK("https://klasma.github.io/Logging_SUNDSVALL/kartor/A 22228-2023.png", "A 22228-2023")</f>
        <v/>
      </c>
      <c r="V24">
        <f>HYPERLINK("https://klasma.github.io/Logging_SUNDSVALL/klagomål/A 22228-2023.docx", "A 22228-2023")</f>
        <v/>
      </c>
      <c r="W24">
        <f>HYPERLINK("https://klasma.github.io/Logging_SUNDSVALL/klagomålsmail/A 22228-2023.docx", "A 22228-2023")</f>
        <v/>
      </c>
      <c r="X24">
        <f>HYPERLINK("https://klasma.github.io/Logging_SUNDSVALL/tillsyn/A 22228-2023.docx", "A 22228-2023")</f>
        <v/>
      </c>
      <c r="Y24">
        <f>HYPERLINK("https://klasma.github.io/Logging_SUNDSVALL/tillsynsmail/A 22228-2023.docx", "A 22228-2023")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45206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25692-2023.xlsx", "A 25692-2023")</f>
        <v/>
      </c>
      <c r="T25">
        <f>HYPERLINK("https://klasma.github.io/Logging_SUNDSVALL/kartor/A 25692-2023.png", "A 25692-2023")</f>
        <v/>
      </c>
      <c r="V25">
        <f>HYPERLINK("https://klasma.github.io/Logging_SUNDSVALL/klagomål/A 25692-2023.docx", "A 25692-2023")</f>
        <v/>
      </c>
      <c r="W25">
        <f>HYPERLINK("https://klasma.github.io/Logging_SUNDSVALL/klagomålsmail/A 25692-2023.docx", "A 25692-2023")</f>
        <v/>
      </c>
      <c r="X25">
        <f>HYPERLINK("https://klasma.github.io/Logging_SUNDSVALL/tillsyn/A 25692-2023.docx", "A 25692-2023")</f>
        <v/>
      </c>
      <c r="Y25">
        <f>HYPERLINK("https://klasma.github.io/Logging_SUNDSVALL/tillsynsmail/A 25692-2023.docx", "A 25692-2023")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45206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49980-2019.xlsx", "A 49980-2019")</f>
        <v/>
      </c>
      <c r="T26">
        <f>HYPERLINK("https://klasma.github.io/Logging_SUNDSVALL/kartor/A 49980-2019.png", "A 49980-2019")</f>
        <v/>
      </c>
      <c r="U26">
        <f>HYPERLINK("https://klasma.github.io/Logging_SUNDSVALL/knärot/A 49980-2019.png", "A 49980-2019")</f>
        <v/>
      </c>
      <c r="V26">
        <f>HYPERLINK("https://klasma.github.io/Logging_SUNDSVALL/klagomål/A 49980-2019.docx", "A 49980-2019")</f>
        <v/>
      </c>
      <c r="W26">
        <f>HYPERLINK("https://klasma.github.io/Logging_SUNDSVALL/klagomålsmail/A 49980-2019.docx", "A 49980-2019")</f>
        <v/>
      </c>
      <c r="X26">
        <f>HYPERLINK("https://klasma.github.io/Logging_SUNDSVALL/tillsyn/A 49980-2019.docx", "A 49980-2019")</f>
        <v/>
      </c>
      <c r="Y26">
        <f>HYPERLINK("https://klasma.github.io/Logging_SUNDSVALL/tillsynsmail/A 49980-2019.docx", "A 49980-2019")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45206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36967-2020.xlsx", "A 36967-2020")</f>
        <v/>
      </c>
      <c r="T27">
        <f>HYPERLINK("https://klasma.github.io/Logging_SUNDSVALL/kartor/A 36967-2020.png", "A 36967-2020")</f>
        <v/>
      </c>
      <c r="U27">
        <f>HYPERLINK("https://klasma.github.io/Logging_SUNDSVALL/knärot/A 36967-2020.png", "A 36967-2020")</f>
        <v/>
      </c>
      <c r="V27">
        <f>HYPERLINK("https://klasma.github.io/Logging_SUNDSVALL/klagomål/A 36967-2020.docx", "A 36967-2020")</f>
        <v/>
      </c>
      <c r="W27">
        <f>HYPERLINK("https://klasma.github.io/Logging_SUNDSVALL/klagomålsmail/A 36967-2020.docx", "A 36967-2020")</f>
        <v/>
      </c>
      <c r="X27">
        <f>HYPERLINK("https://klasma.github.io/Logging_SUNDSVALL/tillsyn/A 36967-2020.docx", "A 36967-2020")</f>
        <v/>
      </c>
      <c r="Y27">
        <f>HYPERLINK("https://klasma.github.io/Logging_SUNDSVALL/tillsynsmail/A 36967-2020.docx", "A 36967-2020")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45206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44496-2020.xlsx", "A 44496-2020")</f>
        <v/>
      </c>
      <c r="T28">
        <f>HYPERLINK("https://klasma.github.io/Logging_SUNDSVALL/kartor/A 44496-2020.png", "A 44496-2020")</f>
        <v/>
      </c>
      <c r="U28">
        <f>HYPERLINK("https://klasma.github.io/Logging_SUNDSVALL/knärot/A 44496-2020.png", "A 44496-2020")</f>
        <v/>
      </c>
      <c r="V28">
        <f>HYPERLINK("https://klasma.github.io/Logging_SUNDSVALL/klagomål/A 44496-2020.docx", "A 44496-2020")</f>
        <v/>
      </c>
      <c r="W28">
        <f>HYPERLINK("https://klasma.github.io/Logging_SUNDSVALL/klagomålsmail/A 44496-2020.docx", "A 44496-2020")</f>
        <v/>
      </c>
      <c r="X28">
        <f>HYPERLINK("https://klasma.github.io/Logging_SUNDSVALL/tillsyn/A 44496-2020.docx", "A 44496-2020")</f>
        <v/>
      </c>
      <c r="Y28">
        <f>HYPERLINK("https://klasma.github.io/Logging_SUNDSVALL/tillsynsmail/A 44496-2020.docx", "A 44496-2020")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45206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50152-2020.xlsx", "A 50152-2020")</f>
        <v/>
      </c>
      <c r="T29">
        <f>HYPERLINK("https://klasma.github.io/Logging_SUNDSVALL/kartor/A 50152-2020.png", "A 50152-2020")</f>
        <v/>
      </c>
      <c r="U29">
        <f>HYPERLINK("https://klasma.github.io/Logging_SUNDSVALL/knärot/A 50152-2020.png", "A 50152-2020")</f>
        <v/>
      </c>
      <c r="V29">
        <f>HYPERLINK("https://klasma.github.io/Logging_SUNDSVALL/klagomål/A 50152-2020.docx", "A 50152-2020")</f>
        <v/>
      </c>
      <c r="W29">
        <f>HYPERLINK("https://klasma.github.io/Logging_SUNDSVALL/klagomålsmail/A 50152-2020.docx", "A 50152-2020")</f>
        <v/>
      </c>
      <c r="X29">
        <f>HYPERLINK("https://klasma.github.io/Logging_SUNDSVALL/tillsyn/A 50152-2020.docx", "A 50152-2020")</f>
        <v/>
      </c>
      <c r="Y29">
        <f>HYPERLINK("https://klasma.github.io/Logging_SUNDSVALL/tillsynsmail/A 50152-2020.docx", "A 50152-2020")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45206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58518-2022.xlsx", "A 58518-2022")</f>
        <v/>
      </c>
      <c r="T30">
        <f>HYPERLINK("https://klasma.github.io/Logging_SUNDSVALL/kartor/A 58518-2022.png", "A 58518-2022")</f>
        <v/>
      </c>
      <c r="V30">
        <f>HYPERLINK("https://klasma.github.io/Logging_SUNDSVALL/klagomål/A 58518-2022.docx", "A 58518-2022")</f>
        <v/>
      </c>
      <c r="W30">
        <f>HYPERLINK("https://klasma.github.io/Logging_SUNDSVALL/klagomålsmail/A 58518-2022.docx", "A 58518-2022")</f>
        <v/>
      </c>
      <c r="X30">
        <f>HYPERLINK("https://klasma.github.io/Logging_SUNDSVALL/tillsyn/A 58518-2022.docx", "A 58518-2022")</f>
        <v/>
      </c>
      <c r="Y30">
        <f>HYPERLINK("https://klasma.github.io/Logging_SUNDSVALL/tillsynsmail/A 58518-2022.docx", "A 58518-2022")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45206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22578-2023.xlsx", "A 22578-2023")</f>
        <v/>
      </c>
      <c r="T31">
        <f>HYPERLINK("https://klasma.github.io/Logging_SUNDSVALL/kartor/A 22578-2023.png", "A 22578-2023")</f>
        <v/>
      </c>
      <c r="V31">
        <f>HYPERLINK("https://klasma.github.io/Logging_SUNDSVALL/klagomål/A 22578-2023.docx", "A 22578-2023")</f>
        <v/>
      </c>
      <c r="W31">
        <f>HYPERLINK("https://klasma.github.io/Logging_SUNDSVALL/klagomålsmail/A 22578-2023.docx", "A 22578-2023")</f>
        <v/>
      </c>
      <c r="X31">
        <f>HYPERLINK("https://klasma.github.io/Logging_SUNDSVALL/tillsyn/A 22578-2023.docx", "A 22578-2023")</f>
        <v/>
      </c>
      <c r="Y31">
        <f>HYPERLINK("https://klasma.github.io/Logging_SUNDSVALL/tillsynsmail/A 22578-2023.docx", "A 22578-2023")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45206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4937-2019.xlsx", "A 4937-2019")</f>
        <v/>
      </c>
      <c r="T32">
        <f>HYPERLINK("https://klasma.github.io/Logging_SUNDSVALL/kartor/A 4937-2019.png", "A 4937-2019")</f>
        <v/>
      </c>
      <c r="V32">
        <f>HYPERLINK("https://klasma.github.io/Logging_SUNDSVALL/klagomål/A 4937-2019.docx", "A 4937-2019")</f>
        <v/>
      </c>
      <c r="W32">
        <f>HYPERLINK("https://klasma.github.io/Logging_SUNDSVALL/klagomålsmail/A 4937-2019.docx", "A 4937-2019")</f>
        <v/>
      </c>
      <c r="X32">
        <f>HYPERLINK("https://klasma.github.io/Logging_SUNDSVALL/tillsyn/A 4937-2019.docx", "A 4937-2019")</f>
        <v/>
      </c>
      <c r="Y32">
        <f>HYPERLINK("https://klasma.github.io/Logging_SUNDSVALL/tillsynsmail/A 4937-2019.docx", "A 4937-2019")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45206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34686-2019.xlsx", "A 34686-2019")</f>
        <v/>
      </c>
      <c r="T33">
        <f>HYPERLINK("https://klasma.github.io/Logging_SUNDSVALL/kartor/A 34686-2019.png", "A 34686-2019")</f>
        <v/>
      </c>
      <c r="V33">
        <f>HYPERLINK("https://klasma.github.io/Logging_SUNDSVALL/klagomål/A 34686-2019.docx", "A 34686-2019")</f>
        <v/>
      </c>
      <c r="W33">
        <f>HYPERLINK("https://klasma.github.io/Logging_SUNDSVALL/klagomålsmail/A 34686-2019.docx", "A 34686-2019")</f>
        <v/>
      </c>
      <c r="X33">
        <f>HYPERLINK("https://klasma.github.io/Logging_SUNDSVALL/tillsyn/A 34686-2019.docx", "A 34686-2019")</f>
        <v/>
      </c>
      <c r="Y33">
        <f>HYPERLINK("https://klasma.github.io/Logging_SUNDSVALL/tillsynsmail/A 34686-2019.docx", "A 34686-2019")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45206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22480-2020.xlsx", "A 22480-2020")</f>
        <v/>
      </c>
      <c r="T34">
        <f>HYPERLINK("https://klasma.github.io/Logging_SUNDSVALL/kartor/A 22480-2020.png", "A 22480-2020")</f>
        <v/>
      </c>
      <c r="V34">
        <f>HYPERLINK("https://klasma.github.io/Logging_SUNDSVALL/klagomål/A 22480-2020.docx", "A 22480-2020")</f>
        <v/>
      </c>
      <c r="W34">
        <f>HYPERLINK("https://klasma.github.io/Logging_SUNDSVALL/klagomålsmail/A 22480-2020.docx", "A 22480-2020")</f>
        <v/>
      </c>
      <c r="X34">
        <f>HYPERLINK("https://klasma.github.io/Logging_SUNDSVALL/tillsyn/A 22480-2020.docx", "A 22480-2020")</f>
        <v/>
      </c>
      <c r="Y34">
        <f>HYPERLINK("https://klasma.github.io/Logging_SUNDSVALL/tillsynsmail/A 22480-2020.docx", "A 22480-2020")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45206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36969-2020.xlsx", "A 36969-2020")</f>
        <v/>
      </c>
      <c r="T35">
        <f>HYPERLINK("https://klasma.github.io/Logging_SUNDSVALL/kartor/A 36969-2020.png", "A 36969-2020")</f>
        <v/>
      </c>
      <c r="U35">
        <f>HYPERLINK("https://klasma.github.io/Logging_SUNDSVALL/knärot/A 36969-2020.png", "A 36969-2020")</f>
        <v/>
      </c>
      <c r="V35">
        <f>HYPERLINK("https://klasma.github.io/Logging_SUNDSVALL/klagomål/A 36969-2020.docx", "A 36969-2020")</f>
        <v/>
      </c>
      <c r="W35">
        <f>HYPERLINK("https://klasma.github.io/Logging_SUNDSVALL/klagomålsmail/A 36969-2020.docx", "A 36969-2020")</f>
        <v/>
      </c>
      <c r="X35">
        <f>HYPERLINK("https://klasma.github.io/Logging_SUNDSVALL/tillsyn/A 36969-2020.docx", "A 36969-2020")</f>
        <v/>
      </c>
      <c r="Y35">
        <f>HYPERLINK("https://klasma.github.io/Logging_SUNDSVALL/tillsynsmail/A 36969-2020.docx", "A 36969-2020")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45206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36968-2020.xlsx", "A 36968-2020")</f>
        <v/>
      </c>
      <c r="T36">
        <f>HYPERLINK("https://klasma.github.io/Logging_SUNDSVALL/kartor/A 36968-2020.png", "A 36968-2020")</f>
        <v/>
      </c>
      <c r="U36">
        <f>HYPERLINK("https://klasma.github.io/Logging_SUNDSVALL/knärot/A 36968-2020.png", "A 36968-2020")</f>
        <v/>
      </c>
      <c r="V36">
        <f>HYPERLINK("https://klasma.github.io/Logging_SUNDSVALL/klagomål/A 36968-2020.docx", "A 36968-2020")</f>
        <v/>
      </c>
      <c r="W36">
        <f>HYPERLINK("https://klasma.github.io/Logging_SUNDSVALL/klagomålsmail/A 36968-2020.docx", "A 36968-2020")</f>
        <v/>
      </c>
      <c r="X36">
        <f>HYPERLINK("https://klasma.github.io/Logging_SUNDSVALL/tillsyn/A 36968-2020.docx", "A 36968-2020")</f>
        <v/>
      </c>
      <c r="Y36">
        <f>HYPERLINK("https://klasma.github.io/Logging_SUNDSVALL/tillsynsmail/A 36968-2020.docx", "A 36968-2020")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45206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44497-2020.xlsx", "A 44497-2020")</f>
        <v/>
      </c>
      <c r="T37">
        <f>HYPERLINK("https://klasma.github.io/Logging_SUNDSVALL/kartor/A 44497-2020.png", "A 44497-2020")</f>
        <v/>
      </c>
      <c r="U37">
        <f>HYPERLINK("https://klasma.github.io/Logging_SUNDSVALL/knärot/A 44497-2020.png", "A 44497-2020")</f>
        <v/>
      </c>
      <c r="V37">
        <f>HYPERLINK("https://klasma.github.io/Logging_SUNDSVALL/klagomål/A 44497-2020.docx", "A 44497-2020")</f>
        <v/>
      </c>
      <c r="W37">
        <f>HYPERLINK("https://klasma.github.io/Logging_SUNDSVALL/klagomålsmail/A 44497-2020.docx", "A 44497-2020")</f>
        <v/>
      </c>
      <c r="X37">
        <f>HYPERLINK("https://klasma.github.io/Logging_SUNDSVALL/tillsyn/A 44497-2020.docx", "A 44497-2020")</f>
        <v/>
      </c>
      <c r="Y37">
        <f>HYPERLINK("https://klasma.github.io/Logging_SUNDSVALL/tillsynsmail/A 44497-2020.docx", "A 44497-2020")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45206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3094-2021.xlsx", "A 3094-2021")</f>
        <v/>
      </c>
      <c r="T38">
        <f>HYPERLINK("https://klasma.github.io/Logging_SUNDSVALL/kartor/A 3094-2021.png", "A 3094-2021")</f>
        <v/>
      </c>
      <c r="V38">
        <f>HYPERLINK("https://klasma.github.io/Logging_SUNDSVALL/klagomål/A 3094-2021.docx", "A 3094-2021")</f>
        <v/>
      </c>
      <c r="W38">
        <f>HYPERLINK("https://klasma.github.io/Logging_SUNDSVALL/klagomålsmail/A 3094-2021.docx", "A 3094-2021")</f>
        <v/>
      </c>
      <c r="X38">
        <f>HYPERLINK("https://klasma.github.io/Logging_SUNDSVALL/tillsyn/A 3094-2021.docx", "A 3094-2021")</f>
        <v/>
      </c>
      <c r="Y38">
        <f>HYPERLINK("https://klasma.github.io/Logging_SUNDSVALL/tillsynsmail/A 3094-2021.docx", "A 3094-2021")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45206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49997-2021.xlsx", "A 49997-2021")</f>
        <v/>
      </c>
      <c r="T39">
        <f>HYPERLINK("https://klasma.github.io/Logging_SUNDSVALL/kartor/A 49997-2021.png", "A 49997-2021")</f>
        <v/>
      </c>
      <c r="V39">
        <f>HYPERLINK("https://klasma.github.io/Logging_SUNDSVALL/klagomål/A 49997-2021.docx", "A 49997-2021")</f>
        <v/>
      </c>
      <c r="W39">
        <f>HYPERLINK("https://klasma.github.io/Logging_SUNDSVALL/klagomålsmail/A 49997-2021.docx", "A 49997-2021")</f>
        <v/>
      </c>
      <c r="X39">
        <f>HYPERLINK("https://klasma.github.io/Logging_SUNDSVALL/tillsyn/A 49997-2021.docx", "A 49997-2021")</f>
        <v/>
      </c>
      <c r="Y39">
        <f>HYPERLINK("https://klasma.github.io/Logging_SUNDSVALL/tillsynsmail/A 49997-2021.docx", "A 49997-2021")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45206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48576-2022.xlsx", "A 48576-2022")</f>
        <v/>
      </c>
      <c r="T40">
        <f>HYPERLINK("https://klasma.github.io/Logging_SUNDSVALL/kartor/A 48576-2022.png", "A 48576-2022")</f>
        <v/>
      </c>
      <c r="V40">
        <f>HYPERLINK("https://klasma.github.io/Logging_SUNDSVALL/klagomål/A 48576-2022.docx", "A 48576-2022")</f>
        <v/>
      </c>
      <c r="W40">
        <f>HYPERLINK("https://klasma.github.io/Logging_SUNDSVALL/klagomålsmail/A 48576-2022.docx", "A 48576-2022")</f>
        <v/>
      </c>
      <c r="X40">
        <f>HYPERLINK("https://klasma.github.io/Logging_SUNDSVALL/tillsyn/A 48576-2022.docx", "A 48576-2022")</f>
        <v/>
      </c>
      <c r="Y40">
        <f>HYPERLINK("https://klasma.github.io/Logging_SUNDSVALL/tillsynsmail/A 48576-2022.docx", "A 48576-2022")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45206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53940-2022.xlsx", "A 53940-2022")</f>
        <v/>
      </c>
      <c r="T41">
        <f>HYPERLINK("https://klasma.github.io/Logging_SUNDSVALL/kartor/A 53940-2022.png", "A 53940-2022")</f>
        <v/>
      </c>
      <c r="V41">
        <f>HYPERLINK("https://klasma.github.io/Logging_SUNDSVALL/klagomål/A 53940-2022.docx", "A 53940-2022")</f>
        <v/>
      </c>
      <c r="W41">
        <f>HYPERLINK("https://klasma.github.io/Logging_SUNDSVALL/klagomålsmail/A 53940-2022.docx", "A 53940-2022")</f>
        <v/>
      </c>
      <c r="X41">
        <f>HYPERLINK("https://klasma.github.io/Logging_SUNDSVALL/tillsyn/A 53940-2022.docx", "A 53940-2022")</f>
        <v/>
      </c>
      <c r="Y41">
        <f>HYPERLINK("https://klasma.github.io/Logging_SUNDSVALL/tillsynsmail/A 53940-2022.docx", "A 53940-2022")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45206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15985-2023.xlsx", "A 15985-2023")</f>
        <v/>
      </c>
      <c r="T42">
        <f>HYPERLINK("https://klasma.github.io/Logging_SUNDSVALL/kartor/A 15985-2023.png", "A 15985-2023")</f>
        <v/>
      </c>
      <c r="V42">
        <f>HYPERLINK("https://klasma.github.io/Logging_SUNDSVALL/klagomål/A 15985-2023.docx", "A 15985-2023")</f>
        <v/>
      </c>
      <c r="W42">
        <f>HYPERLINK("https://klasma.github.io/Logging_SUNDSVALL/klagomålsmail/A 15985-2023.docx", "A 15985-2023")</f>
        <v/>
      </c>
      <c r="X42">
        <f>HYPERLINK("https://klasma.github.io/Logging_SUNDSVALL/tillsyn/A 15985-2023.docx", "A 15985-2023")</f>
        <v/>
      </c>
      <c r="Y42">
        <f>HYPERLINK("https://klasma.github.io/Logging_SUNDSVALL/tillsynsmail/A 15985-2023.docx", "A 15985-2023")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45206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16767-2023.xlsx", "A 16767-2023")</f>
        <v/>
      </c>
      <c r="T43">
        <f>HYPERLINK("https://klasma.github.io/Logging_SUNDSVALL/kartor/A 16767-2023.png", "A 16767-2023")</f>
        <v/>
      </c>
      <c r="V43">
        <f>HYPERLINK("https://klasma.github.io/Logging_SUNDSVALL/klagomål/A 16767-2023.docx", "A 16767-2023")</f>
        <v/>
      </c>
      <c r="W43">
        <f>HYPERLINK("https://klasma.github.io/Logging_SUNDSVALL/klagomålsmail/A 16767-2023.docx", "A 16767-2023")</f>
        <v/>
      </c>
      <c r="X43">
        <f>HYPERLINK("https://klasma.github.io/Logging_SUNDSVALL/tillsyn/A 16767-2023.docx", "A 16767-2023")</f>
        <v/>
      </c>
      <c r="Y43">
        <f>HYPERLINK("https://klasma.github.io/Logging_SUNDSVALL/tillsynsmail/A 16767-2023.docx", "A 16767-2023")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45206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18375-2023.xlsx", "A 18375-2023")</f>
        <v/>
      </c>
      <c r="T44">
        <f>HYPERLINK("https://klasma.github.io/Logging_SUNDSVALL/kartor/A 18375-2023.png", "A 18375-2023")</f>
        <v/>
      </c>
      <c r="V44">
        <f>HYPERLINK("https://klasma.github.io/Logging_SUNDSVALL/klagomål/A 18375-2023.docx", "A 18375-2023")</f>
        <v/>
      </c>
      <c r="W44">
        <f>HYPERLINK("https://klasma.github.io/Logging_SUNDSVALL/klagomålsmail/A 18375-2023.docx", "A 18375-2023")</f>
        <v/>
      </c>
      <c r="X44">
        <f>HYPERLINK("https://klasma.github.io/Logging_SUNDSVALL/tillsyn/A 18375-2023.docx", "A 18375-2023")</f>
        <v/>
      </c>
      <c r="Y44">
        <f>HYPERLINK("https://klasma.github.io/Logging_SUNDSVALL/tillsynsmail/A 18375-2023.docx", "A 18375-2023")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45206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4931-2019.xlsx", "A 4931-2019")</f>
        <v/>
      </c>
      <c r="T45">
        <f>HYPERLINK("https://klasma.github.io/Logging_SUNDSVALL/kartor/A 4931-2019.png", "A 4931-2019")</f>
        <v/>
      </c>
      <c r="V45">
        <f>HYPERLINK("https://klasma.github.io/Logging_SUNDSVALL/klagomål/A 4931-2019.docx", "A 4931-2019")</f>
        <v/>
      </c>
      <c r="W45">
        <f>HYPERLINK("https://klasma.github.io/Logging_SUNDSVALL/klagomålsmail/A 4931-2019.docx", "A 4931-2019")</f>
        <v/>
      </c>
      <c r="X45">
        <f>HYPERLINK("https://klasma.github.io/Logging_SUNDSVALL/tillsyn/A 4931-2019.docx", "A 4931-2019")</f>
        <v/>
      </c>
      <c r="Y45">
        <f>HYPERLINK("https://klasma.github.io/Logging_SUNDSVALL/tillsynsmail/A 4931-2019.docx", "A 4931-2019")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45206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14725-2019.xlsx", "A 14725-2019")</f>
        <v/>
      </c>
      <c r="T46">
        <f>HYPERLINK("https://klasma.github.io/Logging_SUNDSVALL/kartor/A 14725-2019.png", "A 14725-2019")</f>
        <v/>
      </c>
      <c r="V46">
        <f>HYPERLINK("https://klasma.github.io/Logging_SUNDSVALL/klagomål/A 14725-2019.docx", "A 14725-2019")</f>
        <v/>
      </c>
      <c r="W46">
        <f>HYPERLINK("https://klasma.github.io/Logging_SUNDSVALL/klagomålsmail/A 14725-2019.docx", "A 14725-2019")</f>
        <v/>
      </c>
      <c r="X46">
        <f>HYPERLINK("https://klasma.github.io/Logging_SUNDSVALL/tillsyn/A 14725-2019.docx", "A 14725-2019")</f>
        <v/>
      </c>
      <c r="Y46">
        <f>HYPERLINK("https://klasma.github.io/Logging_SUNDSVALL/tillsynsmail/A 14725-2019.docx", "A 14725-2019")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45206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65041-2019.xlsx", "A 65041-2019")</f>
        <v/>
      </c>
      <c r="T47">
        <f>HYPERLINK("https://klasma.github.io/Logging_SUNDSVALL/kartor/A 65041-2019.png", "A 65041-2019")</f>
        <v/>
      </c>
      <c r="V47">
        <f>HYPERLINK("https://klasma.github.io/Logging_SUNDSVALL/klagomål/A 65041-2019.docx", "A 65041-2019")</f>
        <v/>
      </c>
      <c r="W47">
        <f>HYPERLINK("https://klasma.github.io/Logging_SUNDSVALL/klagomålsmail/A 65041-2019.docx", "A 65041-2019")</f>
        <v/>
      </c>
      <c r="X47">
        <f>HYPERLINK("https://klasma.github.io/Logging_SUNDSVALL/tillsyn/A 65041-2019.docx", "A 65041-2019")</f>
        <v/>
      </c>
      <c r="Y47">
        <f>HYPERLINK("https://klasma.github.io/Logging_SUNDSVALL/tillsynsmail/A 65041-2019.docx", "A 65041-2019")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45206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22407-2020.xlsx", "A 22407-2020")</f>
        <v/>
      </c>
      <c r="T48">
        <f>HYPERLINK("https://klasma.github.io/Logging_SUNDSVALL/kartor/A 22407-2020.png", "A 22407-2020")</f>
        <v/>
      </c>
      <c r="U48">
        <f>HYPERLINK("https://klasma.github.io/Logging_SUNDSVALL/knärot/A 22407-2020.png", "A 22407-2020")</f>
        <v/>
      </c>
      <c r="V48">
        <f>HYPERLINK("https://klasma.github.io/Logging_SUNDSVALL/klagomål/A 22407-2020.docx", "A 22407-2020")</f>
        <v/>
      </c>
      <c r="W48">
        <f>HYPERLINK("https://klasma.github.io/Logging_SUNDSVALL/klagomålsmail/A 22407-2020.docx", "A 22407-2020")</f>
        <v/>
      </c>
      <c r="X48">
        <f>HYPERLINK("https://klasma.github.io/Logging_SUNDSVALL/tillsyn/A 22407-2020.docx", "A 22407-2020")</f>
        <v/>
      </c>
      <c r="Y48">
        <f>HYPERLINK("https://klasma.github.io/Logging_SUNDSVALL/tillsynsmail/A 22407-2020.docx", "A 22407-2020")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45206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24268-2021.xlsx", "A 24268-2021")</f>
        <v/>
      </c>
      <c r="T49">
        <f>HYPERLINK("https://klasma.github.io/Logging_SUNDSVALL/kartor/A 24268-2021.png", "A 24268-2021")</f>
        <v/>
      </c>
      <c r="V49">
        <f>HYPERLINK("https://klasma.github.io/Logging_SUNDSVALL/klagomål/A 24268-2021.docx", "A 24268-2021")</f>
        <v/>
      </c>
      <c r="W49">
        <f>HYPERLINK("https://klasma.github.io/Logging_SUNDSVALL/klagomålsmail/A 24268-2021.docx", "A 24268-2021")</f>
        <v/>
      </c>
      <c r="X49">
        <f>HYPERLINK("https://klasma.github.io/Logging_SUNDSVALL/tillsyn/A 24268-2021.docx", "A 24268-2021")</f>
        <v/>
      </c>
      <c r="Y49">
        <f>HYPERLINK("https://klasma.github.io/Logging_SUNDSVALL/tillsynsmail/A 24268-2021.docx", "A 24268-2021")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45206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11351-2022.xlsx", "A 11351-2022")</f>
        <v/>
      </c>
      <c r="T50">
        <f>HYPERLINK("https://klasma.github.io/Logging_SUNDSVALL/kartor/A 11351-2022.png", "A 11351-2022")</f>
        <v/>
      </c>
      <c r="U50">
        <f>HYPERLINK("https://klasma.github.io/Logging_SUNDSVALL/knärot/A 11351-2022.png", "A 11351-2022")</f>
        <v/>
      </c>
      <c r="V50">
        <f>HYPERLINK("https://klasma.github.io/Logging_SUNDSVALL/klagomål/A 11351-2022.docx", "A 11351-2022")</f>
        <v/>
      </c>
      <c r="W50">
        <f>HYPERLINK("https://klasma.github.io/Logging_SUNDSVALL/klagomålsmail/A 11351-2022.docx", "A 11351-2022")</f>
        <v/>
      </c>
      <c r="X50">
        <f>HYPERLINK("https://klasma.github.io/Logging_SUNDSVALL/tillsyn/A 11351-2022.docx", "A 11351-2022")</f>
        <v/>
      </c>
      <c r="Y50">
        <f>HYPERLINK("https://klasma.github.io/Logging_SUNDSVALL/tillsynsmail/A 11351-2022.docx", "A 11351-2022")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45206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14677-2022.xlsx", "A 14677-2022")</f>
        <v/>
      </c>
      <c r="T51">
        <f>HYPERLINK("https://klasma.github.io/Logging_SUNDSVALL/kartor/A 14677-2022.png", "A 14677-2022")</f>
        <v/>
      </c>
      <c r="U51">
        <f>HYPERLINK("https://klasma.github.io/Logging_SUNDSVALL/knärot/A 14677-2022.png", "A 14677-2022")</f>
        <v/>
      </c>
      <c r="V51">
        <f>HYPERLINK("https://klasma.github.io/Logging_SUNDSVALL/klagomål/A 14677-2022.docx", "A 14677-2022")</f>
        <v/>
      </c>
      <c r="W51">
        <f>HYPERLINK("https://klasma.github.io/Logging_SUNDSVALL/klagomålsmail/A 14677-2022.docx", "A 14677-2022")</f>
        <v/>
      </c>
      <c r="X51">
        <f>HYPERLINK("https://klasma.github.io/Logging_SUNDSVALL/tillsyn/A 14677-2022.docx", "A 14677-2022")</f>
        <v/>
      </c>
      <c r="Y51">
        <f>HYPERLINK("https://klasma.github.io/Logging_SUNDSVALL/tillsynsmail/A 14677-2022.docx", "A 14677-2022")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45206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21662-2022.xlsx", "A 21662-2022")</f>
        <v/>
      </c>
      <c r="T52">
        <f>HYPERLINK("https://klasma.github.io/Logging_SUNDSVALL/kartor/A 21662-2022.png", "A 21662-2022")</f>
        <v/>
      </c>
      <c r="V52">
        <f>HYPERLINK("https://klasma.github.io/Logging_SUNDSVALL/klagomål/A 21662-2022.docx", "A 21662-2022")</f>
        <v/>
      </c>
      <c r="W52">
        <f>HYPERLINK("https://klasma.github.io/Logging_SUNDSVALL/klagomålsmail/A 21662-2022.docx", "A 21662-2022")</f>
        <v/>
      </c>
      <c r="X52">
        <f>HYPERLINK("https://klasma.github.io/Logging_SUNDSVALL/tillsyn/A 21662-2022.docx", "A 21662-2022")</f>
        <v/>
      </c>
      <c r="Y52">
        <f>HYPERLINK("https://klasma.github.io/Logging_SUNDSVALL/tillsynsmail/A 21662-2022.docx", "A 21662-2022")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45206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55854-2022.xlsx", "A 55854-2022")</f>
        <v/>
      </c>
      <c r="T53">
        <f>HYPERLINK("https://klasma.github.io/Logging_SUNDSVALL/kartor/A 55854-2022.png", "A 55854-2022")</f>
        <v/>
      </c>
      <c r="V53">
        <f>HYPERLINK("https://klasma.github.io/Logging_SUNDSVALL/klagomål/A 55854-2022.docx", "A 55854-2022")</f>
        <v/>
      </c>
      <c r="W53">
        <f>HYPERLINK("https://klasma.github.io/Logging_SUNDSVALL/klagomålsmail/A 55854-2022.docx", "A 55854-2022")</f>
        <v/>
      </c>
      <c r="X53">
        <f>HYPERLINK("https://klasma.github.io/Logging_SUNDSVALL/tillsyn/A 55854-2022.docx", "A 55854-2022")</f>
        <v/>
      </c>
      <c r="Y53">
        <f>HYPERLINK("https://klasma.github.io/Logging_SUNDSVALL/tillsynsmail/A 55854-2022.docx", "A 55854-2022")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45206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8680-2023.xlsx", "A 8680-2023")</f>
        <v/>
      </c>
      <c r="T54">
        <f>HYPERLINK("https://klasma.github.io/Logging_SUNDSVALL/kartor/A 8680-2023.png", "A 8680-2023")</f>
        <v/>
      </c>
      <c r="V54">
        <f>HYPERLINK("https://klasma.github.io/Logging_SUNDSVALL/klagomål/A 8680-2023.docx", "A 8680-2023")</f>
        <v/>
      </c>
      <c r="W54">
        <f>HYPERLINK("https://klasma.github.io/Logging_SUNDSVALL/klagomålsmail/A 8680-2023.docx", "A 8680-2023")</f>
        <v/>
      </c>
      <c r="X54">
        <f>HYPERLINK("https://klasma.github.io/Logging_SUNDSVALL/tillsyn/A 8680-2023.docx", "A 8680-2023")</f>
        <v/>
      </c>
      <c r="Y54">
        <f>HYPERLINK("https://klasma.github.io/Logging_SUNDSVALL/tillsynsmail/A 8680-2023.docx", "A 8680-2023")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45206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16377-2023.xlsx", "A 16377-2023")</f>
        <v/>
      </c>
      <c r="T55">
        <f>HYPERLINK("https://klasma.github.io/Logging_SUNDSVALL/kartor/A 16377-2023.png", "A 16377-2023")</f>
        <v/>
      </c>
      <c r="V55">
        <f>HYPERLINK("https://klasma.github.io/Logging_SUNDSVALL/klagomål/A 16377-2023.docx", "A 16377-2023")</f>
        <v/>
      </c>
      <c r="W55">
        <f>HYPERLINK("https://klasma.github.io/Logging_SUNDSVALL/klagomålsmail/A 16377-2023.docx", "A 16377-2023")</f>
        <v/>
      </c>
      <c r="X55">
        <f>HYPERLINK("https://klasma.github.io/Logging_SUNDSVALL/tillsyn/A 16377-2023.docx", "A 16377-2023")</f>
        <v/>
      </c>
      <c r="Y55">
        <f>HYPERLINK("https://klasma.github.io/Logging_SUNDSVALL/tillsynsmail/A 16377-2023.docx", "A 16377-2023")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45206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24051-2023.xlsx", "A 24051-2023")</f>
        <v/>
      </c>
      <c r="T56">
        <f>HYPERLINK("https://klasma.github.io/Logging_SUNDSVALL/kartor/A 24051-2023.png", "A 24051-2023")</f>
        <v/>
      </c>
      <c r="U56">
        <f>HYPERLINK("https://klasma.github.io/Logging_SUNDSVALL/knärot/A 24051-2023.png", "A 24051-2023")</f>
        <v/>
      </c>
      <c r="V56">
        <f>HYPERLINK("https://klasma.github.io/Logging_SUNDSVALL/klagomål/A 24051-2023.docx", "A 24051-2023")</f>
        <v/>
      </c>
      <c r="W56">
        <f>HYPERLINK("https://klasma.github.io/Logging_SUNDSVALL/klagomålsmail/A 24051-2023.docx", "A 24051-2023")</f>
        <v/>
      </c>
      <c r="X56">
        <f>HYPERLINK("https://klasma.github.io/Logging_SUNDSVALL/tillsyn/A 24051-2023.docx", "A 24051-2023")</f>
        <v/>
      </c>
      <c r="Y56">
        <f>HYPERLINK("https://klasma.github.io/Logging_SUNDSVALL/tillsynsmail/A 24051-2023.docx", "A 24051-2023")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45206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27390-2023.xlsx", "A 27390-2023")</f>
        <v/>
      </c>
      <c r="T57">
        <f>HYPERLINK("https://klasma.github.io/Logging_SUNDSVALL/kartor/A 27390-2023.png", "A 27390-2023")</f>
        <v/>
      </c>
      <c r="V57">
        <f>HYPERLINK("https://klasma.github.io/Logging_SUNDSVALL/klagomål/A 27390-2023.docx", "A 27390-2023")</f>
        <v/>
      </c>
      <c r="W57">
        <f>HYPERLINK("https://klasma.github.io/Logging_SUNDSVALL/klagomålsmail/A 27390-2023.docx", "A 27390-2023")</f>
        <v/>
      </c>
      <c r="X57">
        <f>HYPERLINK("https://klasma.github.io/Logging_SUNDSVALL/tillsyn/A 27390-2023.docx", "A 27390-2023")</f>
        <v/>
      </c>
      <c r="Y57">
        <f>HYPERLINK("https://klasma.github.io/Logging_SUNDSVALL/tillsynsmail/A 27390-2023.docx", "A 27390-2023")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45206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38096-2023.xlsx", "A 38096-2023")</f>
        <v/>
      </c>
      <c r="T58">
        <f>HYPERLINK("https://klasma.github.io/Logging_SUNDSVALL/kartor/A 38096-2023.png", "A 38096-2023")</f>
        <v/>
      </c>
      <c r="V58">
        <f>HYPERLINK("https://klasma.github.io/Logging_SUNDSVALL/klagomål/A 38096-2023.docx", "A 38096-2023")</f>
        <v/>
      </c>
      <c r="W58">
        <f>HYPERLINK("https://klasma.github.io/Logging_SUNDSVALL/klagomålsmail/A 38096-2023.docx", "A 38096-2023")</f>
        <v/>
      </c>
      <c r="X58">
        <f>HYPERLINK("https://klasma.github.io/Logging_SUNDSVALL/tillsyn/A 38096-2023.docx", "A 38096-2023")</f>
        <v/>
      </c>
      <c r="Y58">
        <f>HYPERLINK("https://klasma.github.io/Logging_SUNDSVALL/tillsynsmail/A 38096-2023.docx", "A 38096-2023")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45206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60182-2018.xlsx", "A 60182-2018")</f>
        <v/>
      </c>
      <c r="T59">
        <f>HYPERLINK("https://klasma.github.io/Logging_SUNDSVALL/kartor/A 60182-2018.png", "A 60182-2018")</f>
        <v/>
      </c>
      <c r="V59">
        <f>HYPERLINK("https://klasma.github.io/Logging_SUNDSVALL/klagomål/A 60182-2018.docx", "A 60182-2018")</f>
        <v/>
      </c>
      <c r="W59">
        <f>HYPERLINK("https://klasma.github.io/Logging_SUNDSVALL/klagomålsmail/A 60182-2018.docx", "A 60182-2018")</f>
        <v/>
      </c>
      <c r="X59">
        <f>HYPERLINK("https://klasma.github.io/Logging_SUNDSVALL/tillsyn/A 60182-2018.docx", "A 60182-2018")</f>
        <v/>
      </c>
      <c r="Y59">
        <f>HYPERLINK("https://klasma.github.io/Logging_SUNDSVALL/tillsynsmail/A 60182-2018.docx", "A 60182-2018")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45206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9516-2019.xlsx", "A 9516-2019")</f>
        <v/>
      </c>
      <c r="T60">
        <f>HYPERLINK("https://klasma.github.io/Logging_SUNDSVALL/kartor/A 9516-2019.png", "A 9516-2019")</f>
        <v/>
      </c>
      <c r="V60">
        <f>HYPERLINK("https://klasma.github.io/Logging_SUNDSVALL/klagomål/A 9516-2019.docx", "A 9516-2019")</f>
        <v/>
      </c>
      <c r="W60">
        <f>HYPERLINK("https://klasma.github.io/Logging_SUNDSVALL/klagomålsmail/A 9516-2019.docx", "A 9516-2019")</f>
        <v/>
      </c>
      <c r="X60">
        <f>HYPERLINK("https://klasma.github.io/Logging_SUNDSVALL/tillsyn/A 9516-2019.docx", "A 9516-2019")</f>
        <v/>
      </c>
      <c r="Y60">
        <f>HYPERLINK("https://klasma.github.io/Logging_SUNDSVALL/tillsynsmail/A 9516-2019.docx", "A 9516-2019")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45206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47808-2019.xlsx", "A 47808-2019")</f>
        <v/>
      </c>
      <c r="T61">
        <f>HYPERLINK("https://klasma.github.io/Logging_SUNDSVALL/kartor/A 47808-2019.png", "A 47808-2019")</f>
        <v/>
      </c>
      <c r="V61">
        <f>HYPERLINK("https://klasma.github.io/Logging_SUNDSVALL/klagomål/A 47808-2019.docx", "A 47808-2019")</f>
        <v/>
      </c>
      <c r="W61">
        <f>HYPERLINK("https://klasma.github.io/Logging_SUNDSVALL/klagomålsmail/A 47808-2019.docx", "A 47808-2019")</f>
        <v/>
      </c>
      <c r="X61">
        <f>HYPERLINK("https://klasma.github.io/Logging_SUNDSVALL/tillsyn/A 47808-2019.docx", "A 47808-2019")</f>
        <v/>
      </c>
      <c r="Y61">
        <f>HYPERLINK("https://klasma.github.io/Logging_SUNDSVALL/tillsynsmail/A 47808-2019.docx", "A 47808-2019")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45206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39080-2020.xlsx", "A 39080-2020")</f>
        <v/>
      </c>
      <c r="T62">
        <f>HYPERLINK("https://klasma.github.io/Logging_SUNDSVALL/kartor/A 39080-2020.png", "A 39080-2020")</f>
        <v/>
      </c>
      <c r="V62">
        <f>HYPERLINK("https://klasma.github.io/Logging_SUNDSVALL/klagomål/A 39080-2020.docx", "A 39080-2020")</f>
        <v/>
      </c>
      <c r="W62">
        <f>HYPERLINK("https://klasma.github.io/Logging_SUNDSVALL/klagomålsmail/A 39080-2020.docx", "A 39080-2020")</f>
        <v/>
      </c>
      <c r="X62">
        <f>HYPERLINK("https://klasma.github.io/Logging_SUNDSVALL/tillsyn/A 39080-2020.docx", "A 39080-2020")</f>
        <v/>
      </c>
      <c r="Y62">
        <f>HYPERLINK("https://klasma.github.io/Logging_SUNDSVALL/tillsynsmail/A 39080-2020.docx", "A 39080-2020")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45206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50336-2020.xlsx", "A 50336-2020")</f>
        <v/>
      </c>
      <c r="T63">
        <f>HYPERLINK("https://klasma.github.io/Logging_SUNDSVALL/kartor/A 50336-2020.png", "A 50336-2020")</f>
        <v/>
      </c>
      <c r="V63">
        <f>HYPERLINK("https://klasma.github.io/Logging_SUNDSVALL/klagomål/A 50336-2020.docx", "A 50336-2020")</f>
        <v/>
      </c>
      <c r="W63">
        <f>HYPERLINK("https://klasma.github.io/Logging_SUNDSVALL/klagomålsmail/A 50336-2020.docx", "A 50336-2020")</f>
        <v/>
      </c>
      <c r="X63">
        <f>HYPERLINK("https://klasma.github.io/Logging_SUNDSVALL/tillsyn/A 50336-2020.docx", "A 50336-2020")</f>
        <v/>
      </c>
      <c r="Y63">
        <f>HYPERLINK("https://klasma.github.io/Logging_SUNDSVALL/tillsynsmail/A 50336-2020.docx", "A 50336-2020")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45206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60400-2020.xlsx", "A 60400-2020")</f>
        <v/>
      </c>
      <c r="T64">
        <f>HYPERLINK("https://klasma.github.io/Logging_SUNDSVALL/kartor/A 60400-2020.png", "A 60400-2020")</f>
        <v/>
      </c>
      <c r="V64">
        <f>HYPERLINK("https://klasma.github.io/Logging_SUNDSVALL/klagomål/A 60400-2020.docx", "A 60400-2020")</f>
        <v/>
      </c>
      <c r="W64">
        <f>HYPERLINK("https://klasma.github.io/Logging_SUNDSVALL/klagomålsmail/A 60400-2020.docx", "A 60400-2020")</f>
        <v/>
      </c>
      <c r="X64">
        <f>HYPERLINK("https://klasma.github.io/Logging_SUNDSVALL/tillsyn/A 60400-2020.docx", "A 60400-2020")</f>
        <v/>
      </c>
      <c r="Y64">
        <f>HYPERLINK("https://klasma.github.io/Logging_SUNDSVALL/tillsynsmail/A 60400-2020.docx", "A 60400-2020")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45206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7567-2021.xlsx", "A 7567-2021")</f>
        <v/>
      </c>
      <c r="T65">
        <f>HYPERLINK("https://klasma.github.io/Logging_SUNDSVALL/kartor/A 7567-2021.png", "A 7567-2021")</f>
        <v/>
      </c>
      <c r="V65">
        <f>HYPERLINK("https://klasma.github.io/Logging_SUNDSVALL/klagomål/A 7567-2021.docx", "A 7567-2021")</f>
        <v/>
      </c>
      <c r="W65">
        <f>HYPERLINK("https://klasma.github.io/Logging_SUNDSVALL/klagomålsmail/A 7567-2021.docx", "A 7567-2021")</f>
        <v/>
      </c>
      <c r="X65">
        <f>HYPERLINK("https://klasma.github.io/Logging_SUNDSVALL/tillsyn/A 7567-2021.docx", "A 7567-2021")</f>
        <v/>
      </c>
      <c r="Y65">
        <f>HYPERLINK("https://klasma.github.io/Logging_SUNDSVALL/tillsynsmail/A 7567-2021.docx", "A 7567-2021")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45206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43196-2021.xlsx", "A 43196-2021")</f>
        <v/>
      </c>
      <c r="T66">
        <f>HYPERLINK("https://klasma.github.io/Logging_SUNDSVALL/kartor/A 43196-2021.png", "A 43196-2021")</f>
        <v/>
      </c>
      <c r="V66">
        <f>HYPERLINK("https://klasma.github.io/Logging_SUNDSVALL/klagomål/A 43196-2021.docx", "A 43196-2021")</f>
        <v/>
      </c>
      <c r="W66">
        <f>HYPERLINK("https://klasma.github.io/Logging_SUNDSVALL/klagomålsmail/A 43196-2021.docx", "A 43196-2021")</f>
        <v/>
      </c>
      <c r="X66">
        <f>HYPERLINK("https://klasma.github.io/Logging_SUNDSVALL/tillsyn/A 43196-2021.docx", "A 43196-2021")</f>
        <v/>
      </c>
      <c r="Y66">
        <f>HYPERLINK("https://klasma.github.io/Logging_SUNDSVALL/tillsynsmail/A 43196-2021.docx", "A 43196-2021")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45206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64919-2021.xlsx", "A 64919-2021")</f>
        <v/>
      </c>
      <c r="T67">
        <f>HYPERLINK("https://klasma.github.io/Logging_SUNDSVALL/kartor/A 64919-2021.png", "A 64919-2021")</f>
        <v/>
      </c>
      <c r="V67">
        <f>HYPERLINK("https://klasma.github.io/Logging_SUNDSVALL/klagomål/A 64919-2021.docx", "A 64919-2021")</f>
        <v/>
      </c>
      <c r="W67">
        <f>HYPERLINK("https://klasma.github.io/Logging_SUNDSVALL/klagomålsmail/A 64919-2021.docx", "A 64919-2021")</f>
        <v/>
      </c>
      <c r="X67">
        <f>HYPERLINK("https://klasma.github.io/Logging_SUNDSVALL/tillsyn/A 64919-2021.docx", "A 64919-2021")</f>
        <v/>
      </c>
      <c r="Y67">
        <f>HYPERLINK("https://klasma.github.io/Logging_SUNDSVALL/tillsynsmail/A 64919-2021.docx", "A 64919-2021")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45206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5115-2022.xlsx", "A 5115-2022")</f>
        <v/>
      </c>
      <c r="T68">
        <f>HYPERLINK("https://klasma.github.io/Logging_SUNDSVALL/kartor/A 5115-2022.png", "A 5115-2022")</f>
        <v/>
      </c>
      <c r="V68">
        <f>HYPERLINK("https://klasma.github.io/Logging_SUNDSVALL/klagomål/A 5115-2022.docx", "A 5115-2022")</f>
        <v/>
      </c>
      <c r="W68">
        <f>HYPERLINK("https://klasma.github.io/Logging_SUNDSVALL/klagomålsmail/A 5115-2022.docx", "A 5115-2022")</f>
        <v/>
      </c>
      <c r="X68">
        <f>HYPERLINK("https://klasma.github.io/Logging_SUNDSVALL/tillsyn/A 5115-2022.docx", "A 5115-2022")</f>
        <v/>
      </c>
      <c r="Y68">
        <f>HYPERLINK("https://klasma.github.io/Logging_SUNDSVALL/tillsynsmail/A 5115-2022.docx", "A 5115-2022")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45206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22567-2022.xlsx", "A 22567-2022")</f>
        <v/>
      </c>
      <c r="T69">
        <f>HYPERLINK("https://klasma.github.io/Logging_SUNDSVALL/kartor/A 22567-2022.png", "A 22567-2022")</f>
        <v/>
      </c>
      <c r="V69">
        <f>HYPERLINK("https://klasma.github.io/Logging_SUNDSVALL/klagomål/A 22567-2022.docx", "A 22567-2022")</f>
        <v/>
      </c>
      <c r="W69">
        <f>HYPERLINK("https://klasma.github.io/Logging_SUNDSVALL/klagomålsmail/A 22567-2022.docx", "A 22567-2022")</f>
        <v/>
      </c>
      <c r="X69">
        <f>HYPERLINK("https://klasma.github.io/Logging_SUNDSVALL/tillsyn/A 22567-2022.docx", "A 22567-2022")</f>
        <v/>
      </c>
      <c r="Y69">
        <f>HYPERLINK("https://klasma.github.io/Logging_SUNDSVALL/tillsynsmail/A 22567-2022.docx", "A 22567-2022")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45206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32766-2022.xlsx", "A 32766-2022")</f>
        <v/>
      </c>
      <c r="T70">
        <f>HYPERLINK("https://klasma.github.io/Logging_SUNDSVALL/kartor/A 32766-2022.png", "A 32766-2022")</f>
        <v/>
      </c>
      <c r="V70">
        <f>HYPERLINK("https://klasma.github.io/Logging_SUNDSVALL/klagomål/A 32766-2022.docx", "A 32766-2022")</f>
        <v/>
      </c>
      <c r="W70">
        <f>HYPERLINK("https://klasma.github.io/Logging_SUNDSVALL/klagomålsmail/A 32766-2022.docx", "A 32766-2022")</f>
        <v/>
      </c>
      <c r="X70">
        <f>HYPERLINK("https://klasma.github.io/Logging_SUNDSVALL/tillsyn/A 32766-2022.docx", "A 32766-2022")</f>
        <v/>
      </c>
      <c r="Y70">
        <f>HYPERLINK("https://klasma.github.io/Logging_SUNDSVALL/tillsynsmail/A 32766-2022.docx", "A 32766-2022")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45206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41814-2022.xlsx", "A 41814-2022")</f>
        <v/>
      </c>
      <c r="T71">
        <f>HYPERLINK("https://klasma.github.io/Logging_SUNDSVALL/kartor/A 41814-2022.png", "A 41814-2022")</f>
        <v/>
      </c>
      <c r="V71">
        <f>HYPERLINK("https://klasma.github.io/Logging_SUNDSVALL/klagomål/A 41814-2022.docx", "A 41814-2022")</f>
        <v/>
      </c>
      <c r="W71">
        <f>HYPERLINK("https://klasma.github.io/Logging_SUNDSVALL/klagomålsmail/A 41814-2022.docx", "A 41814-2022")</f>
        <v/>
      </c>
      <c r="X71">
        <f>HYPERLINK("https://klasma.github.io/Logging_SUNDSVALL/tillsyn/A 41814-2022.docx", "A 41814-2022")</f>
        <v/>
      </c>
      <c r="Y71">
        <f>HYPERLINK("https://klasma.github.io/Logging_SUNDSVALL/tillsynsmail/A 41814-2022.docx", "A 41814-2022")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45206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51087-2022.xlsx", "A 51087-2022")</f>
        <v/>
      </c>
      <c r="T72">
        <f>HYPERLINK("https://klasma.github.io/Logging_SUNDSVALL/kartor/A 51087-2022.png", "A 51087-2022")</f>
        <v/>
      </c>
      <c r="U72">
        <f>HYPERLINK("https://klasma.github.io/Logging_SUNDSVALL/knärot/A 51087-2022.png", "A 51087-2022")</f>
        <v/>
      </c>
      <c r="V72">
        <f>HYPERLINK("https://klasma.github.io/Logging_SUNDSVALL/klagomål/A 51087-2022.docx", "A 51087-2022")</f>
        <v/>
      </c>
      <c r="W72">
        <f>HYPERLINK("https://klasma.github.io/Logging_SUNDSVALL/klagomålsmail/A 51087-2022.docx", "A 51087-2022")</f>
        <v/>
      </c>
      <c r="X72">
        <f>HYPERLINK("https://klasma.github.io/Logging_SUNDSVALL/tillsyn/A 51087-2022.docx", "A 51087-2022")</f>
        <v/>
      </c>
      <c r="Y72">
        <f>HYPERLINK("https://klasma.github.io/Logging_SUNDSVALL/tillsynsmail/A 51087-2022.docx", "A 51087-2022")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45206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52350-2022.xlsx", "A 52350-2022")</f>
        <v/>
      </c>
      <c r="T73">
        <f>HYPERLINK("https://klasma.github.io/Logging_SUNDSVALL/kartor/A 52350-2022.png", "A 52350-2022")</f>
        <v/>
      </c>
      <c r="V73">
        <f>HYPERLINK("https://klasma.github.io/Logging_SUNDSVALL/klagomål/A 52350-2022.docx", "A 52350-2022")</f>
        <v/>
      </c>
      <c r="W73">
        <f>HYPERLINK("https://klasma.github.io/Logging_SUNDSVALL/klagomålsmail/A 52350-2022.docx", "A 52350-2022")</f>
        <v/>
      </c>
      <c r="X73">
        <f>HYPERLINK("https://klasma.github.io/Logging_SUNDSVALL/tillsyn/A 52350-2022.docx", "A 52350-2022")</f>
        <v/>
      </c>
      <c r="Y73">
        <f>HYPERLINK("https://klasma.github.io/Logging_SUNDSVALL/tillsynsmail/A 52350-2022.docx", "A 52350-2022")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45206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52741-2022.xlsx", "A 52741-2022")</f>
        <v/>
      </c>
      <c r="T74">
        <f>HYPERLINK("https://klasma.github.io/Logging_SUNDSVALL/kartor/A 52741-2022.png", "A 52741-2022")</f>
        <v/>
      </c>
      <c r="V74">
        <f>HYPERLINK("https://klasma.github.io/Logging_SUNDSVALL/klagomål/A 52741-2022.docx", "A 52741-2022")</f>
        <v/>
      </c>
      <c r="W74">
        <f>HYPERLINK("https://klasma.github.io/Logging_SUNDSVALL/klagomålsmail/A 52741-2022.docx", "A 52741-2022")</f>
        <v/>
      </c>
      <c r="X74">
        <f>HYPERLINK("https://klasma.github.io/Logging_SUNDSVALL/tillsyn/A 52741-2022.docx", "A 52741-2022")</f>
        <v/>
      </c>
      <c r="Y74">
        <f>HYPERLINK("https://klasma.github.io/Logging_SUNDSVALL/tillsynsmail/A 52741-2022.docx", "A 52741-2022")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45206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53942-2022.xlsx", "A 53942-2022")</f>
        <v/>
      </c>
      <c r="T75">
        <f>HYPERLINK("https://klasma.github.io/Logging_SUNDSVALL/kartor/A 53942-2022.png", "A 53942-2022")</f>
        <v/>
      </c>
      <c r="V75">
        <f>HYPERLINK("https://klasma.github.io/Logging_SUNDSVALL/klagomål/A 53942-2022.docx", "A 53942-2022")</f>
        <v/>
      </c>
      <c r="W75">
        <f>HYPERLINK("https://klasma.github.io/Logging_SUNDSVALL/klagomålsmail/A 53942-2022.docx", "A 53942-2022")</f>
        <v/>
      </c>
      <c r="X75">
        <f>HYPERLINK("https://klasma.github.io/Logging_SUNDSVALL/tillsyn/A 53942-2022.docx", "A 53942-2022")</f>
        <v/>
      </c>
      <c r="Y75">
        <f>HYPERLINK("https://klasma.github.io/Logging_SUNDSVALL/tillsynsmail/A 53942-2022.docx", "A 53942-2022")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45206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58191-2022.xlsx", "A 58191-2022")</f>
        <v/>
      </c>
      <c r="T76">
        <f>HYPERLINK("https://klasma.github.io/Logging_SUNDSVALL/kartor/A 58191-2022.png", "A 58191-2022")</f>
        <v/>
      </c>
      <c r="U76">
        <f>HYPERLINK("https://klasma.github.io/Logging_SUNDSVALL/knärot/A 58191-2022.png", "A 58191-2022")</f>
        <v/>
      </c>
      <c r="V76">
        <f>HYPERLINK("https://klasma.github.io/Logging_SUNDSVALL/klagomål/A 58191-2022.docx", "A 58191-2022")</f>
        <v/>
      </c>
      <c r="W76">
        <f>HYPERLINK("https://klasma.github.io/Logging_SUNDSVALL/klagomålsmail/A 58191-2022.docx", "A 58191-2022")</f>
        <v/>
      </c>
      <c r="X76">
        <f>HYPERLINK("https://klasma.github.io/Logging_SUNDSVALL/tillsyn/A 58191-2022.docx", "A 58191-2022")</f>
        <v/>
      </c>
      <c r="Y76">
        <f>HYPERLINK("https://klasma.github.io/Logging_SUNDSVALL/tillsynsmail/A 58191-2022.docx", "A 58191-2022")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45206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18991-2023.xlsx", "A 18991-2023")</f>
        <v/>
      </c>
      <c r="T77">
        <f>HYPERLINK("https://klasma.github.io/Logging_SUNDSVALL/kartor/A 18991-2023.png", "A 18991-2023")</f>
        <v/>
      </c>
      <c r="V77">
        <f>HYPERLINK("https://klasma.github.io/Logging_SUNDSVALL/klagomål/A 18991-2023.docx", "A 18991-2023")</f>
        <v/>
      </c>
      <c r="W77">
        <f>HYPERLINK("https://klasma.github.io/Logging_SUNDSVALL/klagomålsmail/A 18991-2023.docx", "A 18991-2023")</f>
        <v/>
      </c>
      <c r="X77">
        <f>HYPERLINK("https://klasma.github.io/Logging_SUNDSVALL/tillsyn/A 18991-2023.docx", "A 18991-2023")</f>
        <v/>
      </c>
      <c r="Y77">
        <f>HYPERLINK("https://klasma.github.io/Logging_SUNDSVALL/tillsynsmail/A 18991-2023.docx", "A 18991-2023")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45206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18998-2023.xlsx", "A 18998-2023")</f>
        <v/>
      </c>
      <c r="T78">
        <f>HYPERLINK("https://klasma.github.io/Logging_SUNDSVALL/kartor/A 18998-2023.png", "A 18998-2023")</f>
        <v/>
      </c>
      <c r="U78">
        <f>HYPERLINK("https://klasma.github.io/Logging_SUNDSVALL/knärot/A 18998-2023.png", "A 18998-2023")</f>
        <v/>
      </c>
      <c r="V78">
        <f>HYPERLINK("https://klasma.github.io/Logging_SUNDSVALL/klagomål/A 18998-2023.docx", "A 18998-2023")</f>
        <v/>
      </c>
      <c r="W78">
        <f>HYPERLINK("https://klasma.github.io/Logging_SUNDSVALL/klagomålsmail/A 18998-2023.docx", "A 18998-2023")</f>
        <v/>
      </c>
      <c r="X78">
        <f>HYPERLINK("https://klasma.github.io/Logging_SUNDSVALL/tillsyn/A 18998-2023.docx", "A 18998-2023")</f>
        <v/>
      </c>
      <c r="Y78">
        <f>HYPERLINK("https://klasma.github.io/Logging_SUNDSVALL/tillsynsmail/A 18998-2023.docx", "A 18998-2023")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45206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20888-2023.xlsx", "A 20888-2023")</f>
        <v/>
      </c>
      <c r="T79">
        <f>HYPERLINK("https://klasma.github.io/Logging_SUNDSVALL/kartor/A 20888-2023.png", "A 20888-2023")</f>
        <v/>
      </c>
      <c r="V79">
        <f>HYPERLINK("https://klasma.github.io/Logging_SUNDSVALL/klagomål/A 20888-2023.docx", "A 20888-2023")</f>
        <v/>
      </c>
      <c r="W79">
        <f>HYPERLINK("https://klasma.github.io/Logging_SUNDSVALL/klagomålsmail/A 20888-2023.docx", "A 20888-2023")</f>
        <v/>
      </c>
      <c r="X79">
        <f>HYPERLINK("https://klasma.github.io/Logging_SUNDSVALL/tillsyn/A 20888-2023.docx", "A 20888-2023")</f>
        <v/>
      </c>
      <c r="Y79">
        <f>HYPERLINK("https://klasma.github.io/Logging_SUNDSVALL/tillsynsmail/A 20888-2023.docx", "A 20888-2023")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45206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27385-2023.xlsx", "A 27385-2023")</f>
        <v/>
      </c>
      <c r="T80">
        <f>HYPERLINK("https://klasma.github.io/Logging_SUNDSVALL/kartor/A 27385-2023.png", "A 27385-2023")</f>
        <v/>
      </c>
      <c r="V80">
        <f>HYPERLINK("https://klasma.github.io/Logging_SUNDSVALL/klagomål/A 27385-2023.docx", "A 27385-2023")</f>
        <v/>
      </c>
      <c r="W80">
        <f>HYPERLINK("https://klasma.github.io/Logging_SUNDSVALL/klagomålsmail/A 27385-2023.docx", "A 27385-2023")</f>
        <v/>
      </c>
      <c r="X80">
        <f>HYPERLINK("https://klasma.github.io/Logging_SUNDSVALL/tillsyn/A 27385-2023.docx", "A 27385-2023")</f>
        <v/>
      </c>
      <c r="Y80">
        <f>HYPERLINK("https://klasma.github.io/Logging_SUNDSVALL/tillsynsmail/A 27385-2023.docx", "A 27385-2023")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45206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27380-2023.xlsx", "A 27380-2023")</f>
        <v/>
      </c>
      <c r="T81">
        <f>HYPERLINK("https://klasma.github.io/Logging_SUNDSVALL/kartor/A 27380-2023.png", "A 27380-2023")</f>
        <v/>
      </c>
      <c r="V81">
        <f>HYPERLINK("https://klasma.github.io/Logging_SUNDSVALL/klagomål/A 27380-2023.docx", "A 27380-2023")</f>
        <v/>
      </c>
      <c r="W81">
        <f>HYPERLINK("https://klasma.github.io/Logging_SUNDSVALL/klagomålsmail/A 27380-2023.docx", "A 27380-2023")</f>
        <v/>
      </c>
      <c r="X81">
        <f>HYPERLINK("https://klasma.github.io/Logging_SUNDSVALL/tillsyn/A 27380-2023.docx", "A 27380-2023")</f>
        <v/>
      </c>
      <c r="Y81">
        <f>HYPERLINK("https://klasma.github.io/Logging_SUNDSVALL/tillsynsmail/A 27380-2023.docx", "A 27380-2023")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45206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28010-2023.xlsx", "A 28010-2023")</f>
        <v/>
      </c>
      <c r="T82">
        <f>HYPERLINK("https://klasma.github.io/Logging_SUNDSVALL/kartor/A 28010-2023.png", "A 28010-2023")</f>
        <v/>
      </c>
      <c r="V82">
        <f>HYPERLINK("https://klasma.github.io/Logging_SUNDSVALL/klagomål/A 28010-2023.docx", "A 28010-2023")</f>
        <v/>
      </c>
      <c r="W82">
        <f>HYPERLINK("https://klasma.github.io/Logging_SUNDSVALL/klagomålsmail/A 28010-2023.docx", "A 28010-2023")</f>
        <v/>
      </c>
      <c r="X82">
        <f>HYPERLINK("https://klasma.github.io/Logging_SUNDSVALL/tillsyn/A 28010-2023.docx", "A 28010-2023")</f>
        <v/>
      </c>
      <c r="Y82">
        <f>HYPERLINK("https://klasma.github.io/Logging_SUNDSVALL/tillsynsmail/A 28010-2023.docx", "A 28010-2023")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45206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42954-2018.xlsx", "A 42954-2018")</f>
        <v/>
      </c>
      <c r="T83">
        <f>HYPERLINK("https://klasma.github.io/Logging_SUNDSVALL/kartor/A 42954-2018.png", "A 42954-2018")</f>
        <v/>
      </c>
      <c r="V83">
        <f>HYPERLINK("https://klasma.github.io/Logging_SUNDSVALL/klagomål/A 42954-2018.docx", "A 42954-2018")</f>
        <v/>
      </c>
      <c r="W83">
        <f>HYPERLINK("https://klasma.github.io/Logging_SUNDSVALL/klagomålsmail/A 42954-2018.docx", "A 42954-2018")</f>
        <v/>
      </c>
      <c r="X83">
        <f>HYPERLINK("https://klasma.github.io/Logging_SUNDSVALL/tillsyn/A 42954-2018.docx", "A 42954-2018")</f>
        <v/>
      </c>
      <c r="Y83">
        <f>HYPERLINK("https://klasma.github.io/Logging_SUNDSVALL/tillsynsmail/A 42954-2018.docx", "A 42954-2018")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45206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49231-2018.xlsx", "A 49231-2018")</f>
        <v/>
      </c>
      <c r="T84">
        <f>HYPERLINK("https://klasma.github.io/Logging_SUNDSVALL/kartor/A 49231-2018.png", "A 49231-2018")</f>
        <v/>
      </c>
      <c r="V84">
        <f>HYPERLINK("https://klasma.github.io/Logging_SUNDSVALL/klagomål/A 49231-2018.docx", "A 49231-2018")</f>
        <v/>
      </c>
      <c r="W84">
        <f>HYPERLINK("https://klasma.github.io/Logging_SUNDSVALL/klagomålsmail/A 49231-2018.docx", "A 49231-2018")</f>
        <v/>
      </c>
      <c r="X84">
        <f>HYPERLINK("https://klasma.github.io/Logging_SUNDSVALL/tillsyn/A 49231-2018.docx", "A 49231-2018")</f>
        <v/>
      </c>
      <c r="Y84">
        <f>HYPERLINK("https://klasma.github.io/Logging_SUNDSVALL/tillsynsmail/A 49231-2018.docx", "A 49231-2018")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45206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60181-2018.xlsx", "A 60181-2018")</f>
        <v/>
      </c>
      <c r="T85">
        <f>HYPERLINK("https://klasma.github.io/Logging_SUNDSVALL/kartor/A 60181-2018.png", "A 60181-2018")</f>
        <v/>
      </c>
      <c r="V85">
        <f>HYPERLINK("https://klasma.github.io/Logging_SUNDSVALL/klagomål/A 60181-2018.docx", "A 60181-2018")</f>
        <v/>
      </c>
      <c r="W85">
        <f>HYPERLINK("https://klasma.github.io/Logging_SUNDSVALL/klagomålsmail/A 60181-2018.docx", "A 60181-2018")</f>
        <v/>
      </c>
      <c r="X85">
        <f>HYPERLINK("https://klasma.github.io/Logging_SUNDSVALL/tillsyn/A 60181-2018.docx", "A 60181-2018")</f>
        <v/>
      </c>
      <c r="Y85">
        <f>HYPERLINK("https://klasma.github.io/Logging_SUNDSVALL/tillsynsmail/A 60181-2018.docx", "A 60181-2018")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45206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1191-2019.xlsx", "A 1191-2019")</f>
        <v/>
      </c>
      <c r="T86">
        <f>HYPERLINK("https://klasma.github.io/Logging_SUNDSVALL/kartor/A 1191-2019.png", "A 1191-2019")</f>
        <v/>
      </c>
      <c r="V86">
        <f>HYPERLINK("https://klasma.github.io/Logging_SUNDSVALL/klagomål/A 1191-2019.docx", "A 1191-2019")</f>
        <v/>
      </c>
      <c r="W86">
        <f>HYPERLINK("https://klasma.github.io/Logging_SUNDSVALL/klagomålsmail/A 1191-2019.docx", "A 1191-2019")</f>
        <v/>
      </c>
      <c r="X86">
        <f>HYPERLINK("https://klasma.github.io/Logging_SUNDSVALL/tillsyn/A 1191-2019.docx", "A 1191-2019")</f>
        <v/>
      </c>
      <c r="Y86">
        <f>HYPERLINK("https://klasma.github.io/Logging_SUNDSVALL/tillsynsmail/A 1191-2019.docx", "A 1191-2019")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45206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4918-2019.xlsx", "A 4918-2019")</f>
        <v/>
      </c>
      <c r="T87">
        <f>HYPERLINK("https://klasma.github.io/Logging_SUNDSVALL/kartor/A 4918-2019.png", "A 4918-2019")</f>
        <v/>
      </c>
      <c r="V87">
        <f>HYPERLINK("https://klasma.github.io/Logging_SUNDSVALL/klagomål/A 4918-2019.docx", "A 4918-2019")</f>
        <v/>
      </c>
      <c r="W87">
        <f>HYPERLINK("https://klasma.github.io/Logging_SUNDSVALL/klagomålsmail/A 4918-2019.docx", "A 4918-2019")</f>
        <v/>
      </c>
      <c r="X87">
        <f>HYPERLINK("https://klasma.github.io/Logging_SUNDSVALL/tillsyn/A 4918-2019.docx", "A 4918-2019")</f>
        <v/>
      </c>
      <c r="Y87">
        <f>HYPERLINK("https://klasma.github.io/Logging_SUNDSVALL/tillsynsmail/A 4918-2019.docx", "A 4918-2019")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45206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27216-2019.xlsx", "A 27216-2019")</f>
        <v/>
      </c>
      <c r="T88">
        <f>HYPERLINK("https://klasma.github.io/Logging_SUNDSVALL/kartor/A 27216-2019.png", "A 27216-2019")</f>
        <v/>
      </c>
      <c r="V88">
        <f>HYPERLINK("https://klasma.github.io/Logging_SUNDSVALL/klagomål/A 27216-2019.docx", "A 27216-2019")</f>
        <v/>
      </c>
      <c r="W88">
        <f>HYPERLINK("https://klasma.github.io/Logging_SUNDSVALL/klagomålsmail/A 27216-2019.docx", "A 27216-2019")</f>
        <v/>
      </c>
      <c r="X88">
        <f>HYPERLINK("https://klasma.github.io/Logging_SUNDSVALL/tillsyn/A 27216-2019.docx", "A 27216-2019")</f>
        <v/>
      </c>
      <c r="Y88">
        <f>HYPERLINK("https://klasma.github.io/Logging_SUNDSVALL/tillsynsmail/A 27216-2019.docx", "A 27216-2019")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45206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44607-2019.xlsx", "A 44607-2019")</f>
        <v/>
      </c>
      <c r="T89">
        <f>HYPERLINK("https://klasma.github.io/Logging_SUNDSVALL/kartor/A 44607-2019.png", "A 44607-2019")</f>
        <v/>
      </c>
      <c r="V89">
        <f>HYPERLINK("https://klasma.github.io/Logging_SUNDSVALL/klagomål/A 44607-2019.docx", "A 44607-2019")</f>
        <v/>
      </c>
      <c r="W89">
        <f>HYPERLINK("https://klasma.github.io/Logging_SUNDSVALL/klagomålsmail/A 44607-2019.docx", "A 44607-2019")</f>
        <v/>
      </c>
      <c r="X89">
        <f>HYPERLINK("https://klasma.github.io/Logging_SUNDSVALL/tillsyn/A 44607-2019.docx", "A 44607-2019")</f>
        <v/>
      </c>
      <c r="Y89">
        <f>HYPERLINK("https://klasma.github.io/Logging_SUNDSVALL/tillsynsmail/A 44607-2019.docx", "A 44607-2019")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45206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970-2020.xlsx", "A 970-2020")</f>
        <v/>
      </c>
      <c r="T90">
        <f>HYPERLINK("https://klasma.github.io/Logging_SUNDSVALL/kartor/A 970-2020.png", "A 970-2020")</f>
        <v/>
      </c>
      <c r="V90">
        <f>HYPERLINK("https://klasma.github.io/Logging_SUNDSVALL/klagomål/A 970-2020.docx", "A 970-2020")</f>
        <v/>
      </c>
      <c r="W90">
        <f>HYPERLINK("https://klasma.github.io/Logging_SUNDSVALL/klagomålsmail/A 970-2020.docx", "A 970-2020")</f>
        <v/>
      </c>
      <c r="X90">
        <f>HYPERLINK("https://klasma.github.io/Logging_SUNDSVALL/tillsyn/A 970-2020.docx", "A 970-2020")</f>
        <v/>
      </c>
      <c r="Y90">
        <f>HYPERLINK("https://klasma.github.io/Logging_SUNDSVALL/tillsynsmail/A 970-2020.docx", "A 970-2020")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45206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8894-2020.xlsx", "A 8894-2020")</f>
        <v/>
      </c>
      <c r="T91">
        <f>HYPERLINK("https://klasma.github.io/Logging_SUNDSVALL/kartor/A 8894-2020.png", "A 8894-2020")</f>
        <v/>
      </c>
      <c r="V91">
        <f>HYPERLINK("https://klasma.github.io/Logging_SUNDSVALL/klagomål/A 8894-2020.docx", "A 8894-2020")</f>
        <v/>
      </c>
      <c r="W91">
        <f>HYPERLINK("https://klasma.github.io/Logging_SUNDSVALL/klagomålsmail/A 8894-2020.docx", "A 8894-2020")</f>
        <v/>
      </c>
      <c r="X91">
        <f>HYPERLINK("https://klasma.github.io/Logging_SUNDSVALL/tillsyn/A 8894-2020.docx", "A 8894-2020")</f>
        <v/>
      </c>
      <c r="Y91">
        <f>HYPERLINK("https://klasma.github.io/Logging_SUNDSVALL/tillsynsmail/A 8894-2020.docx", "A 8894-2020")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45206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28764-2020.xlsx", "A 28764-2020")</f>
        <v/>
      </c>
      <c r="T92">
        <f>HYPERLINK("https://klasma.github.io/Logging_SUNDSVALL/kartor/A 28764-2020.png", "A 28764-2020")</f>
        <v/>
      </c>
      <c r="V92">
        <f>HYPERLINK("https://klasma.github.io/Logging_SUNDSVALL/klagomål/A 28764-2020.docx", "A 28764-2020")</f>
        <v/>
      </c>
      <c r="W92">
        <f>HYPERLINK("https://klasma.github.io/Logging_SUNDSVALL/klagomålsmail/A 28764-2020.docx", "A 28764-2020")</f>
        <v/>
      </c>
      <c r="X92">
        <f>HYPERLINK("https://klasma.github.io/Logging_SUNDSVALL/tillsyn/A 28764-2020.docx", "A 28764-2020")</f>
        <v/>
      </c>
      <c r="Y92">
        <f>HYPERLINK("https://klasma.github.io/Logging_SUNDSVALL/tillsynsmail/A 28764-2020.docx", "A 28764-2020")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45206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50469-2020.xlsx", "A 50469-2020")</f>
        <v/>
      </c>
      <c r="T93">
        <f>HYPERLINK("https://klasma.github.io/Logging_SUNDSVALL/kartor/A 50469-2020.png", "A 50469-2020")</f>
        <v/>
      </c>
      <c r="V93">
        <f>HYPERLINK("https://klasma.github.io/Logging_SUNDSVALL/klagomål/A 50469-2020.docx", "A 50469-2020")</f>
        <v/>
      </c>
      <c r="W93">
        <f>HYPERLINK("https://klasma.github.io/Logging_SUNDSVALL/klagomålsmail/A 50469-2020.docx", "A 50469-2020")</f>
        <v/>
      </c>
      <c r="X93">
        <f>HYPERLINK("https://klasma.github.io/Logging_SUNDSVALL/tillsyn/A 50469-2020.docx", "A 50469-2020")</f>
        <v/>
      </c>
      <c r="Y93">
        <f>HYPERLINK("https://klasma.github.io/Logging_SUNDSVALL/tillsynsmail/A 50469-2020.docx", "A 50469-2020")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45206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65632-2020.xlsx", "A 65632-2020")</f>
        <v/>
      </c>
      <c r="T94">
        <f>HYPERLINK("https://klasma.github.io/Logging_SUNDSVALL/kartor/A 65632-2020.png", "A 65632-2020")</f>
        <v/>
      </c>
      <c r="V94">
        <f>HYPERLINK("https://klasma.github.io/Logging_SUNDSVALL/klagomål/A 65632-2020.docx", "A 65632-2020")</f>
        <v/>
      </c>
      <c r="W94">
        <f>HYPERLINK("https://klasma.github.io/Logging_SUNDSVALL/klagomålsmail/A 65632-2020.docx", "A 65632-2020")</f>
        <v/>
      </c>
      <c r="X94">
        <f>HYPERLINK("https://klasma.github.io/Logging_SUNDSVALL/tillsyn/A 65632-2020.docx", "A 65632-2020")</f>
        <v/>
      </c>
      <c r="Y94">
        <f>HYPERLINK("https://klasma.github.io/Logging_SUNDSVALL/tillsynsmail/A 65632-2020.docx", "A 65632-2020")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45206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15775-2021.xlsx", "A 15775-2021")</f>
        <v/>
      </c>
      <c r="T95">
        <f>HYPERLINK("https://klasma.github.io/Logging_SUNDSVALL/kartor/A 15775-2021.png", "A 15775-2021")</f>
        <v/>
      </c>
      <c r="V95">
        <f>HYPERLINK("https://klasma.github.io/Logging_SUNDSVALL/klagomål/A 15775-2021.docx", "A 15775-2021")</f>
        <v/>
      </c>
      <c r="W95">
        <f>HYPERLINK("https://klasma.github.io/Logging_SUNDSVALL/klagomålsmail/A 15775-2021.docx", "A 15775-2021")</f>
        <v/>
      </c>
      <c r="X95">
        <f>HYPERLINK("https://klasma.github.io/Logging_SUNDSVALL/tillsyn/A 15775-2021.docx", "A 15775-2021")</f>
        <v/>
      </c>
      <c r="Y95">
        <f>HYPERLINK("https://klasma.github.io/Logging_SUNDSVALL/tillsynsmail/A 15775-2021.docx", "A 15775-2021")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45206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17333-2021.xlsx", "A 17333-2021")</f>
        <v/>
      </c>
      <c r="T96">
        <f>HYPERLINK("https://klasma.github.io/Logging_SUNDSVALL/kartor/A 17333-2021.png", "A 17333-2021")</f>
        <v/>
      </c>
      <c r="V96">
        <f>HYPERLINK("https://klasma.github.io/Logging_SUNDSVALL/klagomål/A 17333-2021.docx", "A 17333-2021")</f>
        <v/>
      </c>
      <c r="W96">
        <f>HYPERLINK("https://klasma.github.io/Logging_SUNDSVALL/klagomålsmail/A 17333-2021.docx", "A 17333-2021")</f>
        <v/>
      </c>
      <c r="X96">
        <f>HYPERLINK("https://klasma.github.io/Logging_SUNDSVALL/tillsyn/A 17333-2021.docx", "A 17333-2021")</f>
        <v/>
      </c>
      <c r="Y96">
        <f>HYPERLINK("https://klasma.github.io/Logging_SUNDSVALL/tillsynsmail/A 17333-2021.docx", "A 17333-2021")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45206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17331-2021.xlsx", "A 17331-2021")</f>
        <v/>
      </c>
      <c r="T97">
        <f>HYPERLINK("https://klasma.github.io/Logging_SUNDSVALL/kartor/A 17331-2021.png", "A 17331-2021")</f>
        <v/>
      </c>
      <c r="V97">
        <f>HYPERLINK("https://klasma.github.io/Logging_SUNDSVALL/klagomål/A 17331-2021.docx", "A 17331-2021")</f>
        <v/>
      </c>
      <c r="W97">
        <f>HYPERLINK("https://klasma.github.io/Logging_SUNDSVALL/klagomålsmail/A 17331-2021.docx", "A 17331-2021")</f>
        <v/>
      </c>
      <c r="X97">
        <f>HYPERLINK("https://klasma.github.io/Logging_SUNDSVALL/tillsyn/A 17331-2021.docx", "A 17331-2021")</f>
        <v/>
      </c>
      <c r="Y97">
        <f>HYPERLINK("https://klasma.github.io/Logging_SUNDSVALL/tillsynsmail/A 17331-2021.docx", "A 17331-2021")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45206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35913-2021.xlsx", "A 35913-2021")</f>
        <v/>
      </c>
      <c r="T98">
        <f>HYPERLINK("https://klasma.github.io/Logging_SUNDSVALL/kartor/A 35913-2021.png", "A 35913-2021")</f>
        <v/>
      </c>
      <c r="V98">
        <f>HYPERLINK("https://klasma.github.io/Logging_SUNDSVALL/klagomål/A 35913-2021.docx", "A 35913-2021")</f>
        <v/>
      </c>
      <c r="W98">
        <f>HYPERLINK("https://klasma.github.io/Logging_SUNDSVALL/klagomålsmail/A 35913-2021.docx", "A 35913-2021")</f>
        <v/>
      </c>
      <c r="X98">
        <f>HYPERLINK("https://klasma.github.io/Logging_SUNDSVALL/tillsyn/A 35913-2021.docx", "A 35913-2021")</f>
        <v/>
      </c>
      <c r="Y98">
        <f>HYPERLINK("https://klasma.github.io/Logging_SUNDSVALL/tillsynsmail/A 35913-2021.docx", "A 35913-2021")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45206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37614-2021.xlsx", "A 37614-2021")</f>
        <v/>
      </c>
      <c r="T99">
        <f>HYPERLINK("https://klasma.github.io/Logging_SUNDSVALL/kartor/A 37614-2021.png", "A 37614-2021")</f>
        <v/>
      </c>
      <c r="V99">
        <f>HYPERLINK("https://klasma.github.io/Logging_SUNDSVALL/klagomål/A 37614-2021.docx", "A 37614-2021")</f>
        <v/>
      </c>
      <c r="W99">
        <f>HYPERLINK("https://klasma.github.io/Logging_SUNDSVALL/klagomålsmail/A 37614-2021.docx", "A 37614-2021")</f>
        <v/>
      </c>
      <c r="X99">
        <f>HYPERLINK("https://klasma.github.io/Logging_SUNDSVALL/tillsyn/A 37614-2021.docx", "A 37614-2021")</f>
        <v/>
      </c>
      <c r="Y99">
        <f>HYPERLINK("https://klasma.github.io/Logging_SUNDSVALL/tillsynsmail/A 37614-2021.docx", "A 37614-2021")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45206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40123-2021.xlsx", "A 40123-2021")</f>
        <v/>
      </c>
      <c r="T100">
        <f>HYPERLINK("https://klasma.github.io/Logging_SUNDSVALL/kartor/A 40123-2021.png", "A 40123-2021")</f>
        <v/>
      </c>
      <c r="V100">
        <f>HYPERLINK("https://klasma.github.io/Logging_SUNDSVALL/klagomål/A 40123-2021.docx", "A 40123-2021")</f>
        <v/>
      </c>
      <c r="W100">
        <f>HYPERLINK("https://klasma.github.io/Logging_SUNDSVALL/klagomålsmail/A 40123-2021.docx", "A 40123-2021")</f>
        <v/>
      </c>
      <c r="X100">
        <f>HYPERLINK("https://klasma.github.io/Logging_SUNDSVALL/tillsyn/A 40123-2021.docx", "A 40123-2021")</f>
        <v/>
      </c>
      <c r="Y100">
        <f>HYPERLINK("https://klasma.github.io/Logging_SUNDSVALL/tillsynsmail/A 40123-2021.docx", "A 40123-2021")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45206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50661-2021.xlsx", "A 50661-2021")</f>
        <v/>
      </c>
      <c r="T101">
        <f>HYPERLINK("https://klasma.github.io/Logging_SUNDSVALL/kartor/A 50661-2021.png", "A 50661-2021")</f>
        <v/>
      </c>
      <c r="V101">
        <f>HYPERLINK("https://klasma.github.io/Logging_SUNDSVALL/klagomål/A 50661-2021.docx", "A 50661-2021")</f>
        <v/>
      </c>
      <c r="W101">
        <f>HYPERLINK("https://klasma.github.io/Logging_SUNDSVALL/klagomålsmail/A 50661-2021.docx", "A 50661-2021")</f>
        <v/>
      </c>
      <c r="X101">
        <f>HYPERLINK("https://klasma.github.io/Logging_SUNDSVALL/tillsyn/A 50661-2021.docx", "A 50661-2021")</f>
        <v/>
      </c>
      <c r="Y101">
        <f>HYPERLINK("https://klasma.github.io/Logging_SUNDSVALL/tillsynsmail/A 50661-2021.docx", "A 50661-2021")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45206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14676-2022.xlsx", "A 14676-2022")</f>
        <v/>
      </c>
      <c r="T102">
        <f>HYPERLINK("https://klasma.github.io/Logging_SUNDSVALL/kartor/A 14676-2022.png", "A 14676-2022")</f>
        <v/>
      </c>
      <c r="V102">
        <f>HYPERLINK("https://klasma.github.io/Logging_SUNDSVALL/klagomål/A 14676-2022.docx", "A 14676-2022")</f>
        <v/>
      </c>
      <c r="W102">
        <f>HYPERLINK("https://klasma.github.io/Logging_SUNDSVALL/klagomålsmail/A 14676-2022.docx", "A 14676-2022")</f>
        <v/>
      </c>
      <c r="X102">
        <f>HYPERLINK("https://klasma.github.io/Logging_SUNDSVALL/tillsyn/A 14676-2022.docx", "A 14676-2022")</f>
        <v/>
      </c>
      <c r="Y102">
        <f>HYPERLINK("https://klasma.github.io/Logging_SUNDSVALL/tillsynsmail/A 14676-2022.docx", "A 14676-2022")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45206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19305-2022.xlsx", "A 19305-2022")</f>
        <v/>
      </c>
      <c r="T103">
        <f>HYPERLINK("https://klasma.github.io/Logging_SUNDSVALL/kartor/A 19305-2022.png", "A 19305-2022")</f>
        <v/>
      </c>
      <c r="V103">
        <f>HYPERLINK("https://klasma.github.io/Logging_SUNDSVALL/klagomål/A 19305-2022.docx", "A 19305-2022")</f>
        <v/>
      </c>
      <c r="W103">
        <f>HYPERLINK("https://klasma.github.io/Logging_SUNDSVALL/klagomålsmail/A 19305-2022.docx", "A 19305-2022")</f>
        <v/>
      </c>
      <c r="X103">
        <f>HYPERLINK("https://klasma.github.io/Logging_SUNDSVALL/tillsyn/A 19305-2022.docx", "A 19305-2022")</f>
        <v/>
      </c>
      <c r="Y103">
        <f>HYPERLINK("https://klasma.github.io/Logging_SUNDSVALL/tillsynsmail/A 19305-2022.docx", "A 19305-2022")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45206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23711-2022.xlsx", "A 23711-2022")</f>
        <v/>
      </c>
      <c r="T104">
        <f>HYPERLINK("https://klasma.github.io/Logging_SUNDSVALL/kartor/A 23711-2022.png", "A 23711-2022")</f>
        <v/>
      </c>
      <c r="V104">
        <f>HYPERLINK("https://klasma.github.io/Logging_SUNDSVALL/klagomål/A 23711-2022.docx", "A 23711-2022")</f>
        <v/>
      </c>
      <c r="W104">
        <f>HYPERLINK("https://klasma.github.io/Logging_SUNDSVALL/klagomålsmail/A 23711-2022.docx", "A 23711-2022")</f>
        <v/>
      </c>
      <c r="X104">
        <f>HYPERLINK("https://klasma.github.io/Logging_SUNDSVALL/tillsyn/A 23711-2022.docx", "A 23711-2022")</f>
        <v/>
      </c>
      <c r="Y104">
        <f>HYPERLINK("https://klasma.github.io/Logging_SUNDSVALL/tillsynsmail/A 23711-2022.docx", "A 23711-2022")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45206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25250-2022.xlsx", "A 25250-2022")</f>
        <v/>
      </c>
      <c r="T105">
        <f>HYPERLINK("https://klasma.github.io/Logging_SUNDSVALL/kartor/A 25250-2022.png", "A 25250-2022")</f>
        <v/>
      </c>
      <c r="V105">
        <f>HYPERLINK("https://klasma.github.io/Logging_SUNDSVALL/klagomål/A 25250-2022.docx", "A 25250-2022")</f>
        <v/>
      </c>
      <c r="W105">
        <f>HYPERLINK("https://klasma.github.io/Logging_SUNDSVALL/klagomålsmail/A 25250-2022.docx", "A 25250-2022")</f>
        <v/>
      </c>
      <c r="X105">
        <f>HYPERLINK("https://klasma.github.io/Logging_SUNDSVALL/tillsyn/A 25250-2022.docx", "A 25250-2022")</f>
        <v/>
      </c>
      <c r="Y105">
        <f>HYPERLINK("https://klasma.github.io/Logging_SUNDSVALL/tillsynsmail/A 25250-2022.docx", "A 25250-2022")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45206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44760-2022.xlsx", "A 44760-2022")</f>
        <v/>
      </c>
      <c r="T106">
        <f>HYPERLINK("https://klasma.github.io/Logging_SUNDSVALL/kartor/A 44760-2022.png", "A 44760-2022")</f>
        <v/>
      </c>
      <c r="V106">
        <f>HYPERLINK("https://klasma.github.io/Logging_SUNDSVALL/klagomål/A 44760-2022.docx", "A 44760-2022")</f>
        <v/>
      </c>
      <c r="W106">
        <f>HYPERLINK("https://klasma.github.io/Logging_SUNDSVALL/klagomålsmail/A 44760-2022.docx", "A 44760-2022")</f>
        <v/>
      </c>
      <c r="X106">
        <f>HYPERLINK("https://klasma.github.io/Logging_SUNDSVALL/tillsyn/A 44760-2022.docx", "A 44760-2022")</f>
        <v/>
      </c>
      <c r="Y106">
        <f>HYPERLINK("https://klasma.github.io/Logging_SUNDSVALL/tillsynsmail/A 44760-2022.docx", "A 44760-2022")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45206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45698-2022.xlsx", "A 45698-2022")</f>
        <v/>
      </c>
      <c r="T107">
        <f>HYPERLINK("https://klasma.github.io/Logging_SUNDSVALL/kartor/A 45698-2022.png", "A 45698-2022")</f>
        <v/>
      </c>
      <c r="V107">
        <f>HYPERLINK("https://klasma.github.io/Logging_SUNDSVALL/klagomål/A 45698-2022.docx", "A 45698-2022")</f>
        <v/>
      </c>
      <c r="W107">
        <f>HYPERLINK("https://klasma.github.io/Logging_SUNDSVALL/klagomålsmail/A 45698-2022.docx", "A 45698-2022")</f>
        <v/>
      </c>
      <c r="X107">
        <f>HYPERLINK("https://klasma.github.io/Logging_SUNDSVALL/tillsyn/A 45698-2022.docx", "A 45698-2022")</f>
        <v/>
      </c>
      <c r="Y107">
        <f>HYPERLINK("https://klasma.github.io/Logging_SUNDSVALL/tillsynsmail/A 45698-2022.docx", "A 45698-2022")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45206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47807-2022.xlsx", "A 47807-2022")</f>
        <v/>
      </c>
      <c r="T108">
        <f>HYPERLINK("https://klasma.github.io/Logging_SUNDSVALL/kartor/A 47807-2022.png", "A 47807-2022")</f>
        <v/>
      </c>
      <c r="V108">
        <f>HYPERLINK("https://klasma.github.io/Logging_SUNDSVALL/klagomål/A 47807-2022.docx", "A 47807-2022")</f>
        <v/>
      </c>
      <c r="W108">
        <f>HYPERLINK("https://klasma.github.io/Logging_SUNDSVALL/klagomålsmail/A 47807-2022.docx", "A 47807-2022")</f>
        <v/>
      </c>
      <c r="X108">
        <f>HYPERLINK("https://klasma.github.io/Logging_SUNDSVALL/tillsyn/A 47807-2022.docx", "A 47807-2022")</f>
        <v/>
      </c>
      <c r="Y108">
        <f>HYPERLINK("https://klasma.github.io/Logging_SUNDSVALL/tillsynsmail/A 47807-2022.docx", "A 47807-2022")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45206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49850-2022.xlsx", "A 49850-2022")</f>
        <v/>
      </c>
      <c r="T109">
        <f>HYPERLINK("https://klasma.github.io/Logging_SUNDSVALL/kartor/A 49850-2022.png", "A 49850-2022")</f>
        <v/>
      </c>
      <c r="V109">
        <f>HYPERLINK("https://klasma.github.io/Logging_SUNDSVALL/klagomål/A 49850-2022.docx", "A 49850-2022")</f>
        <v/>
      </c>
      <c r="W109">
        <f>HYPERLINK("https://klasma.github.io/Logging_SUNDSVALL/klagomålsmail/A 49850-2022.docx", "A 49850-2022")</f>
        <v/>
      </c>
      <c r="X109">
        <f>HYPERLINK("https://klasma.github.io/Logging_SUNDSVALL/tillsyn/A 49850-2022.docx", "A 49850-2022")</f>
        <v/>
      </c>
      <c r="Y109">
        <f>HYPERLINK("https://klasma.github.io/Logging_SUNDSVALL/tillsynsmail/A 49850-2022.docx", "A 49850-2022")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45206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57281-2022.xlsx", "A 57281-2022")</f>
        <v/>
      </c>
      <c r="T110">
        <f>HYPERLINK("https://klasma.github.io/Logging_SUNDSVALL/kartor/A 57281-2022.png", "A 57281-2022")</f>
        <v/>
      </c>
      <c r="V110">
        <f>HYPERLINK("https://klasma.github.io/Logging_SUNDSVALL/klagomål/A 57281-2022.docx", "A 57281-2022")</f>
        <v/>
      </c>
      <c r="W110">
        <f>HYPERLINK("https://klasma.github.io/Logging_SUNDSVALL/klagomålsmail/A 57281-2022.docx", "A 57281-2022")</f>
        <v/>
      </c>
      <c r="X110">
        <f>HYPERLINK("https://klasma.github.io/Logging_SUNDSVALL/tillsyn/A 57281-2022.docx", "A 57281-2022")</f>
        <v/>
      </c>
      <c r="Y110">
        <f>HYPERLINK("https://klasma.github.io/Logging_SUNDSVALL/tillsynsmail/A 57281-2022.docx", "A 57281-2022")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45206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58186-2022.xlsx", "A 58186-2022")</f>
        <v/>
      </c>
      <c r="T111">
        <f>HYPERLINK("https://klasma.github.io/Logging_SUNDSVALL/kartor/A 58186-2022.png", "A 58186-2022")</f>
        <v/>
      </c>
      <c r="V111">
        <f>HYPERLINK("https://klasma.github.io/Logging_SUNDSVALL/klagomål/A 58186-2022.docx", "A 58186-2022")</f>
        <v/>
      </c>
      <c r="W111">
        <f>HYPERLINK("https://klasma.github.io/Logging_SUNDSVALL/klagomålsmail/A 58186-2022.docx", "A 58186-2022")</f>
        <v/>
      </c>
      <c r="X111">
        <f>HYPERLINK("https://klasma.github.io/Logging_SUNDSVALL/tillsyn/A 58186-2022.docx", "A 58186-2022")</f>
        <v/>
      </c>
      <c r="Y111">
        <f>HYPERLINK("https://klasma.github.io/Logging_SUNDSVALL/tillsynsmail/A 58186-2022.docx", "A 58186-2022")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45206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7524-2023.xlsx", "A 7524-2023")</f>
        <v/>
      </c>
      <c r="T112">
        <f>HYPERLINK("https://klasma.github.io/Logging_SUNDSVALL/kartor/A 7524-2023.png", "A 7524-2023")</f>
        <v/>
      </c>
      <c r="V112">
        <f>HYPERLINK("https://klasma.github.io/Logging_SUNDSVALL/klagomål/A 7524-2023.docx", "A 7524-2023")</f>
        <v/>
      </c>
      <c r="W112">
        <f>HYPERLINK("https://klasma.github.io/Logging_SUNDSVALL/klagomålsmail/A 7524-2023.docx", "A 7524-2023")</f>
        <v/>
      </c>
      <c r="X112">
        <f>HYPERLINK("https://klasma.github.io/Logging_SUNDSVALL/tillsyn/A 7524-2023.docx", "A 7524-2023")</f>
        <v/>
      </c>
      <c r="Y112">
        <f>HYPERLINK("https://klasma.github.io/Logging_SUNDSVALL/tillsynsmail/A 7524-2023.docx", "A 7524-2023")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45206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12058-2023.xlsx", "A 12058-2023")</f>
        <v/>
      </c>
      <c r="T113">
        <f>HYPERLINK("https://klasma.github.io/Logging_SUNDSVALL/kartor/A 12058-2023.png", "A 12058-2023")</f>
        <v/>
      </c>
      <c r="V113">
        <f>HYPERLINK("https://klasma.github.io/Logging_SUNDSVALL/klagomål/A 12058-2023.docx", "A 12058-2023")</f>
        <v/>
      </c>
      <c r="W113">
        <f>HYPERLINK("https://klasma.github.io/Logging_SUNDSVALL/klagomålsmail/A 12058-2023.docx", "A 12058-2023")</f>
        <v/>
      </c>
      <c r="X113">
        <f>HYPERLINK("https://klasma.github.io/Logging_SUNDSVALL/tillsyn/A 12058-2023.docx", "A 12058-2023")</f>
        <v/>
      </c>
      <c r="Y113">
        <f>HYPERLINK("https://klasma.github.io/Logging_SUNDSVALL/tillsynsmail/A 12058-2023.docx", "A 12058-2023")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45206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13692-2023.xlsx", "A 13692-2023")</f>
        <v/>
      </c>
      <c r="T114">
        <f>HYPERLINK("https://klasma.github.io/Logging_SUNDSVALL/kartor/A 13692-2023.png", "A 13692-2023")</f>
        <v/>
      </c>
      <c r="V114">
        <f>HYPERLINK("https://klasma.github.io/Logging_SUNDSVALL/klagomål/A 13692-2023.docx", "A 13692-2023")</f>
        <v/>
      </c>
      <c r="W114">
        <f>HYPERLINK("https://klasma.github.io/Logging_SUNDSVALL/klagomålsmail/A 13692-2023.docx", "A 13692-2023")</f>
        <v/>
      </c>
      <c r="X114">
        <f>HYPERLINK("https://klasma.github.io/Logging_SUNDSVALL/tillsyn/A 13692-2023.docx", "A 13692-2023")</f>
        <v/>
      </c>
      <c r="Y114">
        <f>HYPERLINK("https://klasma.github.io/Logging_SUNDSVALL/tillsynsmail/A 13692-2023.docx", "A 13692-2023")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45206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15346-2023.xlsx", "A 15346-2023")</f>
        <v/>
      </c>
      <c r="T115">
        <f>HYPERLINK("https://klasma.github.io/Logging_SUNDSVALL/kartor/A 15346-2023.png", "A 15346-2023")</f>
        <v/>
      </c>
      <c r="V115">
        <f>HYPERLINK("https://klasma.github.io/Logging_SUNDSVALL/klagomål/A 15346-2023.docx", "A 15346-2023")</f>
        <v/>
      </c>
      <c r="W115">
        <f>HYPERLINK("https://klasma.github.io/Logging_SUNDSVALL/klagomålsmail/A 15346-2023.docx", "A 15346-2023")</f>
        <v/>
      </c>
      <c r="X115">
        <f>HYPERLINK("https://klasma.github.io/Logging_SUNDSVALL/tillsyn/A 15346-2023.docx", "A 15346-2023")</f>
        <v/>
      </c>
      <c r="Y115">
        <f>HYPERLINK("https://klasma.github.io/Logging_SUNDSVALL/tillsynsmail/A 15346-2023.docx", "A 15346-2023")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45206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17772-2023.xlsx", "A 17772-2023")</f>
        <v/>
      </c>
      <c r="T116">
        <f>HYPERLINK("https://klasma.github.io/Logging_SUNDSVALL/kartor/A 17772-2023.png", "A 17772-2023")</f>
        <v/>
      </c>
      <c r="V116">
        <f>HYPERLINK("https://klasma.github.io/Logging_SUNDSVALL/klagomål/A 17772-2023.docx", "A 17772-2023")</f>
        <v/>
      </c>
      <c r="W116">
        <f>HYPERLINK("https://klasma.github.io/Logging_SUNDSVALL/klagomålsmail/A 17772-2023.docx", "A 17772-2023")</f>
        <v/>
      </c>
      <c r="X116">
        <f>HYPERLINK("https://klasma.github.io/Logging_SUNDSVALL/tillsyn/A 17772-2023.docx", "A 17772-2023")</f>
        <v/>
      </c>
      <c r="Y116">
        <f>HYPERLINK("https://klasma.github.io/Logging_SUNDSVALL/tillsynsmail/A 17772-2023.docx", "A 17772-2023")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45206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19441-2023.xlsx", "A 19441-2023")</f>
        <v/>
      </c>
      <c r="T117">
        <f>HYPERLINK("https://klasma.github.io/Logging_SUNDSVALL/kartor/A 19441-2023.png", "A 19441-2023")</f>
        <v/>
      </c>
      <c r="V117">
        <f>HYPERLINK("https://klasma.github.io/Logging_SUNDSVALL/klagomål/A 19441-2023.docx", "A 19441-2023")</f>
        <v/>
      </c>
      <c r="W117">
        <f>HYPERLINK("https://klasma.github.io/Logging_SUNDSVALL/klagomålsmail/A 19441-2023.docx", "A 19441-2023")</f>
        <v/>
      </c>
      <c r="X117">
        <f>HYPERLINK("https://klasma.github.io/Logging_SUNDSVALL/tillsyn/A 19441-2023.docx", "A 19441-2023")</f>
        <v/>
      </c>
      <c r="Y117">
        <f>HYPERLINK("https://klasma.github.io/Logging_SUNDSVALL/tillsynsmail/A 19441-2023.docx", "A 19441-2023")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45206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22227-2023.xlsx", "A 22227-2023")</f>
        <v/>
      </c>
      <c r="T118">
        <f>HYPERLINK("https://klasma.github.io/Logging_SUNDSVALL/kartor/A 22227-2023.png", "A 22227-2023")</f>
        <v/>
      </c>
      <c r="V118">
        <f>HYPERLINK("https://klasma.github.io/Logging_SUNDSVALL/klagomål/A 22227-2023.docx", "A 22227-2023")</f>
        <v/>
      </c>
      <c r="W118">
        <f>HYPERLINK("https://klasma.github.io/Logging_SUNDSVALL/klagomålsmail/A 22227-2023.docx", "A 22227-2023")</f>
        <v/>
      </c>
      <c r="X118">
        <f>HYPERLINK("https://klasma.github.io/Logging_SUNDSVALL/tillsyn/A 22227-2023.docx", "A 22227-2023")</f>
        <v/>
      </c>
      <c r="Y118">
        <f>HYPERLINK("https://klasma.github.io/Logging_SUNDSVALL/tillsynsmail/A 22227-2023.docx", "A 22227-2023")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45206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28008-2023.xlsx", "A 28008-2023")</f>
        <v/>
      </c>
      <c r="T119">
        <f>HYPERLINK("https://klasma.github.io/Logging_SUNDSVALL/kartor/A 28008-2023.png", "A 28008-2023")</f>
        <v/>
      </c>
      <c r="V119">
        <f>HYPERLINK("https://klasma.github.io/Logging_SUNDSVALL/klagomål/A 28008-2023.docx", "A 28008-2023")</f>
        <v/>
      </c>
      <c r="W119">
        <f>HYPERLINK("https://klasma.github.io/Logging_SUNDSVALL/klagomålsmail/A 28008-2023.docx", "A 28008-2023")</f>
        <v/>
      </c>
      <c r="X119">
        <f>HYPERLINK("https://klasma.github.io/Logging_SUNDSVALL/tillsyn/A 28008-2023.docx", "A 28008-2023")</f>
        <v/>
      </c>
      <c r="Y119">
        <f>HYPERLINK("https://klasma.github.io/Logging_SUNDSVALL/tillsynsmail/A 28008-2023.docx", "A 28008-2023")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45206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32077-2023.xlsx", "A 32077-2023")</f>
        <v/>
      </c>
      <c r="T120">
        <f>HYPERLINK("https://klasma.github.io/Logging_SUNDSVALL/kartor/A 32077-2023.png", "A 32077-2023")</f>
        <v/>
      </c>
      <c r="V120">
        <f>HYPERLINK("https://klasma.github.io/Logging_SUNDSVALL/klagomål/A 32077-2023.docx", "A 32077-2023")</f>
        <v/>
      </c>
      <c r="W120">
        <f>HYPERLINK("https://klasma.github.io/Logging_SUNDSVALL/klagomålsmail/A 32077-2023.docx", "A 32077-2023")</f>
        <v/>
      </c>
      <c r="X120">
        <f>HYPERLINK("https://klasma.github.io/Logging_SUNDSVALL/tillsyn/A 32077-2023.docx", "A 32077-2023")</f>
        <v/>
      </c>
      <c r="Y120">
        <f>HYPERLINK("https://klasma.github.io/Logging_SUNDSVALL/tillsynsmail/A 32077-2023.docx", "A 32077-2023")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45206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30827-2023.xlsx", "A 30827-2023")</f>
        <v/>
      </c>
      <c r="T121">
        <f>HYPERLINK("https://klasma.github.io/Logging_SUNDSVALL/kartor/A 30827-2023.png", "A 30827-2023")</f>
        <v/>
      </c>
      <c r="V121">
        <f>HYPERLINK("https://klasma.github.io/Logging_SUNDSVALL/klagomål/A 30827-2023.docx", "A 30827-2023")</f>
        <v/>
      </c>
      <c r="W121">
        <f>HYPERLINK("https://klasma.github.io/Logging_SUNDSVALL/klagomålsmail/A 30827-2023.docx", "A 30827-2023")</f>
        <v/>
      </c>
      <c r="X121">
        <f>HYPERLINK("https://klasma.github.io/Logging_SUNDSVALL/tillsyn/A 30827-2023.docx", "A 30827-2023")</f>
        <v/>
      </c>
      <c r="Y121">
        <f>HYPERLINK("https://klasma.github.io/Logging_SUNDSVALL/tillsynsmail/A 30827-2023.docx", "A 30827-2023")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45206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30837-2023.xlsx", "A 30837-2023")</f>
        <v/>
      </c>
      <c r="T122">
        <f>HYPERLINK("https://klasma.github.io/Logging_SUNDSVALL/kartor/A 30837-2023.png", "A 30837-2023")</f>
        <v/>
      </c>
      <c r="V122">
        <f>HYPERLINK("https://klasma.github.io/Logging_SUNDSVALL/klagomål/A 30837-2023.docx", "A 30837-2023")</f>
        <v/>
      </c>
      <c r="W122">
        <f>HYPERLINK("https://klasma.github.io/Logging_SUNDSVALL/klagomålsmail/A 30837-2023.docx", "A 30837-2023")</f>
        <v/>
      </c>
      <c r="X122">
        <f>HYPERLINK("https://klasma.github.io/Logging_SUNDSVALL/tillsyn/A 30837-2023.docx", "A 30837-2023")</f>
        <v/>
      </c>
      <c r="Y122">
        <f>HYPERLINK("https://klasma.github.io/Logging_SUNDSVALL/tillsynsmail/A 30837-2023.docx", "A 30837-2023")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45206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35751-2023.xlsx", "A 35751-2023")</f>
        <v/>
      </c>
      <c r="T123">
        <f>HYPERLINK("https://klasma.github.io/Logging_SUNDSVALL/kartor/A 35751-2023.png", "A 35751-2023")</f>
        <v/>
      </c>
      <c r="V123">
        <f>HYPERLINK("https://klasma.github.io/Logging_SUNDSVALL/klagomål/A 35751-2023.docx", "A 35751-2023")</f>
        <v/>
      </c>
      <c r="W123">
        <f>HYPERLINK("https://klasma.github.io/Logging_SUNDSVALL/klagomålsmail/A 35751-2023.docx", "A 35751-2023")</f>
        <v/>
      </c>
      <c r="X123">
        <f>HYPERLINK("https://klasma.github.io/Logging_SUNDSVALL/tillsyn/A 35751-2023.docx", "A 35751-2023")</f>
        <v/>
      </c>
      <c r="Y123">
        <f>HYPERLINK("https://klasma.github.io/Logging_SUNDSVALL/tillsynsmail/A 35751-2023.docx", "A 35751-2023")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45206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45206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45206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45206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45206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45206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45206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45206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45206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45206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45206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45206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45206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45206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45206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45206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45206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45206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45206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45206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45206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45206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45206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45206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45206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45206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45206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45206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45206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45206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45206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45206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45206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45206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45206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45206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45206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45206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45206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45206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45206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45206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45206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45206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45206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45206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45206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45206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45206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45206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45206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45206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45206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45206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45206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45206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45206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45206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45206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45206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45206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45206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45206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45206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45206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45206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45206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45206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45206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45206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45206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45206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45206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45206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45206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45206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45206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45206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45206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45206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45206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45206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45206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45206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45206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45206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45206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45206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45206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45206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45206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45206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45206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45206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45206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45206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45206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45206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45206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45206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45206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45206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45206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45206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45206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45206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45206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45206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45206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45206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45206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45206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45206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45206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45206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45206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45206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45206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45206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45206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45206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45206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45206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45206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45206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45206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45206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45206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45206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45206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45206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45206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45206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45206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45206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45206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45206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45206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45206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45206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45206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45206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45206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45206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45206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45206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45206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45206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45206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45206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45206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45206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45206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45206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45206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45206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45206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45206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45206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45206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45206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45206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45206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45206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45206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45206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45206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45206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45206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45206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45206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45206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45206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45206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45206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45206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45206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45206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45206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45206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45206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45206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45206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45206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45206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45206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45206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45206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45206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45206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45206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45206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45206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45206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45206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45206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45206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45206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45206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45206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45206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45206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45206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45206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45206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45206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45206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45206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45206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45206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45206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45206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45206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45206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45206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45206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45206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45206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45206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45206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45206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45206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45206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45206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45206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45206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45206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45206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45206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45206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45206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45206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45206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45206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45206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45206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45206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45206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45206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45206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45206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45206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45206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45206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45206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45206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45206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45206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45206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45206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45206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45206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45206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45206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45206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45206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45206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45206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45206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45206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45206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45206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45206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45206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45206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45206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45206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45206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45206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45206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45206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45206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45206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45206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45206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45206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45206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45206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45206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45206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45206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45206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45206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45206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45206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45206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45206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45206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45206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45206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45206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45206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45206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45206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45206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45206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45206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45206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45206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45206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45206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45206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45206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45206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45206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45206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45206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45206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45206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45206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45206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45206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45206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45206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45206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45206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45206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45206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45206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45206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45206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45206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45206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45206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45206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45206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45206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45206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45206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45206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45206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45206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45206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45206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45206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45206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45206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45206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45206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45206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45206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45206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45206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45206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45206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45206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45206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45206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45206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45206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45206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45206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45206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45206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45206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45206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45206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45206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45206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45206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45206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45206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45206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45206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45206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45206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45206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45206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45206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45206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45206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45206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45206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45206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45206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45206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45206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45206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45206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45206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45206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45206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45206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45206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45206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45206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45206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45206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45206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45206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45206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45206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45206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45206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45206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45206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45206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45206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45206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45206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45206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45206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45206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45206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45206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45206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45206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45206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45206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45206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45206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45206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45206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45206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45206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45206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45206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45206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45206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45206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45206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45206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45206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45206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45206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45206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45206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45206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45206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45206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45206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45206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45206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45206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45206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45206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45206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45206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45206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45206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45206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45206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45206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45206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45206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45206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45206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45206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45206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45206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45206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45206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45206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45206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45206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45206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45206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45206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45206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45206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45206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45206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45206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45206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45206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45206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45206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45206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45206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45206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45206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45206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45206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45206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45206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45206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45206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45206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45206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45206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45206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45206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45206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45206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45206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45206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45206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45206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45206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45206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45206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45206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45206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45206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45206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45206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45206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45206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45206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45206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45206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45206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45206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45206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45206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45206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45206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45206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45206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45206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45206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45206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45206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45206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45206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45206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45206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45206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45206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45206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45206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45206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45206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45206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45206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45206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45206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45206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45206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45206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45206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45206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45206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45206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45206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45206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45206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45206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45206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45206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45206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45206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45206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45206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45206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45206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45206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45206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45206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45206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45206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45206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45206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45206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45206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45206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45206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45206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45206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45206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45206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45206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45206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45206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45206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45206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45206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45206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45206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45206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45206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45206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45206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45206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45206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45206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45206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45206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45206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45206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45206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45206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45206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45206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45206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45206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45206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45206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45206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45206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45206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45206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45206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45206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45206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45206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45206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45206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45206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45206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45206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45206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45206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45206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45206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45206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45206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45206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45206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45206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45206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45206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45206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45206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45206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45206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45206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45206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45206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45206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45206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45206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45206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45206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45206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45206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45206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45206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45206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45206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45206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45206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45206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45206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45206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45206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45206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45206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45206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45206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45206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45206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45206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45206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45206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45206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45206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45206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45206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45206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45206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45206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45206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45206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45206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45206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45206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45206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45206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45206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45206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45206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45206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45206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45206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45206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45206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45206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45206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45206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45206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45206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45206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45206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45206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45206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45206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45206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45206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45206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45206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45206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45206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45206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45206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45206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45206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45206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45206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45206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45206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45206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45206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45206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45206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45206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45206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45206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45206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45206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45206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45206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45206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45206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45206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45206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45206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45206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45206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45206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45206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45206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45206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45206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45206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45206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45206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45206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45206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45206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45206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45206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45206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45206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45206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45206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45206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45206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45206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45206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45206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45206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45206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45206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45206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45206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45206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45206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45206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45206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45206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45206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45206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45206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45206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45206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45206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45206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45206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45206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45206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45206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45206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45206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45206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45206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45206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45206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45206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45206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45206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45206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45206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45206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45206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45206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45206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45206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45206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45206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45206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45206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45206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45206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45206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45206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45206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45206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45206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45206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45206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45206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45206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45206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45206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45206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45206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45206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45206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45206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45206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45206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45206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45206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45206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45206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45206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45206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45206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45206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45206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45206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45206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45206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45206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45206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45206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45206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45206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45206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45206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45206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45206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45206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45206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45206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45206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45206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45206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45206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45206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45206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45206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45206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45206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45206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45206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45206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45206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45206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45206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45206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45206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45206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45206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45206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45206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45206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45206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45206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45206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45206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45206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45206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45206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45206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45206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45206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45206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45206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45206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45206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45206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45206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45206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45206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45206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45206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45206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45206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45206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45206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45206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45206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45206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45206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45206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45206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45206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45206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45206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45206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45206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45206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45206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45206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45206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45206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45206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45206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45206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45206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45206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45206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45206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45206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45206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45206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45206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45206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45206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45206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45206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45206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45206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45206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45206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45206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45206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45206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45206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45206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45206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45206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45206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45206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45206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45206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45206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45206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45206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45206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45206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45206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45206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45206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45206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45206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45206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45206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45206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45206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45206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45206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45206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45206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45206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45206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45206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45206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45206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45206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45206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45206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45206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45206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45206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45206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45206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45206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45206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45206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45206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45206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45206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45206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45206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45206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45206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45206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45206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45206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45206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45206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45206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45206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45206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45206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45206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45206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45206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45206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45206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45206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45206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45206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45206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45206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45206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45206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45206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45206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45206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45206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45206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45206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45206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45206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45206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45206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45206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45206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45206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45206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45206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45206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45206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45206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45206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45206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45206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45206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45206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45206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45206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45206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45206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45206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45206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45206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45206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45206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45206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45206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45206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45206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45206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45206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45206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45206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45206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45206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45206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45206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45206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45206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45206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45206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45206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45206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45206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45206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45206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45206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45206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45206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45206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45206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45206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45206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45206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45206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45206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45206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45206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45206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45206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45206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45206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45206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45206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45206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45206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45206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45206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45206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45206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45206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45206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45206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45206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45206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45206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45206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45206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45206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45206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45206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45206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45206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45206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45206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45206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45206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45206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45206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45206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45206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45206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45206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45206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45206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45206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45206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45206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45206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45206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45206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45206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45206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45206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45206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45206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45206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45206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45206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45206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45206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45206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45206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45206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45206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45206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45206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45206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45206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45206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45206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45206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45206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45206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45206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45206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45206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45206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45206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45206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45206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45206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45206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45206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45206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45206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45206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45206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45206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45206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45206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45206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45206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45206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45206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45206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45206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45206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45206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45206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45206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45206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45206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45206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45206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45206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45206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45206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45206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45206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45206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45206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45206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45206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45206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45206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45206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45206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45206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45206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45206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45206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45206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45206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45206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45206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45206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45206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45206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45206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45206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45206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45206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45206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45206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45206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45206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45206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45206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45206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45206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45206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45206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45206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45206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45206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45206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45206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45206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45206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45206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45206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45206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45206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45206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45206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45206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45206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45206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45206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45206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45206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45206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45206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45206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45206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45206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45206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45206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45206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45206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45206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45206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45206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45206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45206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45206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45206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45206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45206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45206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45206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31036-2023.png", "A 31036-2023")</f>
        <v/>
      </c>
      <c r="V1332">
        <f>HYPERLINK("https://klasma.github.io/Logging_SUNDSVALL/klagomål/A 31036-2023.docx", "A 31036-2023")</f>
        <v/>
      </c>
      <c r="W1332">
        <f>HYPERLINK("https://klasma.github.io/Logging_SUNDSVALL/klagomålsmail/A 31036-2023.docx", "A 31036-2023")</f>
        <v/>
      </c>
      <c r="X1332">
        <f>HYPERLINK("https://klasma.github.io/Logging_SUNDSVALL/tillsyn/A 31036-2023.docx", "A 31036-2023")</f>
        <v/>
      </c>
      <c r="Y1332">
        <f>HYPERLINK("https://klasma.github.io/Logging_SUNDSVALL/tillsynsmail/A 31036-2023.docx", "A 31036-2023")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45206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45206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45206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45206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45206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45206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45206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45206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45206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45206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45206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45206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45206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45206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45206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45206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45206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45206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45206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45206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45206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45206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45206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45206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45206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45206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45206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45206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45206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45206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45206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45206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45206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45206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45206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45206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45206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45206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45206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45206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45206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45206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45206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45206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45206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45206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45206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45206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45206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38131-2023</t>
        </is>
      </c>
      <c r="B1382" s="1" t="n">
        <v>45160</v>
      </c>
      <c r="C1382" s="1" t="n">
        <v>45206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42518-2023</t>
        </is>
      </c>
      <c r="B1383" s="1" t="n">
        <v>45180</v>
      </c>
      <c r="C1383" s="1" t="n">
        <v>45206</v>
      </c>
      <c r="D1383" t="inlineStr">
        <is>
          <t>VÄSTERNORRLANDS LÄN</t>
        </is>
      </c>
      <c r="E1383" t="inlineStr">
        <is>
          <t>SUNDSVALL</t>
        </is>
      </c>
      <c r="F1383" t="inlineStr">
        <is>
          <t>SCA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45967-2023</t>
        </is>
      </c>
      <c r="B1384" s="1" t="n">
        <v>45195</v>
      </c>
      <c r="C1384" s="1" t="n">
        <v>45206</v>
      </c>
      <c r="D1384" t="inlineStr">
        <is>
          <t>VÄSTERNORRLANDS LÄN</t>
        </is>
      </c>
      <c r="E1384" t="inlineStr">
        <is>
          <t>SUNDSVALL</t>
        </is>
      </c>
      <c r="F1384" t="inlineStr">
        <is>
          <t>SCA</t>
        </is>
      </c>
      <c r="G1384" t="n">
        <v>7.2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47032-2023</t>
        </is>
      </c>
      <c r="B1385" s="1" t="n">
        <v>45196</v>
      </c>
      <c r="C1385" s="1" t="n">
        <v>45206</v>
      </c>
      <c r="D1385" t="inlineStr">
        <is>
          <t>VÄSTERNORRLANDS LÄN</t>
        </is>
      </c>
      <c r="E1385" t="inlineStr">
        <is>
          <t>SUNDSVALL</t>
        </is>
      </c>
      <c r="G1385" t="n">
        <v>1.1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47030-2023</t>
        </is>
      </c>
      <c r="B1386" s="1" t="n">
        <v>45196</v>
      </c>
      <c r="C1386" s="1" t="n">
        <v>45206</v>
      </c>
      <c r="D1386" t="inlineStr">
        <is>
          <t>VÄSTERNORRLANDS LÄN</t>
        </is>
      </c>
      <c r="E1386" t="inlineStr">
        <is>
          <t>SUNDSVALL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>
      <c r="A1387" t="inlineStr">
        <is>
          <t>A 46552-2023</t>
        </is>
      </c>
      <c r="B1387" s="1" t="n">
        <v>45197</v>
      </c>
      <c r="C1387" s="1" t="n">
        <v>45206</v>
      </c>
      <c r="D1387" t="inlineStr">
        <is>
          <t>VÄSTERNORRLANDS LÄN</t>
        </is>
      </c>
      <c r="E1387" t="inlineStr">
        <is>
          <t>SUNDSVALL</t>
        </is>
      </c>
      <c r="F1387" t="inlineStr">
        <is>
          <t>SCA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2023-10-07T22:46:01Z</dcterms:created>
  <dcterms:modified xmlns:dcterms="http://purl.org/dc/terms/" xmlns:xsi="http://www.w3.org/2001/XMLSchema-instance" xsi:type="dcterms:W3CDTF">2023-10-07T22:46:02Z</dcterms:modified>
</cp:coreProperties>
</file>