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45170</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row>
    <row r="3" ht="15" customHeight="1">
      <c r="A3" t="inlineStr">
        <is>
          <t>A 37886-2022</t>
        </is>
      </c>
      <c r="B3" s="1" t="n">
        <v>44811</v>
      </c>
      <c r="C3" s="1" t="n">
        <v>45170</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row>
    <row r="4" ht="15" customHeight="1">
      <c r="A4" t="inlineStr">
        <is>
          <t>A 43587-2021</t>
        </is>
      </c>
      <c r="B4" s="1" t="n">
        <v>44433</v>
      </c>
      <c r="C4" s="1" t="n">
        <v>45170</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row>
    <row r="5" ht="15" customHeight="1">
      <c r="A5" t="inlineStr">
        <is>
          <t>A 58458-2022</t>
        </is>
      </c>
      <c r="B5" s="1" t="n">
        <v>44902</v>
      </c>
      <c r="C5" s="1" t="n">
        <v>45170</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row>
    <row r="6" ht="15" customHeight="1">
      <c r="A6" t="inlineStr">
        <is>
          <t>A 31665-2023</t>
        </is>
      </c>
      <c r="B6" s="1" t="n">
        <v>45106</v>
      </c>
      <c r="C6" s="1" t="n">
        <v>45170</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row>
    <row r="7" ht="15" customHeight="1">
      <c r="A7" t="inlineStr">
        <is>
          <t>A 14449-2019</t>
        </is>
      </c>
      <c r="B7" s="1" t="n">
        <v>43536</v>
      </c>
      <c r="C7" s="1" t="n">
        <v>45170</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row>
    <row r="8" ht="15" customHeight="1">
      <c r="A8" t="inlineStr">
        <is>
          <t>A 8231-2020</t>
        </is>
      </c>
      <c r="B8" s="1" t="n">
        <v>43874</v>
      </c>
      <c r="C8" s="1" t="n">
        <v>45170</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row>
    <row r="9" ht="15" customHeight="1">
      <c r="A9" t="inlineStr">
        <is>
          <t>A 41266-2021</t>
        </is>
      </c>
      <c r="B9" s="1" t="n">
        <v>44424</v>
      </c>
      <c r="C9" s="1" t="n">
        <v>45170</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row>
    <row r="10" ht="15" customHeight="1">
      <c r="A10" t="inlineStr">
        <is>
          <t>A 10600-2023</t>
        </is>
      </c>
      <c r="B10" s="1" t="n">
        <v>44984</v>
      </c>
      <c r="C10" s="1" t="n">
        <v>45170</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row>
    <row r="11" ht="15" customHeight="1">
      <c r="A11" t="inlineStr">
        <is>
          <t>A 6818-2021</t>
        </is>
      </c>
      <c r="B11" s="1" t="n">
        <v>44237</v>
      </c>
      <c r="C11" s="1" t="n">
        <v>45170</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row>
    <row r="12" ht="15" customHeight="1">
      <c r="A12" t="inlineStr">
        <is>
          <t>A 23827-2023</t>
        </is>
      </c>
      <c r="B12" s="1" t="n">
        <v>45078</v>
      </c>
      <c r="C12" s="1" t="n">
        <v>45170</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row>
    <row r="13" ht="15" customHeight="1">
      <c r="A13" t="inlineStr">
        <is>
          <t>A 13629-2019</t>
        </is>
      </c>
      <c r="B13" s="1" t="n">
        <v>43530</v>
      </c>
      <c r="C13" s="1" t="n">
        <v>45170</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row>
    <row r="14" ht="15" customHeight="1">
      <c r="A14" t="inlineStr">
        <is>
          <t>A 13628-2019</t>
        </is>
      </c>
      <c r="B14" s="1" t="n">
        <v>43530</v>
      </c>
      <c r="C14" s="1" t="n">
        <v>45170</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row>
    <row r="15" ht="15" customHeight="1">
      <c r="A15" t="inlineStr">
        <is>
          <t>A 56955-2022</t>
        </is>
      </c>
      <c r="B15" s="1" t="n">
        <v>44894</v>
      </c>
      <c r="C15" s="1" t="n">
        <v>45170</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row>
    <row r="16" ht="15" customHeight="1">
      <c r="A16" t="inlineStr">
        <is>
          <t>A 58937-2022</t>
        </is>
      </c>
      <c r="B16" s="1" t="n">
        <v>44896</v>
      </c>
      <c r="C16" s="1" t="n">
        <v>45170</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row>
    <row r="17" ht="15" customHeight="1">
      <c r="A17" t="inlineStr">
        <is>
          <t>A 44073-2019</t>
        </is>
      </c>
      <c r="B17" s="1" t="n">
        <v>43710</v>
      </c>
      <c r="C17" s="1" t="n">
        <v>45170</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row>
    <row r="18" ht="15" customHeight="1">
      <c r="A18" t="inlineStr">
        <is>
          <t>A 16212-2019</t>
        </is>
      </c>
      <c r="B18" s="1" t="n">
        <v>43544</v>
      </c>
      <c r="C18" s="1" t="n">
        <v>45170</v>
      </c>
      <c r="D18" t="inlineStr">
        <is>
          <t>KALMAR LÄN</t>
        </is>
      </c>
      <c r="E18" t="inlineStr">
        <is>
          <t>HÖGSBY</t>
        </is>
      </c>
      <c r="G18" t="n">
        <v>12.4</v>
      </c>
      <c r="H18" t="n">
        <v>3</v>
      </c>
      <c r="I18" t="n">
        <v>7</v>
      </c>
      <c r="J18" t="n">
        <v>5</v>
      </c>
      <c r="K18" t="n">
        <v>1</v>
      </c>
      <c r="L18" t="n">
        <v>0</v>
      </c>
      <c r="M18" t="n">
        <v>0</v>
      </c>
      <c r="N18" t="n">
        <v>0</v>
      </c>
      <c r="O18" t="n">
        <v>6</v>
      </c>
      <c r="P18" t="n">
        <v>1</v>
      </c>
      <c r="Q18" t="n">
        <v>13</v>
      </c>
      <c r="R18" s="2" t="inlineStr">
        <is>
          <t>Blackticka
Gransotdyna
Spillkråka
Talltita
Ullticka
Vedtrappmossa
Brandticka
Bronshjon
Grön sköldmossa
Grönpyrola
Rostfläck
Vedticka
Vågbandad barkbock</t>
        </is>
      </c>
      <c r="S18">
        <f>HYPERLINK("https://klasma.github.io/Logging_HOGSBY/artfynd/A 16212-2019.xlsx")</f>
        <v/>
      </c>
    </row>
    <row r="19" ht="15" customHeight="1">
      <c r="A19" t="inlineStr">
        <is>
          <t>A 53293-2021</t>
        </is>
      </c>
      <c r="B19" s="1" t="n">
        <v>44468</v>
      </c>
      <c r="C19" s="1" t="n">
        <v>45170</v>
      </c>
      <c r="D19" t="inlineStr">
        <is>
          <t>KALMAR LÄN</t>
        </is>
      </c>
      <c r="E19" t="inlineStr">
        <is>
          <t>HULTSFRED</t>
        </is>
      </c>
      <c r="F19" t="inlineStr">
        <is>
          <t>Sveaskog</t>
        </is>
      </c>
      <c r="G19" t="n">
        <v>6</v>
      </c>
      <c r="H19" t="n">
        <v>4</v>
      </c>
      <c r="I19" t="n">
        <v>7</v>
      </c>
      <c r="J19" t="n">
        <v>3</v>
      </c>
      <c r="K19" t="n">
        <v>2</v>
      </c>
      <c r="L19" t="n">
        <v>0</v>
      </c>
      <c r="M19" t="n">
        <v>0</v>
      </c>
      <c r="N19" t="n">
        <v>0</v>
      </c>
      <c r="O19" t="n">
        <v>5</v>
      </c>
      <c r="P19" t="n">
        <v>2</v>
      </c>
      <c r="Q19" t="n">
        <v>13</v>
      </c>
      <c r="R19" s="2" t="inlineStr">
        <is>
          <t>Almlav
Brunskaftad blekspik
Entita
Talltita
Vedtrappmossa
Grön sköldmossa
Guldlockmossa
Gulnål
Jättesvampmal
Kornknutmossa
Stubbspretmossa
Traslav
Blåsippa</t>
        </is>
      </c>
      <c r="S19">
        <f>HYPERLINK("https://klasma.github.io/Logging_HULTSFRED/artfynd/A 53293-2021.xlsx")</f>
        <v/>
      </c>
    </row>
    <row r="20" ht="15" customHeight="1">
      <c r="A20" t="inlineStr">
        <is>
          <t>A 21924-2019</t>
        </is>
      </c>
      <c r="B20" s="1" t="n">
        <v>43584</v>
      </c>
      <c r="C20" s="1" t="n">
        <v>45170</v>
      </c>
      <c r="D20" t="inlineStr">
        <is>
          <t>KALMAR LÄN</t>
        </is>
      </c>
      <c r="E20" t="inlineStr">
        <is>
          <t>MÖNSTERÅS</t>
        </is>
      </c>
      <c r="G20" t="n">
        <v>2.4</v>
      </c>
      <c r="H20" t="n">
        <v>1</v>
      </c>
      <c r="I20" t="n">
        <v>9</v>
      </c>
      <c r="J20" t="n">
        <v>3</v>
      </c>
      <c r="K20" t="n">
        <v>0</v>
      </c>
      <c r="L20" t="n">
        <v>0</v>
      </c>
      <c r="M20" t="n">
        <v>0</v>
      </c>
      <c r="N20" t="n">
        <v>0</v>
      </c>
      <c r="O20" t="n">
        <v>3</v>
      </c>
      <c r="P20" t="n">
        <v>0</v>
      </c>
      <c r="Q20" t="n">
        <v>12</v>
      </c>
      <c r="R20" s="2" t="inlineStr">
        <is>
          <t>Asppraktbagge
Grön aspvedbock
Spillkråka
Bronshjon
Dolkstekelsglasvinge
Ekskinn
Fällmossa
Granbarkgnagare
Grovticka
Gulröd blankbock
Rostfläck
Vågbandad barkbock</t>
        </is>
      </c>
      <c r="S20">
        <f>HYPERLINK("https://klasma.github.io/Logging_MONSTERAS/artfynd/A 21924-2019.xlsx")</f>
        <v/>
      </c>
    </row>
    <row r="21" ht="15" customHeight="1">
      <c r="A21" t="inlineStr">
        <is>
          <t>A 61460-2019</t>
        </is>
      </c>
      <c r="B21" s="1" t="n">
        <v>43783</v>
      </c>
      <c r="C21" s="1" t="n">
        <v>45170</v>
      </c>
      <c r="D21" t="inlineStr">
        <is>
          <t>KALMAR LÄN</t>
        </is>
      </c>
      <c r="E21" t="inlineStr">
        <is>
          <t>VIMMERBY</t>
        </is>
      </c>
      <c r="G21" t="n">
        <v>7</v>
      </c>
      <c r="H21" t="n">
        <v>3</v>
      </c>
      <c r="I21" t="n">
        <v>6</v>
      </c>
      <c r="J21" t="n">
        <v>5</v>
      </c>
      <c r="K21" t="n">
        <v>1</v>
      </c>
      <c r="L21" t="n">
        <v>0</v>
      </c>
      <c r="M21" t="n">
        <v>0</v>
      </c>
      <c r="N21" t="n">
        <v>0</v>
      </c>
      <c r="O21" t="n">
        <v>6</v>
      </c>
      <c r="P21" t="n">
        <v>1</v>
      </c>
      <c r="Q21" t="n">
        <v>12</v>
      </c>
      <c r="R21" s="2" t="inlineStr">
        <is>
          <t>Knärot
Spillkråka
Tallticka
Talltita
Ullticka
Vedskivlav
Blåmossa
Flagellkvastmossa
Fällmossa
Granbarkgnagare
Kattfotslav
Mindre märgborre</t>
        </is>
      </c>
      <c r="S21">
        <f>HYPERLINK("https://klasma.github.io/Logging_VIMMERBY/artfynd/A 61460-2019.xlsx")</f>
        <v/>
      </c>
    </row>
    <row r="22" ht="15" customHeight="1">
      <c r="A22" t="inlineStr">
        <is>
          <t>A 7757-2021</t>
        </is>
      </c>
      <c r="B22" s="1" t="n">
        <v>44239</v>
      </c>
      <c r="C22" s="1" t="n">
        <v>45170</v>
      </c>
      <c r="D22" t="inlineStr">
        <is>
          <t>KALMAR LÄN</t>
        </is>
      </c>
      <c r="E22" t="inlineStr">
        <is>
          <t>VÄSTERVIK</t>
        </is>
      </c>
      <c r="G22" t="n">
        <v>11.9</v>
      </c>
      <c r="H22" t="n">
        <v>1</v>
      </c>
      <c r="I22" t="n">
        <v>6</v>
      </c>
      <c r="J22" t="n">
        <v>5</v>
      </c>
      <c r="K22" t="n">
        <v>1</v>
      </c>
      <c r="L22" t="n">
        <v>0</v>
      </c>
      <c r="M22" t="n">
        <v>0</v>
      </c>
      <c r="N22" t="n">
        <v>0</v>
      </c>
      <c r="O22" t="n">
        <v>6</v>
      </c>
      <c r="P22" t="n">
        <v>1</v>
      </c>
      <c r="Q22" t="n">
        <v>12</v>
      </c>
      <c r="R22" s="2" t="inlineStr">
        <is>
          <t>Knärot
Motaggsvamp
Orange taggsvamp
Råttspindling
Svart taggsvamp
Svartvit taggsvamp
Dropptaggsvamp
Fjällig taggsvamp s.str.
Grönpyrola
Rödgul trumpetsvamp
Tjockfotad fingersvamp
Zontaggsvamp</t>
        </is>
      </c>
      <c r="S22">
        <f>HYPERLINK("https://klasma.github.io/Logging_VASTERVIK/artfynd/A 7757-2021.xlsx")</f>
        <v/>
      </c>
    </row>
    <row r="23" ht="15" customHeight="1">
      <c r="A23" t="inlineStr">
        <is>
          <t>A 8576-2021</t>
        </is>
      </c>
      <c r="B23" s="1" t="n">
        <v>44245</v>
      </c>
      <c r="C23" s="1" t="n">
        <v>45170</v>
      </c>
      <c r="D23" t="inlineStr">
        <is>
          <t>KALMAR LÄN</t>
        </is>
      </c>
      <c r="E23" t="inlineStr">
        <is>
          <t>KALMAR</t>
        </is>
      </c>
      <c r="G23" t="n">
        <v>13.7</v>
      </c>
      <c r="H23" t="n">
        <v>2</v>
      </c>
      <c r="I23" t="n">
        <v>5</v>
      </c>
      <c r="J23" t="n">
        <v>5</v>
      </c>
      <c r="K23" t="n">
        <v>1</v>
      </c>
      <c r="L23" t="n">
        <v>1</v>
      </c>
      <c r="M23" t="n">
        <v>0</v>
      </c>
      <c r="N23" t="n">
        <v>0</v>
      </c>
      <c r="O23" t="n">
        <v>7</v>
      </c>
      <c r="P23" t="n">
        <v>2</v>
      </c>
      <c r="Q23" t="n">
        <v>12</v>
      </c>
      <c r="R23" s="2" t="inlineStr">
        <is>
          <t>Tallharticka
Knärot
Motaggsvamp
Spillkråka
Tallticka
Ullticka
Vedtrappmossa
Blomkålssvamp
Brandticka
Dropptaggsvamp
Grovticka
Grönpyrola</t>
        </is>
      </c>
      <c r="S23">
        <f>HYPERLINK("https://klasma.github.io/Logging_KALMAR/artfynd/A 8576-2021.xlsx")</f>
        <v/>
      </c>
    </row>
    <row r="24" ht="15" customHeight="1">
      <c r="A24" t="inlineStr">
        <is>
          <t>A 23370-2021</t>
        </is>
      </c>
      <c r="B24" s="1" t="n">
        <v>44336</v>
      </c>
      <c r="C24" s="1" t="n">
        <v>45170</v>
      </c>
      <c r="D24" t="inlineStr">
        <is>
          <t>KALMAR LÄN</t>
        </is>
      </c>
      <c r="E24" t="inlineStr">
        <is>
          <t>BORGHOLM</t>
        </is>
      </c>
      <c r="G24" t="n">
        <v>2.7</v>
      </c>
      <c r="H24" t="n">
        <v>5</v>
      </c>
      <c r="I24" t="n">
        <v>1</v>
      </c>
      <c r="J24" t="n">
        <v>7</v>
      </c>
      <c r="K24" t="n">
        <v>1</v>
      </c>
      <c r="L24" t="n">
        <v>0</v>
      </c>
      <c r="M24" t="n">
        <v>0</v>
      </c>
      <c r="N24" t="n">
        <v>0</v>
      </c>
      <c r="O24" t="n">
        <v>8</v>
      </c>
      <c r="P24" t="n">
        <v>1</v>
      </c>
      <c r="Q24" t="n">
        <v>12</v>
      </c>
      <c r="R24" s="2" t="inlineStr">
        <is>
          <t>Rapssandbi
Bredarun
Hedsidenbi
Hydrophilus aterrimus
Kilbi
Klibbveronika
Vittåtel
Ängsmetallvinge
Skogsknipprot
Dactylorhiza incarnata subsp. incarnata
Grönvit nattviol
Kärrknipprot</t>
        </is>
      </c>
      <c r="S24">
        <f>HYPERLINK("https://klasma.github.io/Logging_BORGHOLM/artfynd/A 23370-2021.xlsx")</f>
        <v/>
      </c>
    </row>
    <row r="25" ht="15" customHeight="1">
      <c r="A25" t="inlineStr">
        <is>
          <t>A 37023-2021</t>
        </is>
      </c>
      <c r="B25" s="1" t="n">
        <v>44393</v>
      </c>
      <c r="C25" s="1" t="n">
        <v>45170</v>
      </c>
      <c r="D25" t="inlineStr">
        <is>
          <t>KALMAR LÄN</t>
        </is>
      </c>
      <c r="E25" t="inlineStr">
        <is>
          <t>VÄSTERVIK</t>
        </is>
      </c>
      <c r="G25" t="n">
        <v>5.6</v>
      </c>
      <c r="H25" t="n">
        <v>3</v>
      </c>
      <c r="I25" t="n">
        <v>5</v>
      </c>
      <c r="J25" t="n">
        <v>5</v>
      </c>
      <c r="K25" t="n">
        <v>1</v>
      </c>
      <c r="L25" t="n">
        <v>0</v>
      </c>
      <c r="M25" t="n">
        <v>0</v>
      </c>
      <c r="N25" t="n">
        <v>0</v>
      </c>
      <c r="O25" t="n">
        <v>6</v>
      </c>
      <c r="P25" t="n">
        <v>1</v>
      </c>
      <c r="Q25" t="n">
        <v>12</v>
      </c>
      <c r="R25" s="2" t="inlineStr">
        <is>
          <t>Knärot
Bredbrämad bastardsvärmare
Motaggsvamp
Smalsprötad bastardsvärmare
Såpfingersvamp
Tallticka
Blomkålssvamp
Fjällig taggsvamp s.str.
Grönpyrola
Skogsknipprot
Tjockfotad fingersvamp
Mattlummer</t>
        </is>
      </c>
      <c r="S25">
        <f>HYPERLINK("https://klasma.github.io/Logging_VASTERVIK/artfynd/A 37023-2021.xlsx")</f>
        <v/>
      </c>
    </row>
    <row r="26" ht="15" customHeight="1">
      <c r="A26" t="inlineStr">
        <is>
          <t>A 17146-2020</t>
        </is>
      </c>
      <c r="B26" s="1" t="n">
        <v>43922</v>
      </c>
      <c r="C26" s="1" t="n">
        <v>45170</v>
      </c>
      <c r="D26" t="inlineStr">
        <is>
          <t>KALMAR LÄN</t>
        </is>
      </c>
      <c r="E26" t="inlineStr">
        <is>
          <t>TORSÅS</t>
        </is>
      </c>
      <c r="G26" t="n">
        <v>26.1</v>
      </c>
      <c r="H26" t="n">
        <v>4</v>
      </c>
      <c r="I26" t="n">
        <v>4</v>
      </c>
      <c r="J26" t="n">
        <v>3</v>
      </c>
      <c r="K26" t="n">
        <v>1</v>
      </c>
      <c r="L26" t="n">
        <v>0</v>
      </c>
      <c r="M26" t="n">
        <v>0</v>
      </c>
      <c r="N26" t="n">
        <v>0</v>
      </c>
      <c r="O26" t="n">
        <v>4</v>
      </c>
      <c r="P26" t="n">
        <v>1</v>
      </c>
      <c r="Q26" t="n">
        <v>11</v>
      </c>
      <c r="R26" s="2" t="inlineStr">
        <is>
          <t>Knärot
Mindre bastardsvärmare
Sexfläckig bastardsvärmare
Solvända
Brandticka
Gulnål
Stor revmossa
Västlig hakmossa
Fläcknycklar
Gullviva
Mattlummer</t>
        </is>
      </c>
      <c r="S26">
        <f>HYPERLINK("https://klasma.github.io/Logging_TORSAS/artfynd/A 17146-2020.xlsx")</f>
        <v/>
      </c>
    </row>
    <row r="27" ht="15" customHeight="1">
      <c r="A27" t="inlineStr">
        <is>
          <t>A 66612-2020</t>
        </is>
      </c>
      <c r="B27" s="1" t="n">
        <v>44175</v>
      </c>
      <c r="C27" s="1" t="n">
        <v>45170</v>
      </c>
      <c r="D27" t="inlineStr">
        <is>
          <t>KALMAR LÄN</t>
        </is>
      </c>
      <c r="E27" t="inlineStr">
        <is>
          <t>HULTSFRED</t>
        </is>
      </c>
      <c r="G27" t="n">
        <v>14</v>
      </c>
      <c r="H27" t="n">
        <v>4</v>
      </c>
      <c r="I27" t="n">
        <v>5</v>
      </c>
      <c r="J27" t="n">
        <v>4</v>
      </c>
      <c r="K27" t="n">
        <v>1</v>
      </c>
      <c r="L27" t="n">
        <v>0</v>
      </c>
      <c r="M27" t="n">
        <v>0</v>
      </c>
      <c r="N27" t="n">
        <v>0</v>
      </c>
      <c r="O27" t="n">
        <v>5</v>
      </c>
      <c r="P27" t="n">
        <v>1</v>
      </c>
      <c r="Q27" t="n">
        <v>11</v>
      </c>
      <c r="R27" s="2" t="inlineStr">
        <is>
          <t>Knärot
Spillkråka
Tallticka
Talltita
Vedtrappmossa
Blåmossa
Dropptaggsvamp
Grönpyrola
Guldlockmossa
Tibast
Blåsippa</t>
        </is>
      </c>
      <c r="S27">
        <f>HYPERLINK("https://klasma.github.io/Logging_HULTSFRED/artfynd/A 66612-2020.xlsx")</f>
        <v/>
      </c>
    </row>
    <row r="28" ht="15" customHeight="1">
      <c r="A28" t="inlineStr">
        <is>
          <t>A 33827-2021</t>
        </is>
      </c>
      <c r="B28" s="1" t="n">
        <v>44378</v>
      </c>
      <c r="C28" s="1" t="n">
        <v>45170</v>
      </c>
      <c r="D28" t="inlineStr">
        <is>
          <t>KALMAR LÄN</t>
        </is>
      </c>
      <c r="E28" t="inlineStr">
        <is>
          <t>HÖGSBY</t>
        </is>
      </c>
      <c r="G28" t="n">
        <v>72.2</v>
      </c>
      <c r="H28" t="n">
        <v>10</v>
      </c>
      <c r="I28" t="n">
        <v>0</v>
      </c>
      <c r="J28" t="n">
        <v>9</v>
      </c>
      <c r="K28" t="n">
        <v>0</v>
      </c>
      <c r="L28" t="n">
        <v>2</v>
      </c>
      <c r="M28" t="n">
        <v>0</v>
      </c>
      <c r="N28" t="n">
        <v>0</v>
      </c>
      <c r="O28" t="n">
        <v>11</v>
      </c>
      <c r="P28" t="n">
        <v>2</v>
      </c>
      <c r="Q28" t="n">
        <v>11</v>
      </c>
      <c r="R28" s="2" t="inlineStr">
        <is>
          <t>Grönfink
Mosippa
Björktrast
Duvhök
Grönsångare
Gulsparv
Hornuggla
Rödvingetrast
Slåtterfibbla
Spillkråka
Talltita</t>
        </is>
      </c>
      <c r="S28">
        <f>HYPERLINK("https://klasma.github.io/Logging_HOGSBY/artfynd/A 33827-2021.xlsx")</f>
        <v/>
      </c>
    </row>
    <row r="29" ht="15" customHeight="1">
      <c r="A29" t="inlineStr">
        <is>
          <t>A 39600-2021</t>
        </is>
      </c>
      <c r="B29" s="1" t="n">
        <v>44413</v>
      </c>
      <c r="C29" s="1" t="n">
        <v>45170</v>
      </c>
      <c r="D29" t="inlineStr">
        <is>
          <t>KALMAR LÄN</t>
        </is>
      </c>
      <c r="E29" t="inlineStr">
        <is>
          <t>OSKARSHAMN</t>
        </is>
      </c>
      <c r="G29" t="n">
        <v>26</v>
      </c>
      <c r="H29" t="n">
        <v>5</v>
      </c>
      <c r="I29" t="n">
        <v>5</v>
      </c>
      <c r="J29" t="n">
        <v>3</v>
      </c>
      <c r="K29" t="n">
        <v>1</v>
      </c>
      <c r="L29" t="n">
        <v>0</v>
      </c>
      <c r="M29" t="n">
        <v>0</v>
      </c>
      <c r="N29" t="n">
        <v>0</v>
      </c>
      <c r="O29" t="n">
        <v>4</v>
      </c>
      <c r="P29" t="n">
        <v>1</v>
      </c>
      <c r="Q29" t="n">
        <v>11</v>
      </c>
      <c r="R29" s="2" t="inlineStr">
        <is>
          <t>Knärot
Spillkråka
Tallticka
Talltita
Blåmossa
Grönpyrola
Guldlockmossa
Murgröna
Västlig hakmossa
Blåsippa
Revlummer</t>
        </is>
      </c>
      <c r="S29">
        <f>HYPERLINK("https://klasma.github.io/Logging_OSKARSHAMN/artfynd/A 39600-2021.xlsx")</f>
        <v/>
      </c>
    </row>
    <row r="30" ht="15" customHeight="1">
      <c r="A30" t="inlineStr">
        <is>
          <t>A 44969-2021</t>
        </is>
      </c>
      <c r="B30" s="1" t="n">
        <v>44438</v>
      </c>
      <c r="C30" s="1" t="n">
        <v>45170</v>
      </c>
      <c r="D30" t="inlineStr">
        <is>
          <t>KALMAR LÄN</t>
        </is>
      </c>
      <c r="E30" t="inlineStr">
        <is>
          <t>HÖGSBY</t>
        </is>
      </c>
      <c r="G30" t="n">
        <v>3.1</v>
      </c>
      <c r="H30" t="n">
        <v>1</v>
      </c>
      <c r="I30" t="n">
        <v>6</v>
      </c>
      <c r="J30" t="n">
        <v>0</v>
      </c>
      <c r="K30" t="n">
        <v>4</v>
      </c>
      <c r="L30" t="n">
        <v>0</v>
      </c>
      <c r="M30" t="n">
        <v>0</v>
      </c>
      <c r="N30" t="n">
        <v>0</v>
      </c>
      <c r="O30" t="n">
        <v>4</v>
      </c>
      <c r="P30" t="n">
        <v>4</v>
      </c>
      <c r="Q30" t="n">
        <v>11</v>
      </c>
      <c r="R30" s="2" t="inlineStr">
        <is>
          <t>Grangråticka
Porslinsblå spindling
Slåttergubbe
Slåttergubbemal
Bronshjon
Fjällig taggsvamp s.str.
Kryddspindling
Skarp dropptaggsvamp
Thomsons trägnagare
Tjockfotad fingersvamp
Blåsippa</t>
        </is>
      </c>
      <c r="S30">
        <f>HYPERLINK("https://klasma.github.io/Logging_HOGSBY/artfynd/A 44969-2021.xlsx")</f>
        <v/>
      </c>
    </row>
    <row r="31" ht="15" customHeight="1">
      <c r="A31" t="inlineStr">
        <is>
          <t>A 33061-2022</t>
        </is>
      </c>
      <c r="B31" s="1" t="n">
        <v>44785</v>
      </c>
      <c r="C31" s="1" t="n">
        <v>45170</v>
      </c>
      <c r="D31" t="inlineStr">
        <is>
          <t>KALMAR LÄN</t>
        </is>
      </c>
      <c r="E31" t="inlineStr">
        <is>
          <t>KALMAR</t>
        </is>
      </c>
      <c r="G31" t="n">
        <v>4.3</v>
      </c>
      <c r="H31" t="n">
        <v>1</v>
      </c>
      <c r="I31" t="n">
        <v>6</v>
      </c>
      <c r="J31" t="n">
        <v>4</v>
      </c>
      <c r="K31" t="n">
        <v>1</v>
      </c>
      <c r="L31" t="n">
        <v>0</v>
      </c>
      <c r="M31" t="n">
        <v>0</v>
      </c>
      <c r="N31" t="n">
        <v>0</v>
      </c>
      <c r="O31" t="n">
        <v>5</v>
      </c>
      <c r="P31" t="n">
        <v>1</v>
      </c>
      <c r="Q31" t="n">
        <v>11</v>
      </c>
      <c r="R31" s="2" t="inlineStr">
        <is>
          <t>Knärot
Gropticka
Tallticka
Ullticka
Vedtrappmossa
Blåmossa
Dropptaggsvamp
Grönpyrola
Gulnål
Kornknutmossa
Vedticka</t>
        </is>
      </c>
      <c r="S31">
        <f>HYPERLINK("https://klasma.github.io/Logging_KALMAR/artfynd/A 33061-2022.xlsx")</f>
        <v/>
      </c>
    </row>
    <row r="32" ht="15" customHeight="1">
      <c r="A32" t="inlineStr">
        <is>
          <t>A 7689-2019</t>
        </is>
      </c>
      <c r="B32" s="1" t="n">
        <v>43500</v>
      </c>
      <c r="C32" s="1" t="n">
        <v>45170</v>
      </c>
      <c r="D32" t="inlineStr">
        <is>
          <t>KALMAR LÄN</t>
        </is>
      </c>
      <c r="E32" t="inlineStr">
        <is>
          <t>HÖGSBY</t>
        </is>
      </c>
      <c r="G32" t="n">
        <v>5.1</v>
      </c>
      <c r="H32" t="n">
        <v>0</v>
      </c>
      <c r="I32" t="n">
        <v>8</v>
      </c>
      <c r="J32" t="n">
        <v>0</v>
      </c>
      <c r="K32" t="n">
        <v>1</v>
      </c>
      <c r="L32" t="n">
        <v>1</v>
      </c>
      <c r="M32" t="n">
        <v>0</v>
      </c>
      <c r="N32" t="n">
        <v>0</v>
      </c>
      <c r="O32" t="n">
        <v>2</v>
      </c>
      <c r="P32" t="n">
        <v>2</v>
      </c>
      <c r="Q32" t="n">
        <v>10</v>
      </c>
      <c r="R32" s="2" t="inlineStr">
        <is>
          <t>Raggtaggsvamp
Koppartaggsvamp
Bronshjon
Fjällig taggsvamp s.str.
Skarp dropptaggsvamp
Thomsons trägnagare
Tjockfotad fingersvamp
Trådticka
Vedticka
Västlig hakmossa</t>
        </is>
      </c>
      <c r="S32">
        <f>HYPERLINK("https://klasma.github.io/Logging_HOGSBY/artfynd/A 7689-2019.xlsx")</f>
        <v/>
      </c>
    </row>
    <row r="33" ht="15" customHeight="1">
      <c r="A33" t="inlineStr">
        <is>
          <t>A 14713-2020</t>
        </is>
      </c>
      <c r="B33" s="1" t="n">
        <v>43909</v>
      </c>
      <c r="C33" s="1" t="n">
        <v>45170</v>
      </c>
      <c r="D33" t="inlineStr">
        <is>
          <t>KALMAR LÄN</t>
        </is>
      </c>
      <c r="E33" t="inlineStr">
        <is>
          <t>BORGHOLM</t>
        </is>
      </c>
      <c r="F33" t="inlineStr">
        <is>
          <t>Sveaskog</t>
        </is>
      </c>
      <c r="G33" t="n">
        <v>6.3</v>
      </c>
      <c r="H33" t="n">
        <v>3</v>
      </c>
      <c r="I33" t="n">
        <v>7</v>
      </c>
      <c r="J33" t="n">
        <v>0</v>
      </c>
      <c r="K33" t="n">
        <v>1</v>
      </c>
      <c r="L33" t="n">
        <v>0</v>
      </c>
      <c r="M33" t="n">
        <v>1</v>
      </c>
      <c r="N33" t="n">
        <v>0</v>
      </c>
      <c r="O33" t="n">
        <v>2</v>
      </c>
      <c r="P33" t="n">
        <v>2</v>
      </c>
      <c r="Q33" t="n">
        <v>10</v>
      </c>
      <c r="R33" s="2" t="inlineStr">
        <is>
          <t>Vresalm
Stinkande håltryffel
Anisspindling
Blå slemspindling
Murgröna
Skogsknipprot
Strävlosta
Tvåblad
Vårärt
Blåsippa</t>
        </is>
      </c>
      <c r="S33">
        <f>HYPERLINK("https://klasma.github.io/Logging_BORGHOLM/artfynd/A 14713-2020.xlsx")</f>
        <v/>
      </c>
    </row>
    <row r="34" ht="15" customHeight="1">
      <c r="A34" t="inlineStr">
        <is>
          <t>A 54601-2022</t>
        </is>
      </c>
      <c r="B34" s="1" t="n">
        <v>44883</v>
      </c>
      <c r="C34" s="1" t="n">
        <v>45170</v>
      </c>
      <c r="D34" t="inlineStr">
        <is>
          <t>KALMAR LÄN</t>
        </is>
      </c>
      <c r="E34" t="inlineStr">
        <is>
          <t>VÄSTERVIK</t>
        </is>
      </c>
      <c r="G34" t="n">
        <v>3.4</v>
      </c>
      <c r="H34" t="n">
        <v>3</v>
      </c>
      <c r="I34" t="n">
        <v>3</v>
      </c>
      <c r="J34" t="n">
        <v>6</v>
      </c>
      <c r="K34" t="n">
        <v>0</v>
      </c>
      <c r="L34" t="n">
        <v>1</v>
      </c>
      <c r="M34" t="n">
        <v>0</v>
      </c>
      <c r="N34" t="n">
        <v>0</v>
      </c>
      <c r="O34" t="n">
        <v>7</v>
      </c>
      <c r="P34" t="n">
        <v>1</v>
      </c>
      <c r="Q34" t="n">
        <v>10</v>
      </c>
      <c r="R34" s="2" t="inlineStr">
        <is>
          <t>Tallharticka
Havsörn
Kandelabersvamp
Mindre hackspett
Spillkråka
Svävflugedagsvärmare
Ullticka
Dropptaggsvamp
Fjällig taggsvamp s.str.
Rävticka</t>
        </is>
      </c>
      <c r="S34">
        <f>HYPERLINK("https://klasma.github.io/Logging_VASTERVIK/artfynd/A 54601-2022.xlsx")</f>
        <v/>
      </c>
    </row>
    <row r="35" ht="15" customHeight="1">
      <c r="A35" t="inlineStr">
        <is>
          <t>A 51920-2018</t>
        </is>
      </c>
      <c r="B35" s="1" t="n">
        <v>43382</v>
      </c>
      <c r="C35" s="1" t="n">
        <v>45170</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row>
    <row r="36" ht="15" customHeight="1">
      <c r="A36" t="inlineStr">
        <is>
          <t>A 66041-2018</t>
        </is>
      </c>
      <c r="B36" s="1" t="n">
        <v>43434</v>
      </c>
      <c r="C36" s="1" t="n">
        <v>45170</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row>
    <row r="37" ht="15" customHeight="1">
      <c r="A37" t="inlineStr">
        <is>
          <t>A 20822-2019</t>
        </is>
      </c>
      <c r="B37" s="1" t="n">
        <v>43573</v>
      </c>
      <c r="C37" s="1" t="n">
        <v>45170</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row>
    <row r="38" ht="15" customHeight="1">
      <c r="A38" t="inlineStr">
        <is>
          <t>A 63105-2019</t>
        </is>
      </c>
      <c r="B38" s="1" t="n">
        <v>43791</v>
      </c>
      <c r="C38" s="1" t="n">
        <v>45170</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row>
    <row r="39" ht="15" customHeight="1">
      <c r="A39" t="inlineStr">
        <is>
          <t>A 60579-2020</t>
        </is>
      </c>
      <c r="B39" s="1" t="n">
        <v>44153</v>
      </c>
      <c r="C39" s="1" t="n">
        <v>45170</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row>
    <row r="40" ht="15" customHeight="1">
      <c r="A40" t="inlineStr">
        <is>
          <t>A 63570-2020</t>
        </is>
      </c>
      <c r="B40" s="1" t="n">
        <v>44165</v>
      </c>
      <c r="C40" s="1" t="n">
        <v>45170</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row>
    <row r="41" ht="15" customHeight="1">
      <c r="A41" t="inlineStr">
        <is>
          <t>A 65163-2020</t>
        </is>
      </c>
      <c r="B41" s="1" t="n">
        <v>44172</v>
      </c>
      <c r="C41" s="1" t="n">
        <v>45170</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row>
    <row r="42" ht="15" customHeight="1">
      <c r="A42" t="inlineStr">
        <is>
          <t>A 15252-2021</t>
        </is>
      </c>
      <c r="B42" s="1" t="n">
        <v>44284</v>
      </c>
      <c r="C42" s="1" t="n">
        <v>45170</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row>
    <row r="43" ht="15" customHeight="1">
      <c r="A43" t="inlineStr">
        <is>
          <t>A 67432-2021</t>
        </is>
      </c>
      <c r="B43" s="1" t="n">
        <v>44523</v>
      </c>
      <c r="C43" s="1" t="n">
        <v>45170</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row>
    <row r="44" ht="15" customHeight="1">
      <c r="A44" t="inlineStr">
        <is>
          <t>A 37421-2022</t>
        </is>
      </c>
      <c r="B44" s="1" t="n">
        <v>44809</v>
      </c>
      <c r="C44" s="1" t="n">
        <v>45170</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row>
    <row r="45" ht="15" customHeight="1">
      <c r="A45" t="inlineStr">
        <is>
          <t>A 37889-2022</t>
        </is>
      </c>
      <c r="B45" s="1" t="n">
        <v>44811</v>
      </c>
      <c r="C45" s="1" t="n">
        <v>45170</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row>
    <row r="46" ht="15" customHeight="1">
      <c r="A46" t="inlineStr">
        <is>
          <t>A 37906-2022</t>
        </is>
      </c>
      <c r="B46" s="1" t="n">
        <v>44811</v>
      </c>
      <c r="C46" s="1" t="n">
        <v>45170</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row>
    <row r="47" ht="15" customHeight="1">
      <c r="A47" t="inlineStr">
        <is>
          <t>A 7475-2023</t>
        </is>
      </c>
      <c r="B47" s="1" t="n">
        <v>44971</v>
      </c>
      <c r="C47" s="1" t="n">
        <v>45170</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row>
    <row r="48" ht="15" customHeight="1">
      <c r="A48" t="inlineStr">
        <is>
          <t>A 21915-2019</t>
        </is>
      </c>
      <c r="B48" s="1" t="n">
        <v>43584</v>
      </c>
      <c r="C48" s="1" t="n">
        <v>45170</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row>
    <row r="49" ht="15" customHeight="1">
      <c r="A49" t="inlineStr">
        <is>
          <t>A 47899-2019</t>
        </is>
      </c>
      <c r="B49" s="1" t="n">
        <v>43725</v>
      </c>
      <c r="C49" s="1" t="n">
        <v>45170</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row>
    <row r="50" ht="15" customHeight="1">
      <c r="A50" t="inlineStr">
        <is>
          <t>A 52048-2019</t>
        </is>
      </c>
      <c r="B50" s="1" t="n">
        <v>43742</v>
      </c>
      <c r="C50" s="1" t="n">
        <v>45170</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row>
    <row r="51" ht="15" customHeight="1">
      <c r="A51" t="inlineStr">
        <is>
          <t>A 54178-2019</t>
        </is>
      </c>
      <c r="B51" s="1" t="n">
        <v>43753</v>
      </c>
      <c r="C51" s="1" t="n">
        <v>45170</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row>
    <row r="52" ht="15" customHeight="1">
      <c r="A52" t="inlineStr">
        <is>
          <t>A 54156-2019</t>
        </is>
      </c>
      <c r="B52" s="1" t="n">
        <v>43753</v>
      </c>
      <c r="C52" s="1" t="n">
        <v>45170</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row>
    <row r="53" ht="15" customHeight="1">
      <c r="A53" t="inlineStr">
        <is>
          <t>A 14767-2020</t>
        </is>
      </c>
      <c r="B53" s="1" t="n">
        <v>43909</v>
      </c>
      <c r="C53" s="1" t="n">
        <v>45170</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row>
    <row r="54" ht="15" customHeight="1">
      <c r="A54" t="inlineStr">
        <is>
          <t>A 16243-2020</t>
        </is>
      </c>
      <c r="B54" s="1" t="n">
        <v>43917</v>
      </c>
      <c r="C54" s="1" t="n">
        <v>45170</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row>
    <row r="55" ht="15" customHeight="1">
      <c r="A55" t="inlineStr">
        <is>
          <t>A 58854-2021</t>
        </is>
      </c>
      <c r="B55" s="1" t="n">
        <v>44489</v>
      </c>
      <c r="C55" s="1" t="n">
        <v>45170</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row>
    <row r="56" ht="15" customHeight="1">
      <c r="A56" t="inlineStr">
        <is>
          <t>A 4041-2023</t>
        </is>
      </c>
      <c r="B56" s="1" t="n">
        <v>44952</v>
      </c>
      <c r="C56" s="1" t="n">
        <v>45170</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row>
    <row r="57" ht="15" customHeight="1">
      <c r="A57" t="inlineStr">
        <is>
          <t>A 9916-2019</t>
        </is>
      </c>
      <c r="B57" s="1" t="n">
        <v>43509</v>
      </c>
      <c r="C57" s="1" t="n">
        <v>45170</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row>
    <row r="58" ht="15" customHeight="1">
      <c r="A58" t="inlineStr">
        <is>
          <t>A 17061-2020</t>
        </is>
      </c>
      <c r="B58" s="1" t="n">
        <v>43921</v>
      </c>
      <c r="C58" s="1" t="n">
        <v>45170</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row>
    <row r="59" ht="15" customHeight="1">
      <c r="A59" t="inlineStr">
        <is>
          <t>A 54370-2020</t>
        </is>
      </c>
      <c r="B59" s="1" t="n">
        <v>44125</v>
      </c>
      <c r="C59" s="1" t="n">
        <v>45170</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row>
    <row r="60" ht="15" customHeight="1">
      <c r="A60" t="inlineStr">
        <is>
          <t>A 8436-2021</t>
        </is>
      </c>
      <c r="B60" s="1" t="n">
        <v>44245</v>
      </c>
      <c r="C60" s="1" t="n">
        <v>45170</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row>
    <row r="61" ht="15" customHeight="1">
      <c r="A61" t="inlineStr">
        <is>
          <t>A 49276-2021</t>
        </is>
      </c>
      <c r="B61" s="1" t="n">
        <v>44454</v>
      </c>
      <c r="C61" s="1" t="n">
        <v>45170</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row>
    <row r="62" ht="15" customHeight="1">
      <c r="A62" t="inlineStr">
        <is>
          <t>A 55671-2021</t>
        </is>
      </c>
      <c r="B62" s="1" t="n">
        <v>44476</v>
      </c>
      <c r="C62" s="1" t="n">
        <v>45170</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row>
    <row r="63" ht="15" customHeight="1">
      <c r="A63" t="inlineStr">
        <is>
          <t>A 34624-2022</t>
        </is>
      </c>
      <c r="B63" s="1" t="n">
        <v>44795</v>
      </c>
      <c r="C63" s="1" t="n">
        <v>45170</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row>
    <row r="64" ht="15" customHeight="1">
      <c r="A64" t="inlineStr">
        <is>
          <t>A 39281-2022</t>
        </is>
      </c>
      <c r="B64" s="1" t="n">
        <v>44817</v>
      </c>
      <c r="C64" s="1" t="n">
        <v>45170</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row>
    <row r="65" ht="15" customHeight="1">
      <c r="A65" t="inlineStr">
        <is>
          <t>A 20013-2023</t>
        </is>
      </c>
      <c r="B65" s="1" t="n">
        <v>45054</v>
      </c>
      <c r="C65" s="1" t="n">
        <v>45170</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row>
    <row r="66" ht="15" customHeight="1">
      <c r="A66" t="inlineStr">
        <is>
          <t>A 35062-2018</t>
        </is>
      </c>
      <c r="B66" s="1" t="n">
        <v>43322</v>
      </c>
      <c r="C66" s="1" t="n">
        <v>45170</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row>
    <row r="67" ht="15" customHeight="1">
      <c r="A67" t="inlineStr">
        <is>
          <t>A 68737-2018</t>
        </is>
      </c>
      <c r="B67" s="1" t="n">
        <v>43439</v>
      </c>
      <c r="C67" s="1" t="n">
        <v>45170</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row>
    <row r="68" ht="15" customHeight="1">
      <c r="A68" t="inlineStr">
        <is>
          <t>A 6097-2019</t>
        </is>
      </c>
      <c r="B68" s="1" t="n">
        <v>43493</v>
      </c>
      <c r="C68" s="1" t="n">
        <v>45170</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row>
    <row r="69" ht="15" customHeight="1">
      <c r="A69" t="inlineStr">
        <is>
          <t>A 9921-2019</t>
        </is>
      </c>
      <c r="B69" s="1" t="n">
        <v>43509</v>
      </c>
      <c r="C69" s="1" t="n">
        <v>45170</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row>
    <row r="70" ht="15" customHeight="1">
      <c r="A70" t="inlineStr">
        <is>
          <t>A 12792-2019</t>
        </is>
      </c>
      <c r="B70" s="1" t="n">
        <v>43525</v>
      </c>
      <c r="C70" s="1" t="n">
        <v>45170</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row>
    <row r="71" ht="15" customHeight="1">
      <c r="A71" t="inlineStr">
        <is>
          <t>A 27046-2019</t>
        </is>
      </c>
      <c r="B71" s="1" t="n">
        <v>43614</v>
      </c>
      <c r="C71" s="1" t="n">
        <v>45170</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row>
    <row r="72" ht="15" customHeight="1">
      <c r="A72" t="inlineStr">
        <is>
          <t>A 40023-2019</t>
        </is>
      </c>
      <c r="B72" s="1" t="n">
        <v>43693</v>
      </c>
      <c r="C72" s="1" t="n">
        <v>45170</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row>
    <row r="73" ht="15" customHeight="1">
      <c r="A73" t="inlineStr">
        <is>
          <t>A 62113-2019</t>
        </is>
      </c>
      <c r="B73" s="1" t="n">
        <v>43787</v>
      </c>
      <c r="C73" s="1" t="n">
        <v>45170</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row>
    <row r="74" ht="15" customHeight="1">
      <c r="A74" t="inlineStr">
        <is>
          <t>A 40640-2020</t>
        </is>
      </c>
      <c r="B74" s="1" t="n">
        <v>44069</v>
      </c>
      <c r="C74" s="1" t="n">
        <v>45170</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row>
    <row r="75" ht="15" customHeight="1">
      <c r="A75" t="inlineStr">
        <is>
          <t>A 52916-2020</t>
        </is>
      </c>
      <c r="B75" s="1" t="n">
        <v>44120</v>
      </c>
      <c r="C75" s="1" t="n">
        <v>45170</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row>
    <row r="76" ht="15" customHeight="1">
      <c r="A76" t="inlineStr">
        <is>
          <t>A 57656-2020</t>
        </is>
      </c>
      <c r="B76" s="1" t="n">
        <v>44140</v>
      </c>
      <c r="C76" s="1" t="n">
        <v>45170</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row>
    <row r="77" ht="15" customHeight="1">
      <c r="A77" t="inlineStr">
        <is>
          <t>A 11163-2021</t>
        </is>
      </c>
      <c r="B77" s="1" t="n">
        <v>44262</v>
      </c>
      <c r="C77" s="1" t="n">
        <v>45170</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row>
    <row r="78" ht="15" customHeight="1">
      <c r="A78" t="inlineStr">
        <is>
          <t>A 18048-2021</t>
        </is>
      </c>
      <c r="B78" s="1" t="n">
        <v>44302</v>
      </c>
      <c r="C78" s="1" t="n">
        <v>45170</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row>
    <row r="79" ht="15" customHeight="1">
      <c r="A79" t="inlineStr">
        <is>
          <t>A 28292-2021</t>
        </is>
      </c>
      <c r="B79" s="1" t="n">
        <v>44356</v>
      </c>
      <c r="C79" s="1" t="n">
        <v>45170</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row>
    <row r="80" ht="15" customHeight="1">
      <c r="A80" t="inlineStr">
        <is>
          <t>A 28304-2021</t>
        </is>
      </c>
      <c r="B80" s="1" t="n">
        <v>44356</v>
      </c>
      <c r="C80" s="1" t="n">
        <v>45170</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row>
    <row r="81" ht="15" customHeight="1">
      <c r="A81" t="inlineStr">
        <is>
          <t>A 53760-2021</t>
        </is>
      </c>
      <c r="B81" s="1" t="n">
        <v>44467</v>
      </c>
      <c r="C81" s="1" t="n">
        <v>45170</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row>
    <row r="82" ht="15" customHeight="1">
      <c r="A82" t="inlineStr">
        <is>
          <t>A 60996-2021</t>
        </is>
      </c>
      <c r="B82" s="1" t="n">
        <v>44497</v>
      </c>
      <c r="C82" s="1" t="n">
        <v>45170</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row>
    <row r="83" ht="15" customHeight="1">
      <c r="A83" t="inlineStr">
        <is>
          <t>A 71188-2021</t>
        </is>
      </c>
      <c r="B83" s="1" t="n">
        <v>44539</v>
      </c>
      <c r="C83" s="1" t="n">
        <v>45170</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row>
    <row r="84" ht="15" customHeight="1">
      <c r="A84" t="inlineStr">
        <is>
          <t>A 74213-2021</t>
        </is>
      </c>
      <c r="B84" s="1" t="n">
        <v>44558</v>
      </c>
      <c r="C84" s="1" t="n">
        <v>45170</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row>
    <row r="85" ht="15" customHeight="1">
      <c r="A85" t="inlineStr">
        <is>
          <t>A 74479-2021</t>
        </is>
      </c>
      <c r="B85" s="1" t="n">
        <v>44559</v>
      </c>
      <c r="C85" s="1" t="n">
        <v>45170</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row>
    <row r="86" ht="15" customHeight="1">
      <c r="A86" t="inlineStr">
        <is>
          <t>A 7031-2022</t>
        </is>
      </c>
      <c r="B86" s="1" t="n">
        <v>44603</v>
      </c>
      <c r="C86" s="1" t="n">
        <v>45170</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row>
    <row r="87" ht="15" customHeight="1">
      <c r="A87" t="inlineStr">
        <is>
          <t>A 7218-2022</t>
        </is>
      </c>
      <c r="B87" s="1" t="n">
        <v>44606</v>
      </c>
      <c r="C87" s="1" t="n">
        <v>45170</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row>
    <row r="88" ht="15" customHeight="1">
      <c r="A88" t="inlineStr">
        <is>
          <t>A 32178-2022</t>
        </is>
      </c>
      <c r="B88" s="1" t="n">
        <v>44781</v>
      </c>
      <c r="C88" s="1" t="n">
        <v>45170</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row>
    <row r="89" ht="15" customHeight="1">
      <c r="A89" t="inlineStr">
        <is>
          <t>A 38039-2022</t>
        </is>
      </c>
      <c r="B89" s="1" t="n">
        <v>44811</v>
      </c>
      <c r="C89" s="1" t="n">
        <v>45170</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row>
    <row r="90" ht="15" customHeight="1">
      <c r="A90" t="inlineStr">
        <is>
          <t>A 49484-2022</t>
        </is>
      </c>
      <c r="B90" s="1" t="n">
        <v>44861</v>
      </c>
      <c r="C90" s="1" t="n">
        <v>45170</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row>
    <row r="91" ht="15" customHeight="1">
      <c r="A91" t="inlineStr">
        <is>
          <t>A 53162-2022</t>
        </is>
      </c>
      <c r="B91" s="1" t="n">
        <v>44873</v>
      </c>
      <c r="C91" s="1" t="n">
        <v>45170</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row>
    <row r="92" ht="15" customHeight="1">
      <c r="A92" t="inlineStr">
        <is>
          <t>A 974-2023</t>
        </is>
      </c>
      <c r="B92" s="1" t="n">
        <v>44935</v>
      </c>
      <c r="C92" s="1" t="n">
        <v>45170</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row>
    <row r="93" ht="15" customHeight="1">
      <c r="A93" t="inlineStr">
        <is>
          <t>A 1960-2023</t>
        </is>
      </c>
      <c r="B93" s="1" t="n">
        <v>44939</v>
      </c>
      <c r="C93" s="1" t="n">
        <v>45170</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row>
    <row r="94" ht="15" customHeight="1">
      <c r="A94" t="inlineStr">
        <is>
          <t>A 5139-2023</t>
        </is>
      </c>
      <c r="B94" s="1" t="n">
        <v>44958</v>
      </c>
      <c r="C94" s="1" t="n">
        <v>45170</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row>
    <row r="95" ht="15" customHeight="1">
      <c r="A95" t="inlineStr">
        <is>
          <t>A 11740-2023</t>
        </is>
      </c>
      <c r="B95" s="1" t="n">
        <v>44994</v>
      </c>
      <c r="C95" s="1" t="n">
        <v>45170</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row>
    <row r="96" ht="15" customHeight="1">
      <c r="A96" t="inlineStr">
        <is>
          <t>A 27636-2023</t>
        </is>
      </c>
      <c r="B96" s="1" t="n">
        <v>45097</v>
      </c>
      <c r="C96" s="1" t="n">
        <v>45170</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row>
    <row r="97" ht="15" customHeight="1">
      <c r="A97" t="inlineStr">
        <is>
          <t>A 39231-2018</t>
        </is>
      </c>
      <c r="B97" s="1" t="n">
        <v>43339</v>
      </c>
      <c r="C97" s="1" t="n">
        <v>45170</v>
      </c>
      <c r="D97" t="inlineStr">
        <is>
          <t>KALMAR LÄN</t>
        </is>
      </c>
      <c r="E97" t="inlineStr">
        <is>
          <t>NYBRO</t>
        </is>
      </c>
      <c r="G97" t="n">
        <v>14.9</v>
      </c>
      <c r="H97" t="n">
        <v>1</v>
      </c>
      <c r="I97" t="n">
        <v>4</v>
      </c>
      <c r="J97" t="n">
        <v>0</v>
      </c>
      <c r="K97" t="n">
        <v>0</v>
      </c>
      <c r="L97" t="n">
        <v>0</v>
      </c>
      <c r="M97" t="n">
        <v>0</v>
      </c>
      <c r="N97" t="n">
        <v>0</v>
      </c>
      <c r="O97" t="n">
        <v>0</v>
      </c>
      <c r="P97" t="n">
        <v>0</v>
      </c>
      <c r="Q97" t="n">
        <v>5</v>
      </c>
      <c r="R97" s="2" t="inlineStr">
        <is>
          <t>Fjällig taggsvamp s.str.
Skarp dropptaggsvamp
Svart trolldruva
Tjockfotad fingersvamp
Blåsippa</t>
        </is>
      </c>
      <c r="S97">
        <f>HYPERLINK("https://klasma.github.io/Logging_NYBRO/artfynd/A 39231-2018.xlsx")</f>
        <v/>
      </c>
    </row>
    <row r="98" ht="15" customHeight="1">
      <c r="A98" t="inlineStr">
        <is>
          <t>A 63553-2018</t>
        </is>
      </c>
      <c r="B98" s="1" t="n">
        <v>43427</v>
      </c>
      <c r="C98" s="1" t="n">
        <v>45170</v>
      </c>
      <c r="D98" t="inlineStr">
        <is>
          <t>KALMAR LÄN</t>
        </is>
      </c>
      <c r="E98" t="inlineStr">
        <is>
          <t>VÄSTERVIK</t>
        </is>
      </c>
      <c r="F98" t="inlineStr">
        <is>
          <t>Övriga Aktiebolag</t>
        </is>
      </c>
      <c r="G98" t="n">
        <v>6.9</v>
      </c>
      <c r="H98" t="n">
        <v>1</v>
      </c>
      <c r="I98" t="n">
        <v>2</v>
      </c>
      <c r="J98" t="n">
        <v>2</v>
      </c>
      <c r="K98" t="n">
        <v>0</v>
      </c>
      <c r="L98" t="n">
        <v>0</v>
      </c>
      <c r="M98" t="n">
        <v>0</v>
      </c>
      <c r="N98" t="n">
        <v>0</v>
      </c>
      <c r="O98" t="n">
        <v>2</v>
      </c>
      <c r="P98" t="n">
        <v>0</v>
      </c>
      <c r="Q98" t="n">
        <v>5</v>
      </c>
      <c r="R98" s="2" t="inlineStr">
        <is>
          <t>Ekticka
Lunglav
Blomskägglav
Ekskinn
Blåsippa</t>
        </is>
      </c>
      <c r="S98">
        <f>HYPERLINK("https://klasma.github.io/Logging_VASTERVIK/artfynd/A 63553-2018.xlsx")</f>
        <v/>
      </c>
    </row>
    <row r="99" ht="15" customHeight="1">
      <c r="A99" t="inlineStr">
        <is>
          <t>A 68401-2018</t>
        </is>
      </c>
      <c r="B99" s="1" t="n">
        <v>43438</v>
      </c>
      <c r="C99" s="1" t="n">
        <v>45170</v>
      </c>
      <c r="D99" t="inlineStr">
        <is>
          <t>KALMAR LÄN</t>
        </is>
      </c>
      <c r="E99" t="inlineStr">
        <is>
          <t>HULTSFRED</t>
        </is>
      </c>
      <c r="G99" t="n">
        <v>0.5</v>
      </c>
      <c r="H99" t="n">
        <v>2</v>
      </c>
      <c r="I99" t="n">
        <v>2</v>
      </c>
      <c r="J99" t="n">
        <v>0</v>
      </c>
      <c r="K99" t="n">
        <v>0</v>
      </c>
      <c r="L99" t="n">
        <v>1</v>
      </c>
      <c r="M99" t="n">
        <v>0</v>
      </c>
      <c r="N99" t="n">
        <v>0</v>
      </c>
      <c r="O99" t="n">
        <v>1</v>
      </c>
      <c r="P99" t="n">
        <v>1</v>
      </c>
      <c r="Q99" t="n">
        <v>5</v>
      </c>
      <c r="R99" s="2" t="inlineStr">
        <is>
          <t>Ask
Svart trolldruva
Tibast
Blåsippa
Gullviva</t>
        </is>
      </c>
      <c r="S99">
        <f>HYPERLINK("https://klasma.github.io/Logging_HULTSFRED/artfynd/A 68401-2018.xlsx")</f>
        <v/>
      </c>
    </row>
    <row r="100" ht="15" customHeight="1">
      <c r="A100" t="inlineStr">
        <is>
          <t>A 70338-2018</t>
        </is>
      </c>
      <c r="B100" s="1" t="n">
        <v>43446</v>
      </c>
      <c r="C100" s="1" t="n">
        <v>45170</v>
      </c>
      <c r="D100" t="inlineStr">
        <is>
          <t>KALMAR LÄN</t>
        </is>
      </c>
      <c r="E100" t="inlineStr">
        <is>
          <t>MÖNSTERÅS</t>
        </is>
      </c>
      <c r="F100" t="inlineStr">
        <is>
          <t>Övriga Aktiebolag</t>
        </is>
      </c>
      <c r="G100" t="n">
        <v>7</v>
      </c>
      <c r="H100" t="n">
        <v>1</v>
      </c>
      <c r="I100" t="n">
        <v>0</v>
      </c>
      <c r="J100" t="n">
        <v>3</v>
      </c>
      <c r="K100" t="n">
        <v>1</v>
      </c>
      <c r="L100" t="n">
        <v>1</v>
      </c>
      <c r="M100" t="n">
        <v>0</v>
      </c>
      <c r="N100" t="n">
        <v>0</v>
      </c>
      <c r="O100" t="n">
        <v>5</v>
      </c>
      <c r="P100" t="n">
        <v>2</v>
      </c>
      <c r="Q100" t="n">
        <v>5</v>
      </c>
      <c r="R100" s="2" t="inlineStr">
        <is>
          <t>Ask
Lungrot
Mörk dunört
Rödvingetrast
Sminkrot</t>
        </is>
      </c>
      <c r="S100">
        <f>HYPERLINK("https://klasma.github.io/Logging_MONSTERAS/artfynd/A 70338-2018.xlsx")</f>
        <v/>
      </c>
    </row>
    <row r="101" ht="15" customHeight="1">
      <c r="A101" t="inlineStr">
        <is>
          <t>A 9408-2019</t>
        </is>
      </c>
      <c r="B101" s="1" t="n">
        <v>43507</v>
      </c>
      <c r="C101" s="1" t="n">
        <v>45170</v>
      </c>
      <c r="D101" t="inlineStr">
        <is>
          <t>KALMAR LÄN</t>
        </is>
      </c>
      <c r="E101" t="inlineStr">
        <is>
          <t>HULTSFRED</t>
        </is>
      </c>
      <c r="G101" t="n">
        <v>5.6</v>
      </c>
      <c r="H101" t="n">
        <v>1</v>
      </c>
      <c r="I101" t="n">
        <v>1</v>
      </c>
      <c r="J101" t="n">
        <v>4</v>
      </c>
      <c r="K101" t="n">
        <v>0</v>
      </c>
      <c r="L101" t="n">
        <v>0</v>
      </c>
      <c r="M101" t="n">
        <v>0</v>
      </c>
      <c r="N101" t="n">
        <v>0</v>
      </c>
      <c r="O101" t="n">
        <v>4</v>
      </c>
      <c r="P101" t="n">
        <v>0</v>
      </c>
      <c r="Q101" t="n">
        <v>5</v>
      </c>
      <c r="R101" s="2" t="inlineStr">
        <is>
          <t>Hornuggla
Tallticka
Ullticka
Vedskivlav
Grovticka</t>
        </is>
      </c>
      <c r="S101">
        <f>HYPERLINK("https://klasma.github.io/Logging_HULTSFRED/artfynd/A 9408-2019.xlsx")</f>
        <v/>
      </c>
    </row>
    <row r="102" ht="15" customHeight="1">
      <c r="A102" t="inlineStr">
        <is>
          <t>A 17826-2019</t>
        </is>
      </c>
      <c r="B102" s="1" t="n">
        <v>43556</v>
      </c>
      <c r="C102" s="1" t="n">
        <v>45170</v>
      </c>
      <c r="D102" t="inlineStr">
        <is>
          <t>KALMAR LÄN</t>
        </is>
      </c>
      <c r="E102" t="inlineStr">
        <is>
          <t>NYBRO</t>
        </is>
      </c>
      <c r="G102" t="n">
        <v>4.5</v>
      </c>
      <c r="H102" t="n">
        <v>1</v>
      </c>
      <c r="I102" t="n">
        <v>4</v>
      </c>
      <c r="J102" t="n">
        <v>0</v>
      </c>
      <c r="K102" t="n">
        <v>0</v>
      </c>
      <c r="L102" t="n">
        <v>0</v>
      </c>
      <c r="M102" t="n">
        <v>0</v>
      </c>
      <c r="N102" t="n">
        <v>0</v>
      </c>
      <c r="O102" t="n">
        <v>0</v>
      </c>
      <c r="P102" t="n">
        <v>0</v>
      </c>
      <c r="Q102" t="n">
        <v>5</v>
      </c>
      <c r="R102" s="2" t="inlineStr">
        <is>
          <t>Blomskägglav
Bårdlav
Ekskinn
Fällmossa
Blåsippa</t>
        </is>
      </c>
      <c r="S102">
        <f>HYPERLINK("https://klasma.github.io/Logging_NYBRO/artfynd/A 17826-2019.xlsx")</f>
        <v/>
      </c>
    </row>
    <row r="103" ht="15" customHeight="1">
      <c r="A103" t="inlineStr">
        <is>
          <t>A 20823-2019</t>
        </is>
      </c>
      <c r="B103" s="1" t="n">
        <v>43573</v>
      </c>
      <c r="C103" s="1" t="n">
        <v>45170</v>
      </c>
      <c r="D103" t="inlineStr">
        <is>
          <t>KALMAR LÄN</t>
        </is>
      </c>
      <c r="E103" t="inlineStr">
        <is>
          <t>HÖGSBY</t>
        </is>
      </c>
      <c r="G103" t="n">
        <v>6.3</v>
      </c>
      <c r="H103" t="n">
        <v>1</v>
      </c>
      <c r="I103" t="n">
        <v>4</v>
      </c>
      <c r="J103" t="n">
        <v>0</v>
      </c>
      <c r="K103" t="n">
        <v>1</v>
      </c>
      <c r="L103" t="n">
        <v>0</v>
      </c>
      <c r="M103" t="n">
        <v>0</v>
      </c>
      <c r="N103" t="n">
        <v>0</v>
      </c>
      <c r="O103" t="n">
        <v>1</v>
      </c>
      <c r="P103" t="n">
        <v>1</v>
      </c>
      <c r="Q103" t="n">
        <v>5</v>
      </c>
      <c r="R103" s="2" t="inlineStr">
        <is>
          <t>Knärot
Blåmossa
Fjällig taggsvamp s.str.
Skarp dropptaggsvamp
Tjockfotad fingersvamp</t>
        </is>
      </c>
      <c r="S103">
        <f>HYPERLINK("https://klasma.github.io/Logging_HOGSBY/artfynd/A 20823-2019.xlsx")</f>
        <v/>
      </c>
    </row>
    <row r="104" ht="15" customHeight="1">
      <c r="A104" t="inlineStr">
        <is>
          <t>A 36145-2019</t>
        </is>
      </c>
      <c r="B104" s="1" t="n">
        <v>43668</v>
      </c>
      <c r="C104" s="1" t="n">
        <v>45170</v>
      </c>
      <c r="D104" t="inlineStr">
        <is>
          <t>KALMAR LÄN</t>
        </is>
      </c>
      <c r="E104" t="inlineStr">
        <is>
          <t>HÖGSBY</t>
        </is>
      </c>
      <c r="G104" t="n">
        <v>0.5</v>
      </c>
      <c r="H104" t="n">
        <v>1</v>
      </c>
      <c r="I104" t="n">
        <v>3</v>
      </c>
      <c r="J104" t="n">
        <v>0</v>
      </c>
      <c r="K104" t="n">
        <v>1</v>
      </c>
      <c r="L104" t="n">
        <v>0</v>
      </c>
      <c r="M104" t="n">
        <v>0</v>
      </c>
      <c r="N104" t="n">
        <v>0</v>
      </c>
      <c r="O104" t="n">
        <v>1</v>
      </c>
      <c r="P104" t="n">
        <v>1</v>
      </c>
      <c r="Q104" t="n">
        <v>5</v>
      </c>
      <c r="R104" s="2" t="inlineStr">
        <is>
          <t>Grangråticka
Fjällig taggsvamp s.str.
Kamjordstjärna
Skarp dropptaggsvamp
Blåsippa</t>
        </is>
      </c>
      <c r="S104">
        <f>HYPERLINK("https://klasma.github.io/Logging_HOGSBY/artfynd/A 36145-2019.xlsx")</f>
        <v/>
      </c>
    </row>
    <row r="105" ht="15" customHeight="1">
      <c r="A105" t="inlineStr">
        <is>
          <t>A 55589-2019</t>
        </is>
      </c>
      <c r="B105" s="1" t="n">
        <v>43760</v>
      </c>
      <c r="C105" s="1" t="n">
        <v>45170</v>
      </c>
      <c r="D105" t="inlineStr">
        <is>
          <t>KALMAR LÄN</t>
        </is>
      </c>
      <c r="E105" t="inlineStr">
        <is>
          <t>MÖRBYLÅNGA</t>
        </is>
      </c>
      <c r="G105" t="n">
        <v>1.3</v>
      </c>
      <c r="H105" t="n">
        <v>4</v>
      </c>
      <c r="I105" t="n">
        <v>0</v>
      </c>
      <c r="J105" t="n">
        <v>3</v>
      </c>
      <c r="K105" t="n">
        <v>1</v>
      </c>
      <c r="L105" t="n">
        <v>1</v>
      </c>
      <c r="M105" t="n">
        <v>0</v>
      </c>
      <c r="N105" t="n">
        <v>0</v>
      </c>
      <c r="O105" t="n">
        <v>5</v>
      </c>
      <c r="P105" t="n">
        <v>2</v>
      </c>
      <c r="Q105" t="n">
        <v>5</v>
      </c>
      <c r="R105" s="2" t="inlineStr">
        <is>
          <t>Ask
Stare
Gulsparv
Svartvit flugsnappare
Ärtsångare</t>
        </is>
      </c>
      <c r="S105">
        <f>HYPERLINK("https://klasma.github.io/Logging_MORBYLANGA/artfynd/A 55589-2019.xlsx")</f>
        <v/>
      </c>
    </row>
    <row r="106" ht="15" customHeight="1">
      <c r="A106" t="inlineStr">
        <is>
          <t>A 2085-2020</t>
        </is>
      </c>
      <c r="B106" s="1" t="n">
        <v>43845</v>
      </c>
      <c r="C106" s="1" t="n">
        <v>45170</v>
      </c>
      <c r="D106" t="inlineStr">
        <is>
          <t>KALMAR LÄN</t>
        </is>
      </c>
      <c r="E106" t="inlineStr">
        <is>
          <t>HULTSFRED</t>
        </is>
      </c>
      <c r="F106" t="inlineStr">
        <is>
          <t>Övriga Aktiebolag</t>
        </is>
      </c>
      <c r="G106" t="n">
        <v>3.7</v>
      </c>
      <c r="H106" t="n">
        <v>3</v>
      </c>
      <c r="I106" t="n">
        <v>2</v>
      </c>
      <c r="J106" t="n">
        <v>1</v>
      </c>
      <c r="K106" t="n">
        <v>1</v>
      </c>
      <c r="L106" t="n">
        <v>0</v>
      </c>
      <c r="M106" t="n">
        <v>0</v>
      </c>
      <c r="N106" t="n">
        <v>0</v>
      </c>
      <c r="O106" t="n">
        <v>2</v>
      </c>
      <c r="P106" t="n">
        <v>1</v>
      </c>
      <c r="Q106" t="n">
        <v>5</v>
      </c>
      <c r="R106" s="2" t="inlineStr">
        <is>
          <t>Knärot
Vedtrappmossa
Flagellkvastmossa
Grön sköldmossa
Blåsippa</t>
        </is>
      </c>
      <c r="S106">
        <f>HYPERLINK("https://klasma.github.io/Logging_HULTSFRED/artfynd/A 2085-2020.xlsx")</f>
        <v/>
      </c>
    </row>
    <row r="107" ht="15" customHeight="1">
      <c r="A107" t="inlineStr">
        <is>
          <t>A 16102-2020</t>
        </is>
      </c>
      <c r="B107" s="1" t="n">
        <v>43916</v>
      </c>
      <c r="C107" s="1" t="n">
        <v>45170</v>
      </c>
      <c r="D107" t="inlineStr">
        <is>
          <t>KALMAR LÄN</t>
        </is>
      </c>
      <c r="E107" t="inlineStr">
        <is>
          <t>HULTSFRED</t>
        </is>
      </c>
      <c r="G107" t="n">
        <v>3.8</v>
      </c>
      <c r="H107" t="n">
        <v>2</v>
      </c>
      <c r="I107" t="n">
        <v>2</v>
      </c>
      <c r="J107" t="n">
        <v>1</v>
      </c>
      <c r="K107" t="n">
        <v>0</v>
      </c>
      <c r="L107" t="n">
        <v>0</v>
      </c>
      <c r="M107" t="n">
        <v>0</v>
      </c>
      <c r="N107" t="n">
        <v>0</v>
      </c>
      <c r="O107" t="n">
        <v>1</v>
      </c>
      <c r="P107" t="n">
        <v>0</v>
      </c>
      <c r="Q107" t="n">
        <v>5</v>
      </c>
      <c r="R107" s="2" t="inlineStr">
        <is>
          <t>Vedtrappmossa
Blåmossa
Tibast
Blåsippa
Revlummer</t>
        </is>
      </c>
      <c r="S107">
        <f>HYPERLINK("https://klasma.github.io/Logging_HULTSFRED/artfynd/A 16102-2020.xlsx")</f>
        <v/>
      </c>
    </row>
    <row r="108" ht="15" customHeight="1">
      <c r="A108" t="inlineStr">
        <is>
          <t>A 26222-2020</t>
        </is>
      </c>
      <c r="B108" s="1" t="n">
        <v>43986</v>
      </c>
      <c r="C108" s="1" t="n">
        <v>45170</v>
      </c>
      <c r="D108" t="inlineStr">
        <is>
          <t>KALMAR LÄN</t>
        </is>
      </c>
      <c r="E108" t="inlineStr">
        <is>
          <t>HULTSFRED</t>
        </is>
      </c>
      <c r="F108" t="inlineStr">
        <is>
          <t>Kyrkan</t>
        </is>
      </c>
      <c r="G108" t="n">
        <v>2.1</v>
      </c>
      <c r="H108" t="n">
        <v>3</v>
      </c>
      <c r="I108" t="n">
        <v>1</v>
      </c>
      <c r="J108" t="n">
        <v>1</v>
      </c>
      <c r="K108" t="n">
        <v>0</v>
      </c>
      <c r="L108" t="n">
        <v>0</v>
      </c>
      <c r="M108" t="n">
        <v>0</v>
      </c>
      <c r="N108" t="n">
        <v>0</v>
      </c>
      <c r="O108" t="n">
        <v>1</v>
      </c>
      <c r="P108" t="n">
        <v>0</v>
      </c>
      <c r="Q108" t="n">
        <v>5</v>
      </c>
      <c r="R108" s="2" t="inlineStr">
        <is>
          <t>Spindelört
Underviol
Grönvit nattviol
Blåsippa
Revlummer</t>
        </is>
      </c>
      <c r="S108">
        <f>HYPERLINK("https://klasma.github.io/Logging_HULTSFRED/artfynd/A 26222-2020.xlsx")</f>
        <v/>
      </c>
    </row>
    <row r="109" ht="15" customHeight="1">
      <c r="A109" t="inlineStr">
        <is>
          <t>A 55371-2020</t>
        </is>
      </c>
      <c r="B109" s="1" t="n">
        <v>44130</v>
      </c>
      <c r="C109" s="1" t="n">
        <v>45170</v>
      </c>
      <c r="D109" t="inlineStr">
        <is>
          <t>KALMAR LÄN</t>
        </is>
      </c>
      <c r="E109" t="inlineStr">
        <is>
          <t>MÖNSTERÅS</t>
        </is>
      </c>
      <c r="F109" t="inlineStr">
        <is>
          <t>Övriga Aktiebolag</t>
        </is>
      </c>
      <c r="G109" t="n">
        <v>12.7</v>
      </c>
      <c r="H109" t="n">
        <v>4</v>
      </c>
      <c r="I109" t="n">
        <v>1</v>
      </c>
      <c r="J109" t="n">
        <v>3</v>
      </c>
      <c r="K109" t="n">
        <v>0</v>
      </c>
      <c r="L109" t="n">
        <v>0</v>
      </c>
      <c r="M109" t="n">
        <v>0</v>
      </c>
      <c r="N109" t="n">
        <v>0</v>
      </c>
      <c r="O109" t="n">
        <v>3</v>
      </c>
      <c r="P109" t="n">
        <v>0</v>
      </c>
      <c r="Q109" t="n">
        <v>5</v>
      </c>
      <c r="R109" s="2" t="inlineStr">
        <is>
          <t>Havsörn
Kungsörn
Spillkråka
Blomskägglav
Revlummer</t>
        </is>
      </c>
      <c r="S109">
        <f>HYPERLINK("https://klasma.github.io/Logging_MONSTERAS/artfynd/A 55371-2020.xlsx")</f>
        <v/>
      </c>
    </row>
    <row r="110" ht="15" customHeight="1">
      <c r="A110" t="inlineStr">
        <is>
          <t>A 4881-2021</t>
        </is>
      </c>
      <c r="B110" s="1" t="n">
        <v>44225</v>
      </c>
      <c r="C110" s="1" t="n">
        <v>45170</v>
      </c>
      <c r="D110" t="inlineStr">
        <is>
          <t>KALMAR LÄN</t>
        </is>
      </c>
      <c r="E110" t="inlineStr">
        <is>
          <t>BORGHOLM</t>
        </is>
      </c>
      <c r="G110" t="n">
        <v>5.3</v>
      </c>
      <c r="H110" t="n">
        <v>2</v>
      </c>
      <c r="I110" t="n">
        <v>3</v>
      </c>
      <c r="J110" t="n">
        <v>0</v>
      </c>
      <c r="K110" t="n">
        <v>1</v>
      </c>
      <c r="L110" t="n">
        <v>0</v>
      </c>
      <c r="M110" t="n">
        <v>0</v>
      </c>
      <c r="N110" t="n">
        <v>0</v>
      </c>
      <c r="O110" t="n">
        <v>1</v>
      </c>
      <c r="P110" t="n">
        <v>1</v>
      </c>
      <c r="Q110" t="n">
        <v>5</v>
      </c>
      <c r="R110" s="2" t="inlineStr">
        <is>
          <t>Olivfjällskivling
Droppklibbskivling
Murgröna
Skogsknipprot
Blåsippa</t>
        </is>
      </c>
      <c r="S110">
        <f>HYPERLINK("https://klasma.github.io/Logging_BORGHOLM/artfynd/A 4881-2021.xlsx")</f>
        <v/>
      </c>
    </row>
    <row r="111" ht="15" customHeight="1">
      <c r="A111" t="inlineStr">
        <is>
          <t>A 11931-2021</t>
        </is>
      </c>
      <c r="B111" s="1" t="n">
        <v>44265</v>
      </c>
      <c r="C111" s="1" t="n">
        <v>45170</v>
      </c>
      <c r="D111" t="inlineStr">
        <is>
          <t>KALMAR LÄN</t>
        </is>
      </c>
      <c r="E111" t="inlineStr">
        <is>
          <t>NYBRO</t>
        </is>
      </c>
      <c r="G111" t="n">
        <v>7.2</v>
      </c>
      <c r="H111" t="n">
        <v>1</v>
      </c>
      <c r="I111" t="n">
        <v>2</v>
      </c>
      <c r="J111" t="n">
        <v>2</v>
      </c>
      <c r="K111" t="n">
        <v>0</v>
      </c>
      <c r="L111" t="n">
        <v>0</v>
      </c>
      <c r="M111" t="n">
        <v>0</v>
      </c>
      <c r="N111" t="n">
        <v>0</v>
      </c>
      <c r="O111" t="n">
        <v>2</v>
      </c>
      <c r="P111" t="n">
        <v>0</v>
      </c>
      <c r="Q111" t="n">
        <v>5</v>
      </c>
      <c r="R111" s="2" t="inlineStr">
        <is>
          <t>Gransotdyna
Vedtrappmossa
Kornknutmossa
Tibast
Blåsippa</t>
        </is>
      </c>
      <c r="S111">
        <f>HYPERLINK("https://klasma.github.io/Logging_NYBRO/artfynd/A 11931-2021.xlsx")</f>
        <v/>
      </c>
    </row>
    <row r="112" ht="15" customHeight="1">
      <c r="A112" t="inlineStr">
        <is>
          <t>A 31837-2021</t>
        </is>
      </c>
      <c r="B112" s="1" t="n">
        <v>44370</v>
      </c>
      <c r="C112" s="1" t="n">
        <v>45170</v>
      </c>
      <c r="D112" t="inlineStr">
        <is>
          <t>KALMAR LÄN</t>
        </is>
      </c>
      <c r="E112" t="inlineStr">
        <is>
          <t>BORGHOLM</t>
        </is>
      </c>
      <c r="F112" t="inlineStr">
        <is>
          <t>Sveaskog</t>
        </is>
      </c>
      <c r="G112" t="n">
        <v>1.7</v>
      </c>
      <c r="H112" t="n">
        <v>2</v>
      </c>
      <c r="I112" t="n">
        <v>4</v>
      </c>
      <c r="J112" t="n">
        <v>0</v>
      </c>
      <c r="K112" t="n">
        <v>0</v>
      </c>
      <c r="L112" t="n">
        <v>0</v>
      </c>
      <c r="M112" t="n">
        <v>0</v>
      </c>
      <c r="N112" t="n">
        <v>0</v>
      </c>
      <c r="O112" t="n">
        <v>0</v>
      </c>
      <c r="P112" t="n">
        <v>0</v>
      </c>
      <c r="Q112" t="n">
        <v>5</v>
      </c>
      <c r="R112" s="2" t="inlineStr">
        <is>
          <t>Kragjordstjärna
Skogsknipprot
Strävlosta
Sårläka
Blåsippa</t>
        </is>
      </c>
      <c r="S112">
        <f>HYPERLINK("https://klasma.github.io/Logging_BORGHOLM/artfynd/A 31837-2021.xlsx")</f>
        <v/>
      </c>
    </row>
    <row r="113" ht="15" customHeight="1">
      <c r="A113" t="inlineStr">
        <is>
          <t>A 45095-2021</t>
        </is>
      </c>
      <c r="B113" s="1" t="n">
        <v>44439</v>
      </c>
      <c r="C113" s="1" t="n">
        <v>45170</v>
      </c>
      <c r="D113" t="inlineStr">
        <is>
          <t>KALMAR LÄN</t>
        </is>
      </c>
      <c r="E113" t="inlineStr">
        <is>
          <t>KALMAR</t>
        </is>
      </c>
      <c r="F113" t="inlineStr">
        <is>
          <t>Sveaskog</t>
        </is>
      </c>
      <c r="G113" t="n">
        <v>6.9</v>
      </c>
      <c r="H113" t="n">
        <v>1</v>
      </c>
      <c r="I113" t="n">
        <v>2</v>
      </c>
      <c r="J113" t="n">
        <v>1</v>
      </c>
      <c r="K113" t="n">
        <v>0</v>
      </c>
      <c r="L113" t="n">
        <v>0</v>
      </c>
      <c r="M113" t="n">
        <v>1</v>
      </c>
      <c r="N113" t="n">
        <v>0</v>
      </c>
      <c r="O113" t="n">
        <v>2</v>
      </c>
      <c r="P113" t="n">
        <v>1</v>
      </c>
      <c r="Q113" t="n">
        <v>5</v>
      </c>
      <c r="R113" s="2" t="inlineStr">
        <is>
          <t>Skogsalm
Fyrflikig jordstjärna
Myskmadra
Safsa
Blåsippa</t>
        </is>
      </c>
      <c r="S113">
        <f>HYPERLINK("https://klasma.github.io/Logging_KALMAR/artfynd/A 45095-2021.xlsx")</f>
        <v/>
      </c>
    </row>
    <row r="114" ht="15" customHeight="1">
      <c r="A114" t="inlineStr">
        <is>
          <t>A 63779-2021</t>
        </is>
      </c>
      <c r="B114" s="1" t="n">
        <v>44508</v>
      </c>
      <c r="C114" s="1" t="n">
        <v>45170</v>
      </c>
      <c r="D114" t="inlineStr">
        <is>
          <t>KALMAR LÄN</t>
        </is>
      </c>
      <c r="E114" t="inlineStr">
        <is>
          <t>MÖRBYLÅNGA</t>
        </is>
      </c>
      <c r="G114" t="n">
        <v>5.1</v>
      </c>
      <c r="H114" t="n">
        <v>2</v>
      </c>
      <c r="I114" t="n">
        <v>2</v>
      </c>
      <c r="J114" t="n">
        <v>2</v>
      </c>
      <c r="K114" t="n">
        <v>0</v>
      </c>
      <c r="L114" t="n">
        <v>0</v>
      </c>
      <c r="M114" t="n">
        <v>1</v>
      </c>
      <c r="N114" t="n">
        <v>0</v>
      </c>
      <c r="O114" t="n">
        <v>3</v>
      </c>
      <c r="P114" t="n">
        <v>1</v>
      </c>
      <c r="Q114" t="n">
        <v>5</v>
      </c>
      <c r="R114" s="2" t="inlineStr">
        <is>
          <t>Skogsalm
Entita
Havsörn
Kragjordstjärna
Scharlakansskål</t>
        </is>
      </c>
      <c r="S114">
        <f>HYPERLINK("https://klasma.github.io/Logging_MORBYLANGA/artfynd/A 63779-2021.xlsx")</f>
        <v/>
      </c>
    </row>
    <row r="115" ht="15" customHeight="1">
      <c r="A115" t="inlineStr">
        <is>
          <t>A 7701-2022</t>
        </is>
      </c>
      <c r="B115" s="1" t="n">
        <v>44607</v>
      </c>
      <c r="C115" s="1" t="n">
        <v>45170</v>
      </c>
      <c r="D115" t="inlineStr">
        <is>
          <t>KALMAR LÄN</t>
        </is>
      </c>
      <c r="E115" t="inlineStr">
        <is>
          <t>HÖGSBY</t>
        </is>
      </c>
      <c r="G115" t="n">
        <v>3.4</v>
      </c>
      <c r="H115" t="n">
        <v>0</v>
      </c>
      <c r="I115" t="n">
        <v>4</v>
      </c>
      <c r="J115" t="n">
        <v>0</v>
      </c>
      <c r="K115" t="n">
        <v>1</v>
      </c>
      <c r="L115" t="n">
        <v>0</v>
      </c>
      <c r="M115" t="n">
        <v>0</v>
      </c>
      <c r="N115" t="n">
        <v>0</v>
      </c>
      <c r="O115" t="n">
        <v>1</v>
      </c>
      <c r="P115" t="n">
        <v>1</v>
      </c>
      <c r="Q115" t="n">
        <v>5</v>
      </c>
      <c r="R115" s="2" t="inlineStr">
        <is>
          <t>Kopparspindling
Fjällig taggsvamp s.str.
Skarp dropptaggsvamp
Småvaxskivling
Svavelriska</t>
        </is>
      </c>
      <c r="S115">
        <f>HYPERLINK("https://klasma.github.io/Logging_HOGSBY/artfynd/A 7701-2022.xlsx")</f>
        <v/>
      </c>
    </row>
    <row r="116" ht="15" customHeight="1">
      <c r="A116" t="inlineStr">
        <is>
          <t>A 24778-2022</t>
        </is>
      </c>
      <c r="B116" s="1" t="n">
        <v>44728</v>
      </c>
      <c r="C116" s="1" t="n">
        <v>45170</v>
      </c>
      <c r="D116" t="inlineStr">
        <is>
          <t>KALMAR LÄN</t>
        </is>
      </c>
      <c r="E116" t="inlineStr">
        <is>
          <t>MÖRBYLÅNGA</t>
        </is>
      </c>
      <c r="G116" t="n">
        <v>1</v>
      </c>
      <c r="H116" t="n">
        <v>0</v>
      </c>
      <c r="I116" t="n">
        <v>2</v>
      </c>
      <c r="J116" t="n">
        <v>2</v>
      </c>
      <c r="K116" t="n">
        <v>0</v>
      </c>
      <c r="L116" t="n">
        <v>1</v>
      </c>
      <c r="M116" t="n">
        <v>0</v>
      </c>
      <c r="N116" t="n">
        <v>0</v>
      </c>
      <c r="O116" t="n">
        <v>3</v>
      </c>
      <c r="P116" t="n">
        <v>1</v>
      </c>
      <c r="Q116" t="n">
        <v>5</v>
      </c>
      <c r="R116" s="2" t="inlineStr">
        <is>
          <t>Tofsäxing
Flentimotej
Slåtterfibbla
Kalktallört
Murgröna</t>
        </is>
      </c>
      <c r="S116">
        <f>HYPERLINK("https://klasma.github.io/Logging_MORBYLANGA/artfynd/A 24778-2022.xlsx")</f>
        <v/>
      </c>
    </row>
    <row r="117" ht="15" customHeight="1">
      <c r="A117" t="inlineStr">
        <is>
          <t>A 34948-2022</t>
        </is>
      </c>
      <c r="B117" s="1" t="n">
        <v>44796</v>
      </c>
      <c r="C117" s="1" t="n">
        <v>45170</v>
      </c>
      <c r="D117" t="inlineStr">
        <is>
          <t>KALMAR LÄN</t>
        </is>
      </c>
      <c r="E117" t="inlineStr">
        <is>
          <t>BORGHOLM</t>
        </is>
      </c>
      <c r="F117" t="inlineStr">
        <is>
          <t>Sveaskog</t>
        </is>
      </c>
      <c r="G117" t="n">
        <v>2.8</v>
      </c>
      <c r="H117" t="n">
        <v>1</v>
      </c>
      <c r="I117" t="n">
        <v>1</v>
      </c>
      <c r="J117" t="n">
        <v>2</v>
      </c>
      <c r="K117" t="n">
        <v>0</v>
      </c>
      <c r="L117" t="n">
        <v>1</v>
      </c>
      <c r="M117" t="n">
        <v>0</v>
      </c>
      <c r="N117" t="n">
        <v>0</v>
      </c>
      <c r="O117" t="n">
        <v>3</v>
      </c>
      <c r="P117" t="n">
        <v>1</v>
      </c>
      <c r="Q117" t="n">
        <v>5</v>
      </c>
      <c r="R117" s="2" t="inlineStr">
        <is>
          <t>Brödmusseron
Juvelspindling
Persiljespindling
Fransig jordstjärna
Blåsippa</t>
        </is>
      </c>
      <c r="S117">
        <f>HYPERLINK("https://klasma.github.io/Logging_BORGHOLM/artfynd/A 34948-2022.xlsx")</f>
        <v/>
      </c>
    </row>
    <row r="118" ht="15" customHeight="1">
      <c r="A118" t="inlineStr">
        <is>
          <t>A 60730-2022</t>
        </is>
      </c>
      <c r="B118" s="1" t="n">
        <v>44913</v>
      </c>
      <c r="C118" s="1" t="n">
        <v>45170</v>
      </c>
      <c r="D118" t="inlineStr">
        <is>
          <t>KALMAR LÄN</t>
        </is>
      </c>
      <c r="E118" t="inlineStr">
        <is>
          <t>EMMABODA</t>
        </is>
      </c>
      <c r="G118" t="n">
        <v>4.6</v>
      </c>
      <c r="H118" t="n">
        <v>1</v>
      </c>
      <c r="I118" t="n">
        <v>3</v>
      </c>
      <c r="J118" t="n">
        <v>1</v>
      </c>
      <c r="K118" t="n">
        <v>0</v>
      </c>
      <c r="L118" t="n">
        <v>0</v>
      </c>
      <c r="M118" t="n">
        <v>0</v>
      </c>
      <c r="N118" t="n">
        <v>0</v>
      </c>
      <c r="O118" t="n">
        <v>1</v>
      </c>
      <c r="P118" t="n">
        <v>0</v>
      </c>
      <c r="Q118" t="n">
        <v>5</v>
      </c>
      <c r="R118" s="2" t="inlineStr">
        <is>
          <t>Gropticka
Blåmossa
Grovticka
Kornknutmossa
Vanlig padda</t>
        </is>
      </c>
      <c r="S118">
        <f>HYPERLINK("https://klasma.github.io/Logging_EMMABODA/artfynd/A 60730-2022.xlsx")</f>
        <v/>
      </c>
    </row>
    <row r="119" ht="15" customHeight="1">
      <c r="A119" t="inlineStr">
        <is>
          <t>A 781-2023</t>
        </is>
      </c>
      <c r="B119" s="1" t="n">
        <v>44931</v>
      </c>
      <c r="C119" s="1" t="n">
        <v>45170</v>
      </c>
      <c r="D119" t="inlineStr">
        <is>
          <t>KALMAR LÄN</t>
        </is>
      </c>
      <c r="E119" t="inlineStr">
        <is>
          <t>VÄSTERVIK</t>
        </is>
      </c>
      <c r="F119" t="inlineStr">
        <is>
          <t>Holmen skog AB</t>
        </is>
      </c>
      <c r="G119" t="n">
        <v>4.3</v>
      </c>
      <c r="H119" t="n">
        <v>0</v>
      </c>
      <c r="I119" t="n">
        <v>3</v>
      </c>
      <c r="J119" t="n">
        <v>2</v>
      </c>
      <c r="K119" t="n">
        <v>0</v>
      </c>
      <c r="L119" t="n">
        <v>0</v>
      </c>
      <c r="M119" t="n">
        <v>0</v>
      </c>
      <c r="N119" t="n">
        <v>0</v>
      </c>
      <c r="O119" t="n">
        <v>2</v>
      </c>
      <c r="P119" t="n">
        <v>0</v>
      </c>
      <c r="Q119" t="n">
        <v>5</v>
      </c>
      <c r="R119" s="2" t="inlineStr">
        <is>
          <t>Ekticka
Oxtungssvamp
Hasselticka
Läderskål
Stor aspticka</t>
        </is>
      </c>
      <c r="S119">
        <f>HYPERLINK("https://klasma.github.io/Logging_VASTERVIK/artfynd/A 781-2023.xlsx")</f>
        <v/>
      </c>
    </row>
    <row r="120" ht="15" customHeight="1">
      <c r="A120" t="inlineStr">
        <is>
          <t>A 24863-2023</t>
        </is>
      </c>
      <c r="B120" s="1" t="n">
        <v>45078</v>
      </c>
      <c r="C120" s="1" t="n">
        <v>45170</v>
      </c>
      <c r="D120" t="inlineStr">
        <is>
          <t>KALMAR LÄN</t>
        </is>
      </c>
      <c r="E120" t="inlineStr">
        <is>
          <t>VÄSTERVIK</t>
        </is>
      </c>
      <c r="G120" t="n">
        <v>14.5</v>
      </c>
      <c r="H120" t="n">
        <v>3</v>
      </c>
      <c r="I120" t="n">
        <v>1</v>
      </c>
      <c r="J120" t="n">
        <v>3</v>
      </c>
      <c r="K120" t="n">
        <v>1</v>
      </c>
      <c r="L120" t="n">
        <v>0</v>
      </c>
      <c r="M120" t="n">
        <v>0</v>
      </c>
      <c r="N120" t="n">
        <v>0</v>
      </c>
      <c r="O120" t="n">
        <v>4</v>
      </c>
      <c r="P120" t="n">
        <v>1</v>
      </c>
      <c r="Q120" t="n">
        <v>5</v>
      </c>
      <c r="R120" s="2" t="inlineStr">
        <is>
          <t>Knärot
Entita
Tallticka
Talltita
Svart trolldruva</t>
        </is>
      </c>
      <c r="S120">
        <f>HYPERLINK("https://klasma.github.io/Logging_VASTERVIK/artfynd/A 24863-2023.xlsx")</f>
        <v/>
      </c>
    </row>
    <row r="121" ht="15" customHeight="1">
      <c r="A121" t="inlineStr">
        <is>
          <t>A 30779-2023</t>
        </is>
      </c>
      <c r="B121" s="1" t="n">
        <v>45112</v>
      </c>
      <c r="C121" s="1" t="n">
        <v>45170</v>
      </c>
      <c r="D121" t="inlineStr">
        <is>
          <t>KALMAR LÄN</t>
        </is>
      </c>
      <c r="E121" t="inlineStr">
        <is>
          <t>VÄSTERVIK</t>
        </is>
      </c>
      <c r="G121" t="n">
        <v>14.5</v>
      </c>
      <c r="H121" t="n">
        <v>3</v>
      </c>
      <c r="I121" t="n">
        <v>1</v>
      </c>
      <c r="J121" t="n">
        <v>2</v>
      </c>
      <c r="K121" t="n">
        <v>2</v>
      </c>
      <c r="L121" t="n">
        <v>0</v>
      </c>
      <c r="M121" t="n">
        <v>0</v>
      </c>
      <c r="N121" t="n">
        <v>0</v>
      </c>
      <c r="O121" t="n">
        <v>4</v>
      </c>
      <c r="P121" t="n">
        <v>2</v>
      </c>
      <c r="Q121" t="n">
        <v>5</v>
      </c>
      <c r="R121" s="2" t="inlineStr">
        <is>
          <t>Knärot
Sandödla
Tallticka
Talltita
Grönpyrola</t>
        </is>
      </c>
      <c r="S121">
        <f>HYPERLINK("https://klasma.github.io/Logging_VASTERVIK/artfynd/A 30779-2023.xlsx")</f>
        <v/>
      </c>
    </row>
    <row r="122" ht="15" customHeight="1">
      <c r="A122" t="inlineStr">
        <is>
          <t>A 39665-2018</t>
        </is>
      </c>
      <c r="B122" s="1" t="n">
        <v>43341</v>
      </c>
      <c r="C122" s="1" t="n">
        <v>45170</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row>
    <row r="123" ht="15" customHeight="1">
      <c r="A123" t="inlineStr">
        <is>
          <t>A 61912-2018</t>
        </is>
      </c>
      <c r="B123" s="1" t="n">
        <v>43425</v>
      </c>
      <c r="C123" s="1" t="n">
        <v>45170</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row>
    <row r="124" ht="15" customHeight="1">
      <c r="A124" t="inlineStr">
        <is>
          <t>A 63237-2018</t>
        </is>
      </c>
      <c r="B124" s="1" t="n">
        <v>43426</v>
      </c>
      <c r="C124" s="1" t="n">
        <v>45170</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row>
    <row r="125" ht="15" customHeight="1">
      <c r="A125" t="inlineStr">
        <is>
          <t>A 70687-2018</t>
        </is>
      </c>
      <c r="B125" s="1" t="n">
        <v>43447</v>
      </c>
      <c r="C125" s="1" t="n">
        <v>45170</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row>
    <row r="126" ht="15" customHeight="1">
      <c r="A126" t="inlineStr">
        <is>
          <t>A 11550-2019</t>
        </is>
      </c>
      <c r="B126" s="1" t="n">
        <v>43517</v>
      </c>
      <c r="C126" s="1" t="n">
        <v>45170</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row>
    <row r="127" ht="15" customHeight="1">
      <c r="A127" t="inlineStr">
        <is>
          <t>A 19978-2019</t>
        </is>
      </c>
      <c r="B127" s="1" t="n">
        <v>43566</v>
      </c>
      <c r="C127" s="1" t="n">
        <v>45170</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row>
    <row r="128" ht="15" customHeight="1">
      <c r="A128" t="inlineStr">
        <is>
          <t>A 22939-2019</t>
        </is>
      </c>
      <c r="B128" s="1" t="n">
        <v>43591</v>
      </c>
      <c r="C128" s="1" t="n">
        <v>45170</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row>
    <row r="129" ht="15" customHeight="1">
      <c r="A129" t="inlineStr">
        <is>
          <t>A 32058-2019</t>
        </is>
      </c>
      <c r="B129" s="1" t="n">
        <v>43643</v>
      </c>
      <c r="C129" s="1" t="n">
        <v>45170</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row>
    <row r="130" ht="15" customHeight="1">
      <c r="A130" t="inlineStr">
        <is>
          <t>A 37646-2019</t>
        </is>
      </c>
      <c r="B130" s="1" t="n">
        <v>43682</v>
      </c>
      <c r="C130" s="1" t="n">
        <v>45170</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row>
    <row r="131" ht="15" customHeight="1">
      <c r="A131" t="inlineStr">
        <is>
          <t>A 39570-2019</t>
        </is>
      </c>
      <c r="B131" s="1" t="n">
        <v>43686</v>
      </c>
      <c r="C131" s="1" t="n">
        <v>45170</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row>
    <row r="132" ht="15" customHeight="1">
      <c r="A132" t="inlineStr">
        <is>
          <t>A 43862-2019</t>
        </is>
      </c>
      <c r="B132" s="1" t="n">
        <v>43707</v>
      </c>
      <c r="C132" s="1" t="n">
        <v>45170</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row>
    <row r="133" ht="15" customHeight="1">
      <c r="A133" t="inlineStr">
        <is>
          <t>A 62797-2019</t>
        </is>
      </c>
      <c r="B133" s="1" t="n">
        <v>43790</v>
      </c>
      <c r="C133" s="1" t="n">
        <v>45170</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row>
    <row r="134" ht="15" customHeight="1">
      <c r="A134" t="inlineStr">
        <is>
          <t>A 1127-2020</t>
        </is>
      </c>
      <c r="B134" s="1" t="n">
        <v>43840</v>
      </c>
      <c r="C134" s="1" t="n">
        <v>45170</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row>
    <row r="135" ht="15" customHeight="1">
      <c r="A135" t="inlineStr">
        <is>
          <t>A 3470-2020</t>
        </is>
      </c>
      <c r="B135" s="1" t="n">
        <v>43852</v>
      </c>
      <c r="C135" s="1" t="n">
        <v>45170</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row>
    <row r="136" ht="15" customHeight="1">
      <c r="A136" t="inlineStr">
        <is>
          <t>A 5747-2020</t>
        </is>
      </c>
      <c r="B136" s="1" t="n">
        <v>43863</v>
      </c>
      <c r="C136" s="1" t="n">
        <v>45170</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row>
    <row r="137" ht="15" customHeight="1">
      <c r="A137" t="inlineStr">
        <is>
          <t>A 8226-2020</t>
        </is>
      </c>
      <c r="B137" s="1" t="n">
        <v>43874</v>
      </c>
      <c r="C137" s="1" t="n">
        <v>45170</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row>
    <row r="138" ht="15" customHeight="1">
      <c r="A138" t="inlineStr">
        <is>
          <t>A 15978-2020</t>
        </is>
      </c>
      <c r="B138" s="1" t="n">
        <v>43915</v>
      </c>
      <c r="C138" s="1" t="n">
        <v>45170</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row>
    <row r="139" ht="15" customHeight="1">
      <c r="A139" t="inlineStr">
        <is>
          <t>A 24795-2020</t>
        </is>
      </c>
      <c r="B139" s="1" t="n">
        <v>43978</v>
      </c>
      <c r="C139" s="1" t="n">
        <v>45170</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row>
    <row r="140" ht="15" customHeight="1">
      <c r="A140" t="inlineStr">
        <is>
          <t>A 38049-2020</t>
        </is>
      </c>
      <c r="B140" s="1" t="n">
        <v>44057</v>
      </c>
      <c r="C140" s="1" t="n">
        <v>45170</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row>
    <row r="141" ht="15" customHeight="1">
      <c r="A141" t="inlineStr">
        <is>
          <t>A 41561-2020</t>
        </is>
      </c>
      <c r="B141" s="1" t="n">
        <v>44074</v>
      </c>
      <c r="C141" s="1" t="n">
        <v>45170</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row>
    <row r="142" ht="15" customHeight="1">
      <c r="A142" t="inlineStr">
        <is>
          <t>A 42561-2020</t>
        </is>
      </c>
      <c r="B142" s="1" t="n">
        <v>44077</v>
      </c>
      <c r="C142" s="1" t="n">
        <v>45170</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row>
    <row r="143" ht="15" customHeight="1">
      <c r="A143" t="inlineStr">
        <is>
          <t>A 51578-2020</t>
        </is>
      </c>
      <c r="B143" s="1" t="n">
        <v>44109</v>
      </c>
      <c r="C143" s="1" t="n">
        <v>45170</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row>
    <row r="144" ht="15" customHeight="1">
      <c r="A144" t="inlineStr">
        <is>
          <t>A 55210-2020</t>
        </is>
      </c>
      <c r="B144" s="1" t="n">
        <v>44130</v>
      </c>
      <c r="C144" s="1" t="n">
        <v>45170</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row>
    <row r="145" ht="15" customHeight="1">
      <c r="A145" t="inlineStr">
        <is>
          <t>A 61854-2020</t>
        </is>
      </c>
      <c r="B145" s="1" t="n">
        <v>44155</v>
      </c>
      <c r="C145" s="1" t="n">
        <v>45170</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row>
    <row r="146" ht="15" customHeight="1">
      <c r="A146" t="inlineStr">
        <is>
          <t>A 10511-2021</t>
        </is>
      </c>
      <c r="B146" s="1" t="n">
        <v>44258</v>
      </c>
      <c r="C146" s="1" t="n">
        <v>45170</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row>
    <row r="147" ht="15" customHeight="1">
      <c r="A147" t="inlineStr">
        <is>
          <t>A 28301-2021</t>
        </is>
      </c>
      <c r="B147" s="1" t="n">
        <v>44356</v>
      </c>
      <c r="C147" s="1" t="n">
        <v>45170</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row>
    <row r="148" ht="15" customHeight="1">
      <c r="A148" t="inlineStr">
        <is>
          <t>A 28297-2021</t>
        </is>
      </c>
      <c r="B148" s="1" t="n">
        <v>44356</v>
      </c>
      <c r="C148" s="1" t="n">
        <v>45170</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row>
    <row r="149" ht="15" customHeight="1">
      <c r="A149" t="inlineStr">
        <is>
          <t>A 42768-2021</t>
        </is>
      </c>
      <c r="B149" s="1" t="n">
        <v>44428</v>
      </c>
      <c r="C149" s="1" t="n">
        <v>45170</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row>
    <row r="150" ht="15" customHeight="1">
      <c r="A150" t="inlineStr">
        <is>
          <t>A 50720-2021</t>
        </is>
      </c>
      <c r="B150" s="1" t="n">
        <v>44459</v>
      </c>
      <c r="C150" s="1" t="n">
        <v>45170</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row>
    <row r="151" ht="15" customHeight="1">
      <c r="A151" t="inlineStr">
        <is>
          <t>A 55135-2021</t>
        </is>
      </c>
      <c r="B151" s="1" t="n">
        <v>44474</v>
      </c>
      <c r="C151" s="1" t="n">
        <v>45170</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row>
    <row r="152" ht="15" customHeight="1">
      <c r="A152" t="inlineStr">
        <is>
          <t>A 55017-2021</t>
        </is>
      </c>
      <c r="B152" s="1" t="n">
        <v>44474</v>
      </c>
      <c r="C152" s="1" t="n">
        <v>45170</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row>
    <row r="153" ht="15" customHeight="1">
      <c r="A153" t="inlineStr">
        <is>
          <t>A 63850-2021</t>
        </is>
      </c>
      <c r="B153" s="1" t="n">
        <v>44505</v>
      </c>
      <c r="C153" s="1" t="n">
        <v>45170</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row>
    <row r="154" ht="15" customHeight="1">
      <c r="A154" t="inlineStr">
        <is>
          <t>A 73465-2021</t>
        </is>
      </c>
      <c r="B154" s="1" t="n">
        <v>44551</v>
      </c>
      <c r="C154" s="1" t="n">
        <v>45170</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row>
    <row r="155" ht="15" customHeight="1">
      <c r="A155" t="inlineStr">
        <is>
          <t>A 1650-2022</t>
        </is>
      </c>
      <c r="B155" s="1" t="n">
        <v>44574</v>
      </c>
      <c r="C155" s="1" t="n">
        <v>45170</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row>
    <row r="156" ht="15" customHeight="1">
      <c r="A156" t="inlineStr">
        <is>
          <t>A 35331-2022</t>
        </is>
      </c>
      <c r="B156" s="1" t="n">
        <v>44798</v>
      </c>
      <c r="C156" s="1" t="n">
        <v>45170</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row>
    <row r="157" ht="15" customHeight="1">
      <c r="A157" t="inlineStr">
        <is>
          <t>A 51923-2022</t>
        </is>
      </c>
      <c r="B157" s="1" t="n">
        <v>44868</v>
      </c>
      <c r="C157" s="1" t="n">
        <v>45170</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row>
    <row r="158" ht="15" customHeight="1">
      <c r="A158" t="inlineStr">
        <is>
          <t>A 53167-2022</t>
        </is>
      </c>
      <c r="B158" s="1" t="n">
        <v>44873</v>
      </c>
      <c r="C158" s="1" t="n">
        <v>45170</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row>
    <row r="159" ht="15" customHeight="1">
      <c r="A159" t="inlineStr">
        <is>
          <t>A 53368-2022</t>
        </is>
      </c>
      <c r="B159" s="1" t="n">
        <v>44879</v>
      </c>
      <c r="C159" s="1" t="n">
        <v>45170</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row>
    <row r="160" ht="15" customHeight="1">
      <c r="A160" t="inlineStr">
        <is>
          <t>A 6933-2023</t>
        </is>
      </c>
      <c r="B160" s="1" t="n">
        <v>44951</v>
      </c>
      <c r="C160" s="1" t="n">
        <v>45170</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row>
    <row r="161" ht="15" customHeight="1">
      <c r="A161" t="inlineStr">
        <is>
          <t>A 8929-2023</t>
        </is>
      </c>
      <c r="B161" s="1" t="n">
        <v>44979</v>
      </c>
      <c r="C161" s="1" t="n">
        <v>45170</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row>
    <row r="162" ht="15" customHeight="1">
      <c r="A162" t="inlineStr">
        <is>
          <t>A 12870-2023</t>
        </is>
      </c>
      <c r="B162" s="1" t="n">
        <v>45001</v>
      </c>
      <c r="C162" s="1" t="n">
        <v>45170</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row>
    <row r="163" ht="15" customHeight="1">
      <c r="A163" t="inlineStr">
        <is>
          <t>A 71226-2018</t>
        </is>
      </c>
      <c r="B163" s="1" t="n">
        <v>43453</v>
      </c>
      <c r="C163" s="1" t="n">
        <v>45170</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row>
    <row r="164" ht="15" customHeight="1">
      <c r="A164" t="inlineStr">
        <is>
          <t>A 3816-2019</t>
        </is>
      </c>
      <c r="B164" s="1" t="n">
        <v>43475</v>
      </c>
      <c r="C164" s="1" t="n">
        <v>45170</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row>
    <row r="165" ht="15" customHeight="1">
      <c r="A165" t="inlineStr">
        <is>
          <t>A 3993-2019</t>
        </is>
      </c>
      <c r="B165" s="1" t="n">
        <v>43475</v>
      </c>
      <c r="C165" s="1" t="n">
        <v>45170</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row>
    <row r="166" ht="15" customHeight="1">
      <c r="A166" t="inlineStr">
        <is>
          <t>A 6157-2019</t>
        </is>
      </c>
      <c r="B166" s="1" t="n">
        <v>43493</v>
      </c>
      <c r="C166" s="1" t="n">
        <v>45170</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row>
    <row r="167" ht="15" customHeight="1">
      <c r="A167" t="inlineStr">
        <is>
          <t>A 26717-2019</t>
        </is>
      </c>
      <c r="B167" s="1" t="n">
        <v>43613</v>
      </c>
      <c r="C167" s="1" t="n">
        <v>45170</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row>
    <row r="168" ht="15" customHeight="1">
      <c r="A168" t="inlineStr">
        <is>
          <t>A 36349-2019</t>
        </is>
      </c>
      <c r="B168" s="1" t="n">
        <v>43670</v>
      </c>
      <c r="C168" s="1" t="n">
        <v>45170</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row>
    <row r="169" ht="15" customHeight="1">
      <c r="A169" t="inlineStr">
        <is>
          <t>A 48149-2019</t>
        </is>
      </c>
      <c r="B169" s="1" t="n">
        <v>43726</v>
      </c>
      <c r="C169" s="1" t="n">
        <v>45170</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row>
    <row r="170" ht="15" customHeight="1">
      <c r="A170" t="inlineStr">
        <is>
          <t>A 61247-2019</t>
        </is>
      </c>
      <c r="B170" s="1" t="n">
        <v>43783</v>
      </c>
      <c r="C170" s="1" t="n">
        <v>45170</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row>
    <row r="171" ht="15" customHeight="1">
      <c r="A171" t="inlineStr">
        <is>
          <t>A 61610-2019</t>
        </is>
      </c>
      <c r="B171" s="1" t="n">
        <v>43784</v>
      </c>
      <c r="C171" s="1" t="n">
        <v>45170</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row>
    <row r="172" ht="15" customHeight="1">
      <c r="A172" t="inlineStr">
        <is>
          <t>A 6509-2020</t>
        </is>
      </c>
      <c r="B172" s="1" t="n">
        <v>43867</v>
      </c>
      <c r="C172" s="1" t="n">
        <v>45170</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row>
    <row r="173" ht="15" customHeight="1">
      <c r="A173" t="inlineStr">
        <is>
          <t>A 9270-2020</t>
        </is>
      </c>
      <c r="B173" s="1" t="n">
        <v>43880</v>
      </c>
      <c r="C173" s="1" t="n">
        <v>45170</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row>
    <row r="174" ht="15" customHeight="1">
      <c r="A174" t="inlineStr">
        <is>
          <t>A 10069-2020</t>
        </is>
      </c>
      <c r="B174" s="1" t="n">
        <v>43883</v>
      </c>
      <c r="C174" s="1" t="n">
        <v>45170</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row>
    <row r="175" ht="15" customHeight="1">
      <c r="A175" t="inlineStr">
        <is>
          <t>A 25348-2020</t>
        </is>
      </c>
      <c r="B175" s="1" t="n">
        <v>43980</v>
      </c>
      <c r="C175" s="1" t="n">
        <v>45170</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row>
    <row r="176" ht="15" customHeight="1">
      <c r="A176" t="inlineStr">
        <is>
          <t>A 57704-2020</t>
        </is>
      </c>
      <c r="B176" s="1" t="n">
        <v>44140</v>
      </c>
      <c r="C176" s="1" t="n">
        <v>45170</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row>
    <row r="177" ht="15" customHeight="1">
      <c r="A177" t="inlineStr">
        <is>
          <t>A 58231-2020</t>
        </is>
      </c>
      <c r="B177" s="1" t="n">
        <v>44144</v>
      </c>
      <c r="C177" s="1" t="n">
        <v>45170</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row>
    <row r="178" ht="15" customHeight="1">
      <c r="A178" t="inlineStr">
        <is>
          <t>A 4574-2021</t>
        </is>
      </c>
      <c r="B178" s="1" t="n">
        <v>44224</v>
      </c>
      <c r="C178" s="1" t="n">
        <v>45170</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row>
    <row r="179" ht="15" customHeight="1">
      <c r="A179" t="inlineStr">
        <is>
          <t>A 8411-2021</t>
        </is>
      </c>
      <c r="B179" s="1" t="n">
        <v>44245</v>
      </c>
      <c r="C179" s="1" t="n">
        <v>45170</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row>
    <row r="180" ht="15" customHeight="1">
      <c r="A180" t="inlineStr">
        <is>
          <t>A 9097-2021</t>
        </is>
      </c>
      <c r="B180" s="1" t="n">
        <v>44249</v>
      </c>
      <c r="C180" s="1" t="n">
        <v>45170</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row>
    <row r="181" ht="15" customHeight="1">
      <c r="A181" t="inlineStr">
        <is>
          <t>A 25280-2021</t>
        </is>
      </c>
      <c r="B181" s="1" t="n">
        <v>44342</v>
      </c>
      <c r="C181" s="1" t="n">
        <v>45170</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row>
    <row r="182" ht="15" customHeight="1">
      <c r="A182" t="inlineStr">
        <is>
          <t>A 46995-2021</t>
        </is>
      </c>
      <c r="B182" s="1" t="n">
        <v>44446</v>
      </c>
      <c r="C182" s="1" t="n">
        <v>45170</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row>
    <row r="183" ht="15" customHeight="1">
      <c r="A183" t="inlineStr">
        <is>
          <t>A 50351-2021</t>
        </is>
      </c>
      <c r="B183" s="1" t="n">
        <v>44459</v>
      </c>
      <c r="C183" s="1" t="n">
        <v>45170</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row>
    <row r="184" ht="15" customHeight="1">
      <c r="A184" t="inlineStr">
        <is>
          <t>A 58919-2021</t>
        </is>
      </c>
      <c r="B184" s="1" t="n">
        <v>44489</v>
      </c>
      <c r="C184" s="1" t="n">
        <v>45170</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row>
    <row r="185" ht="15" customHeight="1">
      <c r="A185" t="inlineStr">
        <is>
          <t>A 59111-2021</t>
        </is>
      </c>
      <c r="B185" s="1" t="n">
        <v>44490</v>
      </c>
      <c r="C185" s="1" t="n">
        <v>45170</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row>
    <row r="186" ht="15" customHeight="1">
      <c r="A186" t="inlineStr">
        <is>
          <t>A 63813-2021</t>
        </is>
      </c>
      <c r="B186" s="1" t="n">
        <v>44505</v>
      </c>
      <c r="C186" s="1" t="n">
        <v>45170</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row>
    <row r="187" ht="15" customHeight="1">
      <c r="A187" t="inlineStr">
        <is>
          <t>A 65973-2021</t>
        </is>
      </c>
      <c r="B187" s="1" t="n">
        <v>44517</v>
      </c>
      <c r="C187" s="1" t="n">
        <v>45170</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row>
    <row r="188" ht="15" customHeight="1">
      <c r="A188" t="inlineStr">
        <is>
          <t>A 68416-2021</t>
        </is>
      </c>
      <c r="B188" s="1" t="n">
        <v>44529</v>
      </c>
      <c r="C188" s="1" t="n">
        <v>45170</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row>
    <row r="189" ht="15" customHeight="1">
      <c r="A189" t="inlineStr">
        <is>
          <t>A 1933-2022</t>
        </is>
      </c>
      <c r="B189" s="1" t="n">
        <v>44575</v>
      </c>
      <c r="C189" s="1" t="n">
        <v>45170</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row>
    <row r="190" ht="15" customHeight="1">
      <c r="A190" t="inlineStr">
        <is>
          <t>A 12711-2022</t>
        </is>
      </c>
      <c r="B190" s="1" t="n">
        <v>44641</v>
      </c>
      <c r="C190" s="1" t="n">
        <v>45170</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row>
    <row r="191" ht="15" customHeight="1">
      <c r="A191" t="inlineStr">
        <is>
          <t>A 33057-2022</t>
        </is>
      </c>
      <c r="B191" s="1" t="n">
        <v>44785</v>
      </c>
      <c r="C191" s="1" t="n">
        <v>45170</v>
      </c>
      <c r="D191" t="inlineStr">
        <is>
          <t>KALMAR LÄN</t>
        </is>
      </c>
      <c r="E191" t="inlineStr">
        <is>
          <t>KALMAR</t>
        </is>
      </c>
      <c r="F191" t="inlineStr">
        <is>
          <t>Kyrkan</t>
        </is>
      </c>
      <c r="G191" t="n">
        <v>3.7</v>
      </c>
      <c r="H191" t="n">
        <v>0</v>
      </c>
      <c r="I191" t="n">
        <v>3</v>
      </c>
      <c r="J191" t="n">
        <v>0</v>
      </c>
      <c r="K191" t="n">
        <v>0</v>
      </c>
      <c r="L191" t="n">
        <v>0</v>
      </c>
      <c r="M191" t="n">
        <v>0</v>
      </c>
      <c r="N191" t="n">
        <v>0</v>
      </c>
      <c r="O191" t="n">
        <v>0</v>
      </c>
      <c r="P191" t="n">
        <v>0</v>
      </c>
      <c r="Q191" t="n">
        <v>3</v>
      </c>
      <c r="R191" s="2" t="inlineStr">
        <is>
          <t>Blåmossa
Grovticka
Grönpyrola</t>
        </is>
      </c>
      <c r="S191">
        <f>HYPERLINK("https://klasma.github.io/Logging_KALMAR/artfynd/A 33057-2022.xlsx")</f>
        <v/>
      </c>
    </row>
    <row r="192" ht="15" customHeight="1">
      <c r="A192" t="inlineStr">
        <is>
          <t>A 37603-2022</t>
        </is>
      </c>
      <c r="B192" s="1" t="n">
        <v>44809</v>
      </c>
      <c r="C192" s="1" t="n">
        <v>45170</v>
      </c>
      <c r="D192" t="inlineStr">
        <is>
          <t>KALMAR LÄN</t>
        </is>
      </c>
      <c r="E192" t="inlineStr">
        <is>
          <t>HULTSFRED</t>
        </is>
      </c>
      <c r="G192" t="n">
        <v>3</v>
      </c>
      <c r="H192" t="n">
        <v>2</v>
      </c>
      <c r="I192" t="n">
        <v>1</v>
      </c>
      <c r="J192" t="n">
        <v>0</v>
      </c>
      <c r="K192" t="n">
        <v>0</v>
      </c>
      <c r="L192" t="n">
        <v>0</v>
      </c>
      <c r="M192" t="n">
        <v>0</v>
      </c>
      <c r="N192" t="n">
        <v>0</v>
      </c>
      <c r="O192" t="n">
        <v>0</v>
      </c>
      <c r="P192" t="n">
        <v>0</v>
      </c>
      <c r="Q192" t="n">
        <v>3</v>
      </c>
      <c r="R192" s="2" t="inlineStr">
        <is>
          <t>Västlig hakmossa
Blåsippa
Revlummer</t>
        </is>
      </c>
      <c r="S192">
        <f>HYPERLINK("https://klasma.github.io/Logging_HULTSFRED/artfynd/A 37603-2022.xlsx")</f>
        <v/>
      </c>
    </row>
    <row r="193" ht="15" customHeight="1">
      <c r="A193" t="inlineStr">
        <is>
          <t>A 37901-2022</t>
        </is>
      </c>
      <c r="B193" s="1" t="n">
        <v>44811</v>
      </c>
      <c r="C193" s="1" t="n">
        <v>45170</v>
      </c>
      <c r="D193" t="inlineStr">
        <is>
          <t>KALMAR LÄN</t>
        </is>
      </c>
      <c r="E193" t="inlineStr">
        <is>
          <t>VIMMERBY</t>
        </is>
      </c>
      <c r="G193" t="n">
        <v>3.9</v>
      </c>
      <c r="H193" t="n">
        <v>1</v>
      </c>
      <c r="I193" t="n">
        <v>1</v>
      </c>
      <c r="J193" t="n">
        <v>1</v>
      </c>
      <c r="K193" t="n">
        <v>0</v>
      </c>
      <c r="L193" t="n">
        <v>0</v>
      </c>
      <c r="M193" t="n">
        <v>0</v>
      </c>
      <c r="N193" t="n">
        <v>0</v>
      </c>
      <c r="O193" t="n">
        <v>1</v>
      </c>
      <c r="P193" t="n">
        <v>0</v>
      </c>
      <c r="Q193" t="n">
        <v>3</v>
      </c>
      <c r="R193" s="2" t="inlineStr">
        <is>
          <t>Tallticka
Kornig nållav
Revlummer</t>
        </is>
      </c>
      <c r="S193">
        <f>HYPERLINK("https://klasma.github.io/Logging_VIMMERBY/artfynd/A 37901-2022.xlsx")</f>
        <v/>
      </c>
    </row>
    <row r="194" ht="15" customHeight="1">
      <c r="A194" t="inlineStr">
        <is>
          <t>A 40302-2022</t>
        </is>
      </c>
      <c r="B194" s="1" t="n">
        <v>44822</v>
      </c>
      <c r="C194" s="1" t="n">
        <v>45170</v>
      </c>
      <c r="D194" t="inlineStr">
        <is>
          <t>KALMAR LÄN</t>
        </is>
      </c>
      <c r="E194" t="inlineStr">
        <is>
          <t>HULTSFRED</t>
        </is>
      </c>
      <c r="G194" t="n">
        <v>2.3</v>
      </c>
      <c r="H194" t="n">
        <v>3</v>
      </c>
      <c r="I194" t="n">
        <v>0</v>
      </c>
      <c r="J194" t="n">
        <v>2</v>
      </c>
      <c r="K194" t="n">
        <v>0</v>
      </c>
      <c r="L194" t="n">
        <v>0</v>
      </c>
      <c r="M194" t="n">
        <v>0</v>
      </c>
      <c r="N194" t="n">
        <v>0</v>
      </c>
      <c r="O194" t="n">
        <v>2</v>
      </c>
      <c r="P194" t="n">
        <v>0</v>
      </c>
      <c r="Q194" t="n">
        <v>3</v>
      </c>
      <c r="R194" s="2" t="inlineStr">
        <is>
          <t>Brunlångöra
Nordfladdermus
Dvärgpipistrell</t>
        </is>
      </c>
      <c r="S194">
        <f>HYPERLINK("https://klasma.github.io/Logging_HULTSFRED/artfynd/A 40302-2022.xlsx")</f>
        <v/>
      </c>
    </row>
    <row r="195" ht="15" customHeight="1">
      <c r="A195" t="inlineStr">
        <is>
          <t>A 41772-2022</t>
        </is>
      </c>
      <c r="B195" s="1" t="n">
        <v>44827</v>
      </c>
      <c r="C195" s="1" t="n">
        <v>45170</v>
      </c>
      <c r="D195" t="inlineStr">
        <is>
          <t>KALMAR LÄN</t>
        </is>
      </c>
      <c r="E195" t="inlineStr">
        <is>
          <t>NYBRO</t>
        </is>
      </c>
      <c r="G195" t="n">
        <v>5.7</v>
      </c>
      <c r="H195" t="n">
        <v>0</v>
      </c>
      <c r="I195" t="n">
        <v>1</v>
      </c>
      <c r="J195" t="n">
        <v>2</v>
      </c>
      <c r="K195" t="n">
        <v>0</v>
      </c>
      <c r="L195" t="n">
        <v>0</v>
      </c>
      <c r="M195" t="n">
        <v>0</v>
      </c>
      <c r="N195" t="n">
        <v>0</v>
      </c>
      <c r="O195" t="n">
        <v>2</v>
      </c>
      <c r="P195" t="n">
        <v>0</v>
      </c>
      <c r="Q195" t="n">
        <v>3</v>
      </c>
      <c r="R195" s="2" t="inlineStr">
        <is>
          <t>Motaggsvamp
Orange taggsvamp
Blåmossa</t>
        </is>
      </c>
      <c r="S195">
        <f>HYPERLINK("https://klasma.github.io/Logging_NYBRO/artfynd/A 41772-2022.xlsx")</f>
        <v/>
      </c>
    </row>
    <row r="196" ht="15" customHeight="1">
      <c r="A196" t="inlineStr">
        <is>
          <t>A 41542-2022</t>
        </is>
      </c>
      <c r="B196" s="1" t="n">
        <v>44827</v>
      </c>
      <c r="C196" s="1" t="n">
        <v>45170</v>
      </c>
      <c r="D196" t="inlineStr">
        <is>
          <t>KALMAR LÄN</t>
        </is>
      </c>
      <c r="E196" t="inlineStr">
        <is>
          <t>KALMAR</t>
        </is>
      </c>
      <c r="G196" t="n">
        <v>29</v>
      </c>
      <c r="H196" t="n">
        <v>3</v>
      </c>
      <c r="I196" t="n">
        <v>0</v>
      </c>
      <c r="J196" t="n">
        <v>0</v>
      </c>
      <c r="K196" t="n">
        <v>1</v>
      </c>
      <c r="L196" t="n">
        <v>0</v>
      </c>
      <c r="M196" t="n">
        <v>0</v>
      </c>
      <c r="N196" t="n">
        <v>0</v>
      </c>
      <c r="O196" t="n">
        <v>1</v>
      </c>
      <c r="P196" t="n">
        <v>1</v>
      </c>
      <c r="Q196" t="n">
        <v>3</v>
      </c>
      <c r="R196" s="2" t="inlineStr">
        <is>
          <t>Knärot
Kopparödla
Vanlig snok</t>
        </is>
      </c>
      <c r="S196">
        <f>HYPERLINK("https://klasma.github.io/Logging_KALMAR/artfynd/A 41542-2022.xlsx")</f>
        <v/>
      </c>
    </row>
    <row r="197" ht="15" customHeight="1">
      <c r="A197" t="inlineStr">
        <is>
          <t>A 47451-2022</t>
        </is>
      </c>
      <c r="B197" s="1" t="n">
        <v>44853</v>
      </c>
      <c r="C197" s="1" t="n">
        <v>45170</v>
      </c>
      <c r="D197" t="inlineStr">
        <is>
          <t>KALMAR LÄN</t>
        </is>
      </c>
      <c r="E197" t="inlineStr">
        <is>
          <t>KALMAR</t>
        </is>
      </c>
      <c r="G197" t="n">
        <v>3.8</v>
      </c>
      <c r="H197" t="n">
        <v>1</v>
      </c>
      <c r="I197" t="n">
        <v>2</v>
      </c>
      <c r="J197" t="n">
        <v>0</v>
      </c>
      <c r="K197" t="n">
        <v>1</v>
      </c>
      <c r="L197" t="n">
        <v>0</v>
      </c>
      <c r="M197" t="n">
        <v>0</v>
      </c>
      <c r="N197" t="n">
        <v>0</v>
      </c>
      <c r="O197" t="n">
        <v>1</v>
      </c>
      <c r="P197" t="n">
        <v>1</v>
      </c>
      <c r="Q197" t="n">
        <v>3</v>
      </c>
      <c r="R197" s="2" t="inlineStr">
        <is>
          <t>Knärot
Grönpyrola
Murgröna</t>
        </is>
      </c>
      <c r="S197">
        <f>HYPERLINK("https://klasma.github.io/Logging_KALMAR/artfynd/A 47451-2022.xlsx")</f>
        <v/>
      </c>
    </row>
    <row r="198" ht="15" customHeight="1">
      <c r="A198" t="inlineStr">
        <is>
          <t>A 50759-2022</t>
        </is>
      </c>
      <c r="B198" s="1" t="n">
        <v>44867</v>
      </c>
      <c r="C198" s="1" t="n">
        <v>45170</v>
      </c>
      <c r="D198" t="inlineStr">
        <is>
          <t>KALMAR LÄN</t>
        </is>
      </c>
      <c r="E198" t="inlineStr">
        <is>
          <t>NYBRO</t>
        </is>
      </c>
      <c r="G198" t="n">
        <v>5.1</v>
      </c>
      <c r="H198" t="n">
        <v>0</v>
      </c>
      <c r="I198" t="n">
        <v>3</v>
      </c>
      <c r="J198" t="n">
        <v>0</v>
      </c>
      <c r="K198" t="n">
        <v>0</v>
      </c>
      <c r="L198" t="n">
        <v>0</v>
      </c>
      <c r="M198" t="n">
        <v>0</v>
      </c>
      <c r="N198" t="n">
        <v>0</v>
      </c>
      <c r="O198" t="n">
        <v>0</v>
      </c>
      <c r="P198" t="n">
        <v>0</v>
      </c>
      <c r="Q198" t="n">
        <v>3</v>
      </c>
      <c r="R198" s="2" t="inlineStr">
        <is>
          <t>Blåmossa
Ljus vedstrit
Mindre märgborre</t>
        </is>
      </c>
      <c r="S198">
        <f>HYPERLINK("https://klasma.github.io/Logging_NYBRO/artfynd/A 50759-2022.xlsx")</f>
        <v/>
      </c>
    </row>
    <row r="199" ht="15" customHeight="1">
      <c r="A199" t="inlineStr">
        <is>
          <t>A 53138-2022</t>
        </is>
      </c>
      <c r="B199" s="1" t="n">
        <v>44876</v>
      </c>
      <c r="C199" s="1" t="n">
        <v>45170</v>
      </c>
      <c r="D199" t="inlineStr">
        <is>
          <t>KALMAR LÄN</t>
        </is>
      </c>
      <c r="E199" t="inlineStr">
        <is>
          <t>KALMAR</t>
        </is>
      </c>
      <c r="G199" t="n">
        <v>4</v>
      </c>
      <c r="H199" t="n">
        <v>2</v>
      </c>
      <c r="I199" t="n">
        <v>1</v>
      </c>
      <c r="J199" t="n">
        <v>1</v>
      </c>
      <c r="K199" t="n">
        <v>1</v>
      </c>
      <c r="L199" t="n">
        <v>0</v>
      </c>
      <c r="M199" t="n">
        <v>0</v>
      </c>
      <c r="N199" t="n">
        <v>0</v>
      </c>
      <c r="O199" t="n">
        <v>2</v>
      </c>
      <c r="P199" t="n">
        <v>1</v>
      </c>
      <c r="Q199" t="n">
        <v>3</v>
      </c>
      <c r="R199" s="2" t="inlineStr">
        <is>
          <t>Knärot
Talltita
Blomkålssvamp</t>
        </is>
      </c>
      <c r="S199">
        <f>HYPERLINK("https://klasma.github.io/Logging_KALMAR/artfynd/A 53138-2022.xlsx")</f>
        <v/>
      </c>
    </row>
    <row r="200" ht="15" customHeight="1">
      <c r="A200" t="inlineStr">
        <is>
          <t>A 55506-2022</t>
        </is>
      </c>
      <c r="B200" s="1" t="n">
        <v>44887</v>
      </c>
      <c r="C200" s="1" t="n">
        <v>45170</v>
      </c>
      <c r="D200" t="inlineStr">
        <is>
          <t>KALMAR LÄN</t>
        </is>
      </c>
      <c r="E200" t="inlineStr">
        <is>
          <t>VÄSTERVIK</t>
        </is>
      </c>
      <c r="G200" t="n">
        <v>3.4</v>
      </c>
      <c r="H200" t="n">
        <v>0</v>
      </c>
      <c r="I200" t="n">
        <v>1</v>
      </c>
      <c r="J200" t="n">
        <v>2</v>
      </c>
      <c r="K200" t="n">
        <v>0</v>
      </c>
      <c r="L200" t="n">
        <v>0</v>
      </c>
      <c r="M200" t="n">
        <v>0</v>
      </c>
      <c r="N200" t="n">
        <v>0</v>
      </c>
      <c r="O200" t="n">
        <v>2</v>
      </c>
      <c r="P200" t="n">
        <v>0</v>
      </c>
      <c r="Q200" t="n">
        <v>3</v>
      </c>
      <c r="R200" s="2" t="inlineStr">
        <is>
          <t>Tallticka
Ullticka
Trädporella</t>
        </is>
      </c>
      <c r="S200">
        <f>HYPERLINK("https://klasma.github.io/Logging_VASTERVIK/artfynd/A 55506-2022.xlsx")</f>
        <v/>
      </c>
    </row>
    <row r="201" ht="15" customHeight="1">
      <c r="A201" t="inlineStr">
        <is>
          <t>A 58955-2022</t>
        </is>
      </c>
      <c r="B201" s="1" t="n">
        <v>44896</v>
      </c>
      <c r="C201" s="1" t="n">
        <v>45170</v>
      </c>
      <c r="D201" t="inlineStr">
        <is>
          <t>KALMAR LÄN</t>
        </is>
      </c>
      <c r="E201" t="inlineStr">
        <is>
          <t>VÄSTERVIK</t>
        </is>
      </c>
      <c r="G201" t="n">
        <v>4.5</v>
      </c>
      <c r="H201" t="n">
        <v>1</v>
      </c>
      <c r="I201" t="n">
        <v>1</v>
      </c>
      <c r="J201" t="n">
        <v>1</v>
      </c>
      <c r="K201" t="n">
        <v>1</v>
      </c>
      <c r="L201" t="n">
        <v>0</v>
      </c>
      <c r="M201" t="n">
        <v>0</v>
      </c>
      <c r="N201" t="n">
        <v>0</v>
      </c>
      <c r="O201" t="n">
        <v>2</v>
      </c>
      <c r="P201" t="n">
        <v>1</v>
      </c>
      <c r="Q201" t="n">
        <v>3</v>
      </c>
      <c r="R201" s="2" t="inlineStr">
        <is>
          <t>Knärot
Tallticka
Hasselticka</t>
        </is>
      </c>
      <c r="S201">
        <f>HYPERLINK("https://klasma.github.io/Logging_VASTERVIK/artfynd/A 58955-2022.xlsx")</f>
        <v/>
      </c>
    </row>
    <row r="202" ht="15" customHeight="1">
      <c r="A202" t="inlineStr">
        <is>
          <t>A 8214-2023</t>
        </is>
      </c>
      <c r="B202" s="1" t="n">
        <v>44974</v>
      </c>
      <c r="C202" s="1" t="n">
        <v>45170</v>
      </c>
      <c r="D202" t="inlineStr">
        <is>
          <t>KALMAR LÄN</t>
        </is>
      </c>
      <c r="E202" t="inlineStr">
        <is>
          <t>VIMMERBY</t>
        </is>
      </c>
      <c r="G202" t="n">
        <v>4.7</v>
      </c>
      <c r="H202" t="n">
        <v>1</v>
      </c>
      <c r="I202" t="n">
        <v>1</v>
      </c>
      <c r="J202" t="n">
        <v>1</v>
      </c>
      <c r="K202" t="n">
        <v>1</v>
      </c>
      <c r="L202" t="n">
        <v>0</v>
      </c>
      <c r="M202" t="n">
        <v>0</v>
      </c>
      <c r="N202" t="n">
        <v>0</v>
      </c>
      <c r="O202" t="n">
        <v>2</v>
      </c>
      <c r="P202" t="n">
        <v>1</v>
      </c>
      <c r="Q202" t="n">
        <v>3</v>
      </c>
      <c r="R202" s="2" t="inlineStr">
        <is>
          <t>Knärot
Åkerkål
Grönpyrola</t>
        </is>
      </c>
      <c r="S202">
        <f>HYPERLINK("https://klasma.github.io/Logging_VIMMERBY/artfynd/A 8214-2023.xlsx")</f>
        <v/>
      </c>
    </row>
    <row r="203" ht="15" customHeight="1">
      <c r="A203" t="inlineStr">
        <is>
          <t>A 12708-2023</t>
        </is>
      </c>
      <c r="B203" s="1" t="n">
        <v>45000</v>
      </c>
      <c r="C203" s="1" t="n">
        <v>45170</v>
      </c>
      <c r="D203" t="inlineStr">
        <is>
          <t>KALMAR LÄN</t>
        </is>
      </c>
      <c r="E203" t="inlineStr">
        <is>
          <t>VÄSTERVIK</t>
        </is>
      </c>
      <c r="G203" t="n">
        <v>8.6</v>
      </c>
      <c r="H203" t="n">
        <v>2</v>
      </c>
      <c r="I203" t="n">
        <v>0</v>
      </c>
      <c r="J203" t="n">
        <v>2</v>
      </c>
      <c r="K203" t="n">
        <v>1</v>
      </c>
      <c r="L203" t="n">
        <v>0</v>
      </c>
      <c r="M203" t="n">
        <v>0</v>
      </c>
      <c r="N203" t="n">
        <v>0</v>
      </c>
      <c r="O203" t="n">
        <v>3</v>
      </c>
      <c r="P203" t="n">
        <v>1</v>
      </c>
      <c r="Q203" t="n">
        <v>3</v>
      </c>
      <c r="R203" s="2" t="inlineStr">
        <is>
          <t>Knärot
Tallticka
Talltita</t>
        </is>
      </c>
      <c r="S203">
        <f>HYPERLINK("https://klasma.github.io/Logging_VASTERVIK/artfynd/A 12708-2023.xlsx")</f>
        <v/>
      </c>
    </row>
    <row r="204" ht="15" customHeight="1">
      <c r="A204" t="inlineStr">
        <is>
          <t>A 15427-2023</t>
        </is>
      </c>
      <c r="B204" s="1" t="n">
        <v>45020</v>
      </c>
      <c r="C204" s="1" t="n">
        <v>45170</v>
      </c>
      <c r="D204" t="inlineStr">
        <is>
          <t>KALMAR LÄN</t>
        </is>
      </c>
      <c r="E204" t="inlineStr">
        <is>
          <t>VIMMERBY</t>
        </is>
      </c>
      <c r="G204" t="n">
        <v>4.1</v>
      </c>
      <c r="H204" t="n">
        <v>0</v>
      </c>
      <c r="I204" t="n">
        <v>1</v>
      </c>
      <c r="J204" t="n">
        <v>2</v>
      </c>
      <c r="K204" t="n">
        <v>0</v>
      </c>
      <c r="L204" t="n">
        <v>0</v>
      </c>
      <c r="M204" t="n">
        <v>0</v>
      </c>
      <c r="N204" t="n">
        <v>0</v>
      </c>
      <c r="O204" t="n">
        <v>2</v>
      </c>
      <c r="P204" t="n">
        <v>0</v>
      </c>
      <c r="Q204" t="n">
        <v>3</v>
      </c>
      <c r="R204" s="2" t="inlineStr">
        <is>
          <t>Slåtterfibbla
Solvända
Strävlosta</t>
        </is>
      </c>
      <c r="S204">
        <f>HYPERLINK("https://klasma.github.io/Logging_VIMMERBY/artfynd/A 15427-2023.xlsx")</f>
        <v/>
      </c>
    </row>
    <row r="205" ht="15" customHeight="1">
      <c r="A205" t="inlineStr">
        <is>
          <t>A 16469-2023</t>
        </is>
      </c>
      <c r="B205" s="1" t="n">
        <v>45026</v>
      </c>
      <c r="C205" s="1" t="n">
        <v>45170</v>
      </c>
      <c r="D205" t="inlineStr">
        <is>
          <t>KALMAR LÄN</t>
        </is>
      </c>
      <c r="E205" t="inlineStr">
        <is>
          <t>HULTSFRED</t>
        </is>
      </c>
      <c r="G205" t="n">
        <v>18.5</v>
      </c>
      <c r="H205" t="n">
        <v>0</v>
      </c>
      <c r="I205" t="n">
        <v>0</v>
      </c>
      <c r="J205" t="n">
        <v>3</v>
      </c>
      <c r="K205" t="n">
        <v>0</v>
      </c>
      <c r="L205" t="n">
        <v>0</v>
      </c>
      <c r="M205" t="n">
        <v>0</v>
      </c>
      <c r="N205" t="n">
        <v>0</v>
      </c>
      <c r="O205" t="n">
        <v>3</v>
      </c>
      <c r="P205" t="n">
        <v>0</v>
      </c>
      <c r="Q205" t="n">
        <v>3</v>
      </c>
      <c r="R205" s="2" t="inlineStr">
        <is>
          <t>Gullklöver
Smalsprötad bastardsvärmare
Svartvit taggsvamp</t>
        </is>
      </c>
      <c r="S205">
        <f>HYPERLINK("https://klasma.github.io/Logging_HULTSFRED/artfynd/A 16469-2023.xlsx")</f>
        <v/>
      </c>
    </row>
    <row r="206" ht="15" customHeight="1">
      <c r="A206" t="inlineStr">
        <is>
          <t>A 16171-2023</t>
        </is>
      </c>
      <c r="B206" s="1" t="n">
        <v>45027</v>
      </c>
      <c r="C206" s="1" t="n">
        <v>45170</v>
      </c>
      <c r="D206" t="inlineStr">
        <is>
          <t>KALMAR LÄN</t>
        </is>
      </c>
      <c r="E206" t="inlineStr">
        <is>
          <t>BORGHOLM</t>
        </is>
      </c>
      <c r="G206" t="n">
        <v>12.2</v>
      </c>
      <c r="H206" t="n">
        <v>1</v>
      </c>
      <c r="I206" t="n">
        <v>2</v>
      </c>
      <c r="J206" t="n">
        <v>0</v>
      </c>
      <c r="K206" t="n">
        <v>0</v>
      </c>
      <c r="L206" t="n">
        <v>0</v>
      </c>
      <c r="M206" t="n">
        <v>0</v>
      </c>
      <c r="N206" t="n">
        <v>0</v>
      </c>
      <c r="O206" t="n">
        <v>0</v>
      </c>
      <c r="P206" t="n">
        <v>0</v>
      </c>
      <c r="Q206" t="n">
        <v>3</v>
      </c>
      <c r="R206" s="2" t="inlineStr">
        <is>
          <t>Murgröna
Sårläka
Blåsippa</t>
        </is>
      </c>
      <c r="S206">
        <f>HYPERLINK("https://klasma.github.io/Logging_BORGHOLM/artfynd/A 16171-2023.xlsx")</f>
        <v/>
      </c>
    </row>
    <row r="207" ht="15" customHeight="1">
      <c r="A207" t="inlineStr">
        <is>
          <t>A 25192-2023</t>
        </is>
      </c>
      <c r="B207" s="1" t="n">
        <v>45079</v>
      </c>
      <c r="C207" s="1" t="n">
        <v>45170</v>
      </c>
      <c r="D207" t="inlineStr">
        <is>
          <t>KALMAR LÄN</t>
        </is>
      </c>
      <c r="E207" t="inlineStr">
        <is>
          <t>MÖNSTERÅS</t>
        </is>
      </c>
      <c r="G207" t="n">
        <v>4.3</v>
      </c>
      <c r="H207" t="n">
        <v>1</v>
      </c>
      <c r="I207" t="n">
        <v>1</v>
      </c>
      <c r="J207" t="n">
        <v>1</v>
      </c>
      <c r="K207" t="n">
        <v>1</v>
      </c>
      <c r="L207" t="n">
        <v>0</v>
      </c>
      <c r="M207" t="n">
        <v>0</v>
      </c>
      <c r="N207" t="n">
        <v>0</v>
      </c>
      <c r="O207" t="n">
        <v>2</v>
      </c>
      <c r="P207" t="n">
        <v>1</v>
      </c>
      <c r="Q207" t="n">
        <v>3</v>
      </c>
      <c r="R207" s="2" t="inlineStr">
        <is>
          <t>Knärot
Granticka
Blåmossa</t>
        </is>
      </c>
      <c r="S207">
        <f>HYPERLINK("https://klasma.github.io/Logging_MONSTERAS/artfynd/A 25192-2023.xlsx")</f>
        <v/>
      </c>
    </row>
    <row r="208" ht="15" customHeight="1">
      <c r="A208" t="inlineStr">
        <is>
          <t>A 30705-2023</t>
        </is>
      </c>
      <c r="B208" s="1" t="n">
        <v>45103</v>
      </c>
      <c r="C208" s="1" t="n">
        <v>45170</v>
      </c>
      <c r="D208" t="inlineStr">
        <is>
          <t>KALMAR LÄN</t>
        </is>
      </c>
      <c r="E208" t="inlineStr">
        <is>
          <t>MÖNSTERÅS</t>
        </is>
      </c>
      <c r="G208" t="n">
        <v>1.6</v>
      </c>
      <c r="H208" t="n">
        <v>1</v>
      </c>
      <c r="I208" t="n">
        <v>1</v>
      </c>
      <c r="J208" t="n">
        <v>1</v>
      </c>
      <c r="K208" t="n">
        <v>1</v>
      </c>
      <c r="L208" t="n">
        <v>0</v>
      </c>
      <c r="M208" t="n">
        <v>0</v>
      </c>
      <c r="N208" t="n">
        <v>0</v>
      </c>
      <c r="O208" t="n">
        <v>2</v>
      </c>
      <c r="P208" t="n">
        <v>1</v>
      </c>
      <c r="Q208" t="n">
        <v>3</v>
      </c>
      <c r="R208" s="2" t="inlineStr">
        <is>
          <t>Knärot
Ullticka
Brandticka</t>
        </is>
      </c>
      <c r="S208">
        <f>HYPERLINK("https://klasma.github.io/Logging_MONSTERAS/artfynd/A 30705-2023.xlsx")</f>
        <v/>
      </c>
    </row>
    <row r="209" ht="15" customHeight="1">
      <c r="A209" t="inlineStr">
        <is>
          <t>A 31781-2023</t>
        </is>
      </c>
      <c r="B209" s="1" t="n">
        <v>45118</v>
      </c>
      <c r="C209" s="1" t="n">
        <v>45170</v>
      </c>
      <c r="D209" t="inlineStr">
        <is>
          <t>KALMAR LÄN</t>
        </is>
      </c>
      <c r="E209" t="inlineStr">
        <is>
          <t>KALMAR</t>
        </is>
      </c>
      <c r="G209" t="n">
        <v>7.5</v>
      </c>
      <c r="H209" t="n">
        <v>1</v>
      </c>
      <c r="I209" t="n">
        <v>1</v>
      </c>
      <c r="J209" t="n">
        <v>1</v>
      </c>
      <c r="K209" t="n">
        <v>1</v>
      </c>
      <c r="L209" t="n">
        <v>0</v>
      </c>
      <c r="M209" t="n">
        <v>0</v>
      </c>
      <c r="N209" t="n">
        <v>0</v>
      </c>
      <c r="O209" t="n">
        <v>2</v>
      </c>
      <c r="P209" t="n">
        <v>1</v>
      </c>
      <c r="Q209" t="n">
        <v>3</v>
      </c>
      <c r="R209" s="2" t="inlineStr">
        <is>
          <t>Läderbagge
Gammelekslav
Grå skärelav</t>
        </is>
      </c>
      <c r="S209">
        <f>HYPERLINK("https://klasma.github.io/Logging_KALMAR/artfynd/A 31781-2023.xlsx")</f>
        <v/>
      </c>
    </row>
    <row r="210" ht="15" customHeight="1">
      <c r="A210" t="inlineStr">
        <is>
          <t>A 35681-2018</t>
        </is>
      </c>
      <c r="B210" s="1" t="n">
        <v>43325</v>
      </c>
      <c r="C210" s="1" t="n">
        <v>45170</v>
      </c>
      <c r="D210" t="inlineStr">
        <is>
          <t>KALMAR LÄN</t>
        </is>
      </c>
      <c r="E210" t="inlineStr">
        <is>
          <t>HÖGSBY</t>
        </is>
      </c>
      <c r="G210" t="n">
        <v>12.9</v>
      </c>
      <c r="H210" t="n">
        <v>2</v>
      </c>
      <c r="I210" t="n">
        <v>0</v>
      </c>
      <c r="J210" t="n">
        <v>2</v>
      </c>
      <c r="K210" t="n">
        <v>0</v>
      </c>
      <c r="L210" t="n">
        <v>0</v>
      </c>
      <c r="M210" t="n">
        <v>0</v>
      </c>
      <c r="N210" t="n">
        <v>0</v>
      </c>
      <c r="O210" t="n">
        <v>2</v>
      </c>
      <c r="P210" t="n">
        <v>0</v>
      </c>
      <c r="Q210" t="n">
        <v>2</v>
      </c>
      <c r="R210" s="2" t="inlineStr">
        <is>
          <t>Gulsparv
Spillkråka</t>
        </is>
      </c>
      <c r="S210">
        <f>HYPERLINK("https://klasma.github.io/Logging_HOGSBY/artfynd/A 35681-2018.xlsx")</f>
        <v/>
      </c>
    </row>
    <row r="211" ht="15" customHeight="1">
      <c r="A211" t="inlineStr">
        <is>
          <t>A 35376-2018</t>
        </is>
      </c>
      <c r="B211" s="1" t="n">
        <v>43325</v>
      </c>
      <c r="C211" s="1" t="n">
        <v>45170</v>
      </c>
      <c r="D211" t="inlineStr">
        <is>
          <t>KALMAR LÄN</t>
        </is>
      </c>
      <c r="E211" t="inlineStr">
        <is>
          <t>VÄSTERVIK</t>
        </is>
      </c>
      <c r="F211" t="inlineStr">
        <is>
          <t>Sveaskog</t>
        </is>
      </c>
      <c r="G211" t="n">
        <v>4.2</v>
      </c>
      <c r="H211" t="n">
        <v>2</v>
      </c>
      <c r="I211" t="n">
        <v>0</v>
      </c>
      <c r="J211" t="n">
        <v>2</v>
      </c>
      <c r="K211" t="n">
        <v>0</v>
      </c>
      <c r="L211" t="n">
        <v>0</v>
      </c>
      <c r="M211" t="n">
        <v>0</v>
      </c>
      <c r="N211" t="n">
        <v>0</v>
      </c>
      <c r="O211" t="n">
        <v>2</v>
      </c>
      <c r="P211" t="n">
        <v>0</v>
      </c>
      <c r="Q211" t="n">
        <v>2</v>
      </c>
      <c r="R211" s="2" t="inlineStr">
        <is>
          <t>Barbastell
Nordfladdermus</t>
        </is>
      </c>
      <c r="S211">
        <f>HYPERLINK("https://klasma.github.io/Logging_VASTERVIK/artfynd/A 35376-2018.xlsx")</f>
        <v/>
      </c>
    </row>
    <row r="212" ht="15" customHeight="1">
      <c r="A212" t="inlineStr">
        <is>
          <t>A 40087-2018</t>
        </is>
      </c>
      <c r="B212" s="1" t="n">
        <v>43343</v>
      </c>
      <c r="C212" s="1" t="n">
        <v>45170</v>
      </c>
      <c r="D212" t="inlineStr">
        <is>
          <t>KALMAR LÄN</t>
        </is>
      </c>
      <c r="E212" t="inlineStr">
        <is>
          <t>HULTSFRED</t>
        </is>
      </c>
      <c r="G212" t="n">
        <v>3</v>
      </c>
      <c r="H212" t="n">
        <v>0</v>
      </c>
      <c r="I212" t="n">
        <v>0</v>
      </c>
      <c r="J212" t="n">
        <v>1</v>
      </c>
      <c r="K212" t="n">
        <v>1</v>
      </c>
      <c r="L212" t="n">
        <v>0</v>
      </c>
      <c r="M212" t="n">
        <v>0</v>
      </c>
      <c r="N212" t="n">
        <v>0</v>
      </c>
      <c r="O212" t="n">
        <v>2</v>
      </c>
      <c r="P212" t="n">
        <v>1</v>
      </c>
      <c r="Q212" t="n">
        <v>2</v>
      </c>
      <c r="R212" s="2" t="inlineStr">
        <is>
          <t>Stoftfibbla
Nubbfibbla</t>
        </is>
      </c>
      <c r="S212">
        <f>HYPERLINK("https://klasma.github.io/Logging_HULTSFRED/artfynd/A 40087-2018.xlsx")</f>
        <v/>
      </c>
    </row>
    <row r="213" ht="15" customHeight="1">
      <c r="A213" t="inlineStr">
        <is>
          <t>A 57207-2018</t>
        </is>
      </c>
      <c r="B213" s="1" t="n">
        <v>43403</v>
      </c>
      <c r="C213" s="1" t="n">
        <v>45170</v>
      </c>
      <c r="D213" t="inlineStr">
        <is>
          <t>KALMAR LÄN</t>
        </is>
      </c>
      <c r="E213" t="inlineStr">
        <is>
          <t>BORGHOLM</t>
        </is>
      </c>
      <c r="G213" t="n">
        <v>3.6</v>
      </c>
      <c r="H213" t="n">
        <v>1</v>
      </c>
      <c r="I213" t="n">
        <v>1</v>
      </c>
      <c r="J213" t="n">
        <v>0</v>
      </c>
      <c r="K213" t="n">
        <v>1</v>
      </c>
      <c r="L213" t="n">
        <v>0</v>
      </c>
      <c r="M213" t="n">
        <v>0</v>
      </c>
      <c r="N213" t="n">
        <v>0</v>
      </c>
      <c r="O213" t="n">
        <v>1</v>
      </c>
      <c r="P213" t="n">
        <v>1</v>
      </c>
      <c r="Q213" t="n">
        <v>2</v>
      </c>
      <c r="R213" s="2" t="inlineStr">
        <is>
          <t>Luddvicker
Skogsknipprot</t>
        </is>
      </c>
      <c r="S213">
        <f>HYPERLINK("https://klasma.github.io/Logging_BORGHOLM/artfynd/A 57207-2018.xlsx")</f>
        <v/>
      </c>
    </row>
    <row r="214" ht="15" customHeight="1">
      <c r="A214" t="inlineStr">
        <is>
          <t>A 60296-2018</t>
        </is>
      </c>
      <c r="B214" s="1" t="n">
        <v>43405</v>
      </c>
      <c r="C214" s="1" t="n">
        <v>45170</v>
      </c>
      <c r="D214" t="inlineStr">
        <is>
          <t>KALMAR LÄN</t>
        </is>
      </c>
      <c r="E214" t="inlineStr">
        <is>
          <t>HULTSFRED</t>
        </is>
      </c>
      <c r="G214" t="n">
        <v>1.5</v>
      </c>
      <c r="H214" t="n">
        <v>0</v>
      </c>
      <c r="I214" t="n">
        <v>2</v>
      </c>
      <c r="J214" t="n">
        <v>0</v>
      </c>
      <c r="K214" t="n">
        <v>0</v>
      </c>
      <c r="L214" t="n">
        <v>0</v>
      </c>
      <c r="M214" t="n">
        <v>0</v>
      </c>
      <c r="N214" t="n">
        <v>0</v>
      </c>
      <c r="O214" t="n">
        <v>0</v>
      </c>
      <c r="P214" t="n">
        <v>0</v>
      </c>
      <c r="Q214" t="n">
        <v>2</v>
      </c>
      <c r="R214" s="2" t="inlineStr">
        <is>
          <t>Dvärgkällmossa
Källmossa</t>
        </is>
      </c>
      <c r="S214">
        <f>HYPERLINK("https://klasma.github.io/Logging_HULTSFRED/artfynd/A 60296-2018.xlsx")</f>
        <v/>
      </c>
    </row>
    <row r="215" ht="15" customHeight="1">
      <c r="A215" t="inlineStr">
        <is>
          <t>A 61489-2018</t>
        </is>
      </c>
      <c r="B215" s="1" t="n">
        <v>43413</v>
      </c>
      <c r="C215" s="1" t="n">
        <v>45170</v>
      </c>
      <c r="D215" t="inlineStr">
        <is>
          <t>KALMAR LÄN</t>
        </is>
      </c>
      <c r="E215" t="inlineStr">
        <is>
          <t>EMMABODA</t>
        </is>
      </c>
      <c r="G215" t="n">
        <v>2.3</v>
      </c>
      <c r="H215" t="n">
        <v>0</v>
      </c>
      <c r="I215" t="n">
        <v>0</v>
      </c>
      <c r="J215" t="n">
        <v>1</v>
      </c>
      <c r="K215" t="n">
        <v>1</v>
      </c>
      <c r="L215" t="n">
        <v>0</v>
      </c>
      <c r="M215" t="n">
        <v>0</v>
      </c>
      <c r="N215" t="n">
        <v>0</v>
      </c>
      <c r="O215" t="n">
        <v>2</v>
      </c>
      <c r="P215" t="n">
        <v>1</v>
      </c>
      <c r="Q215" t="n">
        <v>2</v>
      </c>
      <c r="R215" s="2" t="inlineStr">
        <is>
          <t>Åkerrättika
Linmåra/småsnärjmåra</t>
        </is>
      </c>
      <c r="S215">
        <f>HYPERLINK("https://klasma.github.io/Logging_EMMABODA/artfynd/A 61489-2018.xlsx")</f>
        <v/>
      </c>
    </row>
    <row r="216" ht="15" customHeight="1">
      <c r="A216" t="inlineStr">
        <is>
          <t>A 63698-2018</t>
        </is>
      </c>
      <c r="B216" s="1" t="n">
        <v>43417</v>
      </c>
      <c r="C216" s="1" t="n">
        <v>45170</v>
      </c>
      <c r="D216" t="inlineStr">
        <is>
          <t>KALMAR LÄN</t>
        </is>
      </c>
      <c r="E216" t="inlineStr">
        <is>
          <t>VIMMERBY</t>
        </is>
      </c>
      <c r="G216" t="n">
        <v>8</v>
      </c>
      <c r="H216" t="n">
        <v>1</v>
      </c>
      <c r="I216" t="n">
        <v>0</v>
      </c>
      <c r="J216" t="n">
        <v>1</v>
      </c>
      <c r="K216" t="n">
        <v>0</v>
      </c>
      <c r="L216" t="n">
        <v>0</v>
      </c>
      <c r="M216" t="n">
        <v>0</v>
      </c>
      <c r="N216" t="n">
        <v>0</v>
      </c>
      <c r="O216" t="n">
        <v>1</v>
      </c>
      <c r="P216" t="n">
        <v>0</v>
      </c>
      <c r="Q216" t="n">
        <v>2</v>
      </c>
      <c r="R216" s="2" t="inlineStr">
        <is>
          <t>Solvända
Gullviva</t>
        </is>
      </c>
      <c r="S216">
        <f>HYPERLINK("https://klasma.github.io/Logging_VIMMERBY/artfynd/A 63698-2018.xlsx")</f>
        <v/>
      </c>
    </row>
    <row r="217" ht="15" customHeight="1">
      <c r="A217" t="inlineStr">
        <is>
          <t>A 63122-2018</t>
        </is>
      </c>
      <c r="B217" s="1" t="n">
        <v>43418</v>
      </c>
      <c r="C217" s="1" t="n">
        <v>45170</v>
      </c>
      <c r="D217" t="inlineStr">
        <is>
          <t>KALMAR LÄN</t>
        </is>
      </c>
      <c r="E217" t="inlineStr">
        <is>
          <t>HULTSFRED</t>
        </is>
      </c>
      <c r="G217" t="n">
        <v>3.1</v>
      </c>
      <c r="H217" t="n">
        <v>2</v>
      </c>
      <c r="I217" t="n">
        <v>0</v>
      </c>
      <c r="J217" t="n">
        <v>0</v>
      </c>
      <c r="K217" t="n">
        <v>0</v>
      </c>
      <c r="L217" t="n">
        <v>0</v>
      </c>
      <c r="M217" t="n">
        <v>0</v>
      </c>
      <c r="N217" t="n">
        <v>0</v>
      </c>
      <c r="O217" t="n">
        <v>0</v>
      </c>
      <c r="P217" t="n">
        <v>0</v>
      </c>
      <c r="Q217" t="n">
        <v>2</v>
      </c>
      <c r="R217" s="2" t="inlineStr">
        <is>
          <t>Lopplummer
Mattlummer</t>
        </is>
      </c>
      <c r="S217">
        <f>HYPERLINK("https://klasma.github.io/Logging_HULTSFRED/artfynd/A 63122-2018.xlsx")</f>
        <v/>
      </c>
    </row>
    <row r="218" ht="15" customHeight="1">
      <c r="A218" t="inlineStr">
        <is>
          <t>A 64053-2018</t>
        </is>
      </c>
      <c r="B218" s="1" t="n">
        <v>43418</v>
      </c>
      <c r="C218" s="1" t="n">
        <v>45170</v>
      </c>
      <c r="D218" t="inlineStr">
        <is>
          <t>KALMAR LÄN</t>
        </is>
      </c>
      <c r="E218" t="inlineStr">
        <is>
          <t>VÄSTERVIK</t>
        </is>
      </c>
      <c r="G218" t="n">
        <v>3</v>
      </c>
      <c r="H218" t="n">
        <v>0</v>
      </c>
      <c r="I218" t="n">
        <v>1</v>
      </c>
      <c r="J218" t="n">
        <v>1</v>
      </c>
      <c r="K218" t="n">
        <v>0</v>
      </c>
      <c r="L218" t="n">
        <v>0</v>
      </c>
      <c r="M218" t="n">
        <v>0</v>
      </c>
      <c r="N218" t="n">
        <v>0</v>
      </c>
      <c r="O218" t="n">
        <v>1</v>
      </c>
      <c r="P218" t="n">
        <v>0</v>
      </c>
      <c r="Q218" t="n">
        <v>2</v>
      </c>
      <c r="R218" s="2" t="inlineStr">
        <is>
          <t>Tallticka
Blåmossa</t>
        </is>
      </c>
      <c r="S218">
        <f>HYPERLINK("https://klasma.github.io/Logging_VASTERVIK/artfynd/A 64053-2018.xlsx")</f>
        <v/>
      </c>
    </row>
    <row r="219" ht="15" customHeight="1">
      <c r="A219" t="inlineStr">
        <is>
          <t>A 59943-2018</t>
        </is>
      </c>
      <c r="B219" s="1" t="n">
        <v>43419</v>
      </c>
      <c r="C219" s="1" t="n">
        <v>45170</v>
      </c>
      <c r="D219" t="inlineStr">
        <is>
          <t>KALMAR LÄN</t>
        </is>
      </c>
      <c r="E219" t="inlineStr">
        <is>
          <t>HULTSFRED</t>
        </is>
      </c>
      <c r="G219" t="n">
        <v>11.2</v>
      </c>
      <c r="H219" t="n">
        <v>1</v>
      </c>
      <c r="I219" t="n">
        <v>1</v>
      </c>
      <c r="J219" t="n">
        <v>0</v>
      </c>
      <c r="K219" t="n">
        <v>0</v>
      </c>
      <c r="L219" t="n">
        <v>1</v>
      </c>
      <c r="M219" t="n">
        <v>0</v>
      </c>
      <c r="N219" t="n">
        <v>0</v>
      </c>
      <c r="O219" t="n">
        <v>1</v>
      </c>
      <c r="P219" t="n">
        <v>1</v>
      </c>
      <c r="Q219" t="n">
        <v>2</v>
      </c>
      <c r="R219" s="2" t="inlineStr">
        <is>
          <t>Ryl
Plattlummer</t>
        </is>
      </c>
      <c r="S219">
        <f>HYPERLINK("https://klasma.github.io/Logging_HULTSFRED/artfynd/A 59943-2018.xlsx")</f>
        <v/>
      </c>
    </row>
    <row r="220" ht="15" customHeight="1">
      <c r="A220" t="inlineStr">
        <is>
          <t>A 62254-2018</t>
        </is>
      </c>
      <c r="B220" s="1" t="n">
        <v>43425</v>
      </c>
      <c r="C220" s="1" t="n">
        <v>45170</v>
      </c>
      <c r="D220" t="inlineStr">
        <is>
          <t>KALMAR LÄN</t>
        </is>
      </c>
      <c r="E220" t="inlineStr">
        <is>
          <t>MÖNSTERÅS</t>
        </is>
      </c>
      <c r="G220" t="n">
        <v>3</v>
      </c>
      <c r="H220" t="n">
        <v>1</v>
      </c>
      <c r="I220" t="n">
        <v>0</v>
      </c>
      <c r="J220" t="n">
        <v>1</v>
      </c>
      <c r="K220" t="n">
        <v>1</v>
      </c>
      <c r="L220" t="n">
        <v>0</v>
      </c>
      <c r="M220" t="n">
        <v>0</v>
      </c>
      <c r="N220" t="n">
        <v>0</v>
      </c>
      <c r="O220" t="n">
        <v>2</v>
      </c>
      <c r="P220" t="n">
        <v>1</v>
      </c>
      <c r="Q220" t="n">
        <v>2</v>
      </c>
      <c r="R220" s="2" t="inlineStr">
        <is>
          <t>Knärot
Gullklöver</t>
        </is>
      </c>
      <c r="S220">
        <f>HYPERLINK("https://klasma.github.io/Logging_MONSTERAS/artfynd/A 62254-2018.xlsx")</f>
        <v/>
      </c>
    </row>
    <row r="221" ht="15" customHeight="1">
      <c r="A221" t="inlineStr">
        <is>
          <t>A 66214-2018</t>
        </is>
      </c>
      <c r="B221" s="1" t="n">
        <v>43434</v>
      </c>
      <c r="C221" s="1" t="n">
        <v>45170</v>
      </c>
      <c r="D221" t="inlineStr">
        <is>
          <t>KALMAR LÄN</t>
        </is>
      </c>
      <c r="E221" t="inlineStr">
        <is>
          <t>TORSÅS</t>
        </is>
      </c>
      <c r="G221" t="n">
        <v>5</v>
      </c>
      <c r="H221" t="n">
        <v>2</v>
      </c>
      <c r="I221" t="n">
        <v>1</v>
      </c>
      <c r="J221" t="n">
        <v>1</v>
      </c>
      <c r="K221" t="n">
        <v>0</v>
      </c>
      <c r="L221" t="n">
        <v>0</v>
      </c>
      <c r="M221" t="n">
        <v>0</v>
      </c>
      <c r="N221" t="n">
        <v>0</v>
      </c>
      <c r="O221" t="n">
        <v>1</v>
      </c>
      <c r="P221" t="n">
        <v>0</v>
      </c>
      <c r="Q221" t="n">
        <v>2</v>
      </c>
      <c r="R221" s="2" t="inlineStr">
        <is>
          <t>Långbensgroda
Korallrot</t>
        </is>
      </c>
      <c r="S221">
        <f>HYPERLINK("https://klasma.github.io/Logging_TORSAS/artfynd/A 66214-2018.xlsx")</f>
        <v/>
      </c>
    </row>
    <row r="222" ht="15" customHeight="1">
      <c r="A222" t="inlineStr">
        <is>
          <t>A 70416-2018</t>
        </is>
      </c>
      <c r="B222" s="1" t="n">
        <v>43447</v>
      </c>
      <c r="C222" s="1" t="n">
        <v>45170</v>
      </c>
      <c r="D222" t="inlineStr">
        <is>
          <t>KALMAR LÄN</t>
        </is>
      </c>
      <c r="E222" t="inlineStr">
        <is>
          <t>VIMMERBY</t>
        </is>
      </c>
      <c r="G222" t="n">
        <v>2.3</v>
      </c>
      <c r="H222" t="n">
        <v>1</v>
      </c>
      <c r="I222" t="n">
        <v>0</v>
      </c>
      <c r="J222" t="n">
        <v>1</v>
      </c>
      <c r="K222" t="n">
        <v>0</v>
      </c>
      <c r="L222" t="n">
        <v>0</v>
      </c>
      <c r="M222" t="n">
        <v>0</v>
      </c>
      <c r="N222" t="n">
        <v>0</v>
      </c>
      <c r="O222" t="n">
        <v>1</v>
      </c>
      <c r="P222" t="n">
        <v>0</v>
      </c>
      <c r="Q222" t="n">
        <v>2</v>
      </c>
      <c r="R222" s="2" t="inlineStr">
        <is>
          <t>Sommarfibbla
Fläcknycklar</t>
        </is>
      </c>
      <c r="S222">
        <f>HYPERLINK("https://klasma.github.io/Logging_VIMMERBY/artfynd/A 70416-2018.xlsx")</f>
        <v/>
      </c>
    </row>
    <row r="223" ht="15" customHeight="1">
      <c r="A223" t="inlineStr">
        <is>
          <t>A 70951-2018</t>
        </is>
      </c>
      <c r="B223" s="1" t="n">
        <v>43448</v>
      </c>
      <c r="C223" s="1" t="n">
        <v>45170</v>
      </c>
      <c r="D223" t="inlineStr">
        <is>
          <t>KALMAR LÄN</t>
        </is>
      </c>
      <c r="E223" t="inlineStr">
        <is>
          <t>KALMAR</t>
        </is>
      </c>
      <c r="G223" t="n">
        <v>6</v>
      </c>
      <c r="H223" t="n">
        <v>1</v>
      </c>
      <c r="I223" t="n">
        <v>1</v>
      </c>
      <c r="J223" t="n">
        <v>0</v>
      </c>
      <c r="K223" t="n">
        <v>0</v>
      </c>
      <c r="L223" t="n">
        <v>0</v>
      </c>
      <c r="M223" t="n">
        <v>0</v>
      </c>
      <c r="N223" t="n">
        <v>0</v>
      </c>
      <c r="O223" t="n">
        <v>0</v>
      </c>
      <c r="P223" t="n">
        <v>0</v>
      </c>
      <c r="Q223" t="n">
        <v>2</v>
      </c>
      <c r="R223" s="2" t="inlineStr">
        <is>
          <t>Sårläka
Blåsippa</t>
        </is>
      </c>
      <c r="S223">
        <f>HYPERLINK("https://klasma.github.io/Logging_KALMAR/artfynd/A 70951-2018.xlsx")</f>
        <v/>
      </c>
    </row>
    <row r="224" ht="15" customHeight="1">
      <c r="A224" t="inlineStr">
        <is>
          <t>A 70270-2018</t>
        </is>
      </c>
      <c r="B224" s="1" t="n">
        <v>43449</v>
      </c>
      <c r="C224" s="1" t="n">
        <v>45170</v>
      </c>
      <c r="D224" t="inlineStr">
        <is>
          <t>KALMAR LÄN</t>
        </is>
      </c>
      <c r="E224" t="inlineStr">
        <is>
          <t>NYBRO</t>
        </is>
      </c>
      <c r="G224" t="n">
        <v>2.7</v>
      </c>
      <c r="H224" t="n">
        <v>0</v>
      </c>
      <c r="I224" t="n">
        <v>0</v>
      </c>
      <c r="J224" t="n">
        <v>2</v>
      </c>
      <c r="K224" t="n">
        <v>0</v>
      </c>
      <c r="L224" t="n">
        <v>0</v>
      </c>
      <c r="M224" t="n">
        <v>0</v>
      </c>
      <c r="N224" t="n">
        <v>0</v>
      </c>
      <c r="O224" t="n">
        <v>2</v>
      </c>
      <c r="P224" t="n">
        <v>0</v>
      </c>
      <c r="Q224" t="n">
        <v>2</v>
      </c>
      <c r="R224" s="2" t="inlineStr">
        <is>
          <t>Mindre träfjäril
Tallticka</t>
        </is>
      </c>
      <c r="S224">
        <f>HYPERLINK("https://klasma.github.io/Logging_NYBRO/artfynd/A 70270-2018.xlsx")</f>
        <v/>
      </c>
    </row>
    <row r="225" ht="15" customHeight="1">
      <c r="A225" t="inlineStr">
        <is>
          <t>A 71214-2018</t>
        </is>
      </c>
      <c r="B225" s="1" t="n">
        <v>43453</v>
      </c>
      <c r="C225" s="1" t="n">
        <v>45170</v>
      </c>
      <c r="D225" t="inlineStr">
        <is>
          <t>KALMAR LÄN</t>
        </is>
      </c>
      <c r="E225" t="inlineStr">
        <is>
          <t>VIMMERBY</t>
        </is>
      </c>
      <c r="G225" t="n">
        <v>3.7</v>
      </c>
      <c r="H225" t="n">
        <v>1</v>
      </c>
      <c r="I225" t="n">
        <v>1</v>
      </c>
      <c r="J225" t="n">
        <v>0</v>
      </c>
      <c r="K225" t="n">
        <v>0</v>
      </c>
      <c r="L225" t="n">
        <v>0</v>
      </c>
      <c r="M225" t="n">
        <v>0</v>
      </c>
      <c r="N225" t="n">
        <v>0</v>
      </c>
      <c r="O225" t="n">
        <v>0</v>
      </c>
      <c r="P225" t="n">
        <v>0</v>
      </c>
      <c r="Q225" t="n">
        <v>2</v>
      </c>
      <c r="R225" s="2" t="inlineStr">
        <is>
          <t>Svavelriska
Revlummer</t>
        </is>
      </c>
      <c r="S225">
        <f>HYPERLINK("https://klasma.github.io/Logging_VIMMERBY/artfynd/A 71214-2018.xlsx")</f>
        <v/>
      </c>
    </row>
    <row r="226" ht="15" customHeight="1">
      <c r="A226" t="inlineStr">
        <is>
          <t>A 5642-2019</t>
        </is>
      </c>
      <c r="B226" s="1" t="n">
        <v>43489</v>
      </c>
      <c r="C226" s="1" t="n">
        <v>45170</v>
      </c>
      <c r="D226" t="inlineStr">
        <is>
          <t>KALMAR LÄN</t>
        </is>
      </c>
      <c r="E226" t="inlineStr">
        <is>
          <t>HULTSFRED</t>
        </is>
      </c>
      <c r="G226" t="n">
        <v>3.9</v>
      </c>
      <c r="H226" t="n">
        <v>2</v>
      </c>
      <c r="I226" t="n">
        <v>0</v>
      </c>
      <c r="J226" t="n">
        <v>1</v>
      </c>
      <c r="K226" t="n">
        <v>0</v>
      </c>
      <c r="L226" t="n">
        <v>1</v>
      </c>
      <c r="M226" t="n">
        <v>0</v>
      </c>
      <c r="N226" t="n">
        <v>0</v>
      </c>
      <c r="O226" t="n">
        <v>2</v>
      </c>
      <c r="P226" t="n">
        <v>1</v>
      </c>
      <c r="Q226" t="n">
        <v>2</v>
      </c>
      <c r="R226" s="2" t="inlineStr">
        <is>
          <t>Mosippa
Spillkråka</t>
        </is>
      </c>
      <c r="S226">
        <f>HYPERLINK("https://klasma.github.io/Logging_HULTSFRED/artfynd/A 5642-2019.xlsx")</f>
        <v/>
      </c>
    </row>
    <row r="227" ht="15" customHeight="1">
      <c r="A227" t="inlineStr">
        <is>
          <t>A 7907-2019</t>
        </is>
      </c>
      <c r="B227" s="1" t="n">
        <v>43500</v>
      </c>
      <c r="C227" s="1" t="n">
        <v>45170</v>
      </c>
      <c r="D227" t="inlineStr">
        <is>
          <t>KALMAR LÄN</t>
        </is>
      </c>
      <c r="E227" t="inlineStr">
        <is>
          <t>VÄSTERVIK</t>
        </is>
      </c>
      <c r="G227" t="n">
        <v>3</v>
      </c>
      <c r="H227" t="n">
        <v>0</v>
      </c>
      <c r="I227" t="n">
        <v>2</v>
      </c>
      <c r="J227" t="n">
        <v>0</v>
      </c>
      <c r="K227" t="n">
        <v>0</v>
      </c>
      <c r="L227" t="n">
        <v>0</v>
      </c>
      <c r="M227" t="n">
        <v>0</v>
      </c>
      <c r="N227" t="n">
        <v>0</v>
      </c>
      <c r="O227" t="n">
        <v>0</v>
      </c>
      <c r="P227" t="n">
        <v>0</v>
      </c>
      <c r="Q227" t="n">
        <v>2</v>
      </c>
      <c r="R227" s="2" t="inlineStr">
        <is>
          <t>Grov fjädermossa
Platt fjädermossa</t>
        </is>
      </c>
      <c r="S227">
        <f>HYPERLINK("https://klasma.github.io/Logging_VASTERVIK/artfynd/A 7907-2019.xlsx")</f>
        <v/>
      </c>
    </row>
    <row r="228" ht="15" customHeight="1">
      <c r="A228" t="inlineStr">
        <is>
          <t>A 13588-2019</t>
        </is>
      </c>
      <c r="B228" s="1" t="n">
        <v>43530</v>
      </c>
      <c r="C228" s="1" t="n">
        <v>45170</v>
      </c>
      <c r="D228" t="inlineStr">
        <is>
          <t>KALMAR LÄN</t>
        </is>
      </c>
      <c r="E228" t="inlineStr">
        <is>
          <t>VIMMERBY</t>
        </is>
      </c>
      <c r="G228" t="n">
        <v>9.6</v>
      </c>
      <c r="H228" t="n">
        <v>1</v>
      </c>
      <c r="I228" t="n">
        <v>1</v>
      </c>
      <c r="J228" t="n">
        <v>0</v>
      </c>
      <c r="K228" t="n">
        <v>0</v>
      </c>
      <c r="L228" t="n">
        <v>0</v>
      </c>
      <c r="M228" t="n">
        <v>0</v>
      </c>
      <c r="N228" t="n">
        <v>0</v>
      </c>
      <c r="O228" t="n">
        <v>0</v>
      </c>
      <c r="P228" t="n">
        <v>0</v>
      </c>
      <c r="Q228" t="n">
        <v>2</v>
      </c>
      <c r="R228" s="2" t="inlineStr">
        <is>
          <t>Kamjordstjärna
Blåsippa</t>
        </is>
      </c>
      <c r="S228">
        <f>HYPERLINK("https://klasma.github.io/Logging_VIMMERBY/artfynd/A 13588-2019.xlsx")</f>
        <v/>
      </c>
    </row>
    <row r="229" ht="15" customHeight="1">
      <c r="A229" t="inlineStr">
        <is>
          <t>A 13596-2019</t>
        </is>
      </c>
      <c r="B229" s="1" t="n">
        <v>43530</v>
      </c>
      <c r="C229" s="1" t="n">
        <v>45170</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13596-2019.xlsx")</f>
        <v/>
      </c>
    </row>
    <row r="230" ht="15" customHeight="1">
      <c r="A230" t="inlineStr">
        <is>
          <t>A 16358-2019</t>
        </is>
      </c>
      <c r="B230" s="1" t="n">
        <v>43545</v>
      </c>
      <c r="C230" s="1" t="n">
        <v>45170</v>
      </c>
      <c r="D230" t="inlineStr">
        <is>
          <t>KALMAR LÄN</t>
        </is>
      </c>
      <c r="E230" t="inlineStr">
        <is>
          <t>OSKARSHAMN</t>
        </is>
      </c>
      <c r="G230" t="n">
        <v>19.5</v>
      </c>
      <c r="H230" t="n">
        <v>1</v>
      </c>
      <c r="I230" t="n">
        <v>1</v>
      </c>
      <c r="J230" t="n">
        <v>1</v>
      </c>
      <c r="K230" t="n">
        <v>0</v>
      </c>
      <c r="L230" t="n">
        <v>0</v>
      </c>
      <c r="M230" t="n">
        <v>0</v>
      </c>
      <c r="N230" t="n">
        <v>0</v>
      </c>
      <c r="O230" t="n">
        <v>1</v>
      </c>
      <c r="P230" t="n">
        <v>0</v>
      </c>
      <c r="Q230" t="n">
        <v>2</v>
      </c>
      <c r="R230" s="2" t="inlineStr">
        <is>
          <t>Talltita
Blåmossa</t>
        </is>
      </c>
      <c r="S230">
        <f>HYPERLINK("https://klasma.github.io/Logging_OSKARSHAMN/artfynd/A 16358-2019.xlsx")</f>
        <v/>
      </c>
    </row>
    <row r="231" ht="15" customHeight="1">
      <c r="A231" t="inlineStr">
        <is>
          <t>A 17437-2019</t>
        </is>
      </c>
      <c r="B231" s="1" t="n">
        <v>43553</v>
      </c>
      <c r="C231" s="1" t="n">
        <v>45170</v>
      </c>
      <c r="D231" t="inlineStr">
        <is>
          <t>KALMAR LÄN</t>
        </is>
      </c>
      <c r="E231" t="inlineStr">
        <is>
          <t>NYBRO</t>
        </is>
      </c>
      <c r="G231" t="n">
        <v>5.1</v>
      </c>
      <c r="H231" t="n">
        <v>0</v>
      </c>
      <c r="I231" t="n">
        <v>0</v>
      </c>
      <c r="J231" t="n">
        <v>1</v>
      </c>
      <c r="K231" t="n">
        <v>0</v>
      </c>
      <c r="L231" t="n">
        <v>0</v>
      </c>
      <c r="M231" t="n">
        <v>1</v>
      </c>
      <c r="N231" t="n">
        <v>0</v>
      </c>
      <c r="O231" t="n">
        <v>2</v>
      </c>
      <c r="P231" t="n">
        <v>1</v>
      </c>
      <c r="Q231" t="n">
        <v>2</v>
      </c>
      <c r="R231" s="2" t="inlineStr">
        <is>
          <t>Skogsalm
Vippärt</t>
        </is>
      </c>
      <c r="S231">
        <f>HYPERLINK("https://klasma.github.io/Logging_NYBRO/artfynd/A 17437-2019.xlsx")</f>
        <v/>
      </c>
    </row>
    <row r="232" ht="15" customHeight="1">
      <c r="A232" t="inlineStr">
        <is>
          <t>A 20824-2019</t>
        </is>
      </c>
      <c r="B232" s="1" t="n">
        <v>43573</v>
      </c>
      <c r="C232" s="1" t="n">
        <v>45170</v>
      </c>
      <c r="D232" t="inlineStr">
        <is>
          <t>KALMAR LÄN</t>
        </is>
      </c>
      <c r="E232" t="inlineStr">
        <is>
          <t>HÖGSBY</t>
        </is>
      </c>
      <c r="G232" t="n">
        <v>0.9</v>
      </c>
      <c r="H232" t="n">
        <v>0</v>
      </c>
      <c r="I232" t="n">
        <v>1</v>
      </c>
      <c r="J232" t="n">
        <v>0</v>
      </c>
      <c r="K232" t="n">
        <v>1</v>
      </c>
      <c r="L232" t="n">
        <v>0</v>
      </c>
      <c r="M232" t="n">
        <v>0</v>
      </c>
      <c r="N232" t="n">
        <v>0</v>
      </c>
      <c r="O232" t="n">
        <v>1</v>
      </c>
      <c r="P232" t="n">
        <v>1</v>
      </c>
      <c r="Q232" t="n">
        <v>2</v>
      </c>
      <c r="R232" s="2" t="inlineStr">
        <is>
          <t>Brandtaggsvamp
Skarp dropptaggsvamp</t>
        </is>
      </c>
      <c r="S232">
        <f>HYPERLINK("https://klasma.github.io/Logging_HOGSBY/artfynd/A 20824-2019.xlsx")</f>
        <v/>
      </c>
    </row>
    <row r="233" ht="15" customHeight="1">
      <c r="A233" t="inlineStr">
        <is>
          <t>A 25729-2019</t>
        </is>
      </c>
      <c r="B233" s="1" t="n">
        <v>43608</v>
      </c>
      <c r="C233" s="1" t="n">
        <v>45170</v>
      </c>
      <c r="D233" t="inlineStr">
        <is>
          <t>KALMAR LÄN</t>
        </is>
      </c>
      <c r="E233" t="inlineStr">
        <is>
          <t>TORSÅS</t>
        </is>
      </c>
      <c r="G233" t="n">
        <v>1.1</v>
      </c>
      <c r="H233" t="n">
        <v>0</v>
      </c>
      <c r="I233" t="n">
        <v>2</v>
      </c>
      <c r="J233" t="n">
        <v>0</v>
      </c>
      <c r="K233" t="n">
        <v>0</v>
      </c>
      <c r="L233" t="n">
        <v>0</v>
      </c>
      <c r="M233" t="n">
        <v>0</v>
      </c>
      <c r="N233" t="n">
        <v>0</v>
      </c>
      <c r="O233" t="n">
        <v>0</v>
      </c>
      <c r="P233" t="n">
        <v>0</v>
      </c>
      <c r="Q233" t="n">
        <v>2</v>
      </c>
      <c r="R233" s="2" t="inlineStr">
        <is>
          <t>Sårläka
Ögonpyrola</t>
        </is>
      </c>
      <c r="S233">
        <f>HYPERLINK("https://klasma.github.io/Logging_TORSAS/artfynd/A 25729-2019.xlsx")</f>
        <v/>
      </c>
    </row>
    <row r="234" ht="15" customHeight="1">
      <c r="A234" t="inlineStr">
        <is>
          <t>A 31267-2019</t>
        </is>
      </c>
      <c r="B234" s="1" t="n">
        <v>43640</v>
      </c>
      <c r="C234" s="1" t="n">
        <v>45170</v>
      </c>
      <c r="D234" t="inlineStr">
        <is>
          <t>KALMAR LÄN</t>
        </is>
      </c>
      <c r="E234" t="inlineStr">
        <is>
          <t>KALMAR</t>
        </is>
      </c>
      <c r="G234" t="n">
        <v>2.1</v>
      </c>
      <c r="H234" t="n">
        <v>1</v>
      </c>
      <c r="I234" t="n">
        <v>1</v>
      </c>
      <c r="J234" t="n">
        <v>0</v>
      </c>
      <c r="K234" t="n">
        <v>1</v>
      </c>
      <c r="L234" t="n">
        <v>0</v>
      </c>
      <c r="M234" t="n">
        <v>0</v>
      </c>
      <c r="N234" t="n">
        <v>0</v>
      </c>
      <c r="O234" t="n">
        <v>1</v>
      </c>
      <c r="P234" t="n">
        <v>1</v>
      </c>
      <c r="Q234" t="n">
        <v>2</v>
      </c>
      <c r="R234" s="2" t="inlineStr">
        <is>
          <t>Knärot
Vedticka</t>
        </is>
      </c>
      <c r="S234">
        <f>HYPERLINK("https://klasma.github.io/Logging_KALMAR/artfynd/A 31267-2019.xlsx")</f>
        <v/>
      </c>
    </row>
    <row r="235" ht="15" customHeight="1">
      <c r="A235" t="inlineStr">
        <is>
          <t>A 36531-2019</t>
        </is>
      </c>
      <c r="B235" s="1" t="n">
        <v>43663</v>
      </c>
      <c r="C235" s="1" t="n">
        <v>45170</v>
      </c>
      <c r="D235" t="inlineStr">
        <is>
          <t>KALMAR LÄN</t>
        </is>
      </c>
      <c r="E235" t="inlineStr">
        <is>
          <t>HÖGSBY</t>
        </is>
      </c>
      <c r="G235" t="n">
        <v>11.5</v>
      </c>
      <c r="H235" t="n">
        <v>1</v>
      </c>
      <c r="I235" t="n">
        <v>1</v>
      </c>
      <c r="J235" t="n">
        <v>0</v>
      </c>
      <c r="K235" t="n">
        <v>0</v>
      </c>
      <c r="L235" t="n">
        <v>0</v>
      </c>
      <c r="M235" t="n">
        <v>0</v>
      </c>
      <c r="N235" t="n">
        <v>0</v>
      </c>
      <c r="O235" t="n">
        <v>0</v>
      </c>
      <c r="P235" t="n">
        <v>0</v>
      </c>
      <c r="Q235" t="n">
        <v>2</v>
      </c>
      <c r="R235" s="2" t="inlineStr">
        <is>
          <t>Fällmossa
Blåsippa</t>
        </is>
      </c>
      <c r="S235">
        <f>HYPERLINK("https://klasma.github.io/Logging_HOGSBY/artfynd/A 36531-2019.xlsx")</f>
        <v/>
      </c>
    </row>
    <row r="236" ht="15" customHeight="1">
      <c r="A236" t="inlineStr">
        <is>
          <t>A 36803-2019</t>
        </is>
      </c>
      <c r="B236" s="1" t="n">
        <v>43672</v>
      </c>
      <c r="C236" s="1" t="n">
        <v>45170</v>
      </c>
      <c r="D236" t="inlineStr">
        <is>
          <t>KALMAR LÄN</t>
        </is>
      </c>
      <c r="E236" t="inlineStr">
        <is>
          <t>VIMMERBY</t>
        </is>
      </c>
      <c r="G236" t="n">
        <v>3.8</v>
      </c>
      <c r="H236" t="n">
        <v>0</v>
      </c>
      <c r="I236" t="n">
        <v>1</v>
      </c>
      <c r="J236" t="n">
        <v>1</v>
      </c>
      <c r="K236" t="n">
        <v>0</v>
      </c>
      <c r="L236" t="n">
        <v>0</v>
      </c>
      <c r="M236" t="n">
        <v>0</v>
      </c>
      <c r="N236" t="n">
        <v>0</v>
      </c>
      <c r="O236" t="n">
        <v>1</v>
      </c>
      <c r="P236" t="n">
        <v>0</v>
      </c>
      <c r="Q236" t="n">
        <v>2</v>
      </c>
      <c r="R236" s="2" t="inlineStr">
        <is>
          <t>Tallticka
Dropptaggsvamp</t>
        </is>
      </c>
      <c r="S236">
        <f>HYPERLINK("https://klasma.github.io/Logging_VIMMERBY/artfynd/A 36803-2019.xlsx")</f>
        <v/>
      </c>
    </row>
    <row r="237" ht="15" customHeight="1">
      <c r="A237" t="inlineStr">
        <is>
          <t>A 37778-2019</t>
        </is>
      </c>
      <c r="B237" s="1" t="n">
        <v>43682</v>
      </c>
      <c r="C237" s="1" t="n">
        <v>45170</v>
      </c>
      <c r="D237" t="inlineStr">
        <is>
          <t>KALMAR LÄN</t>
        </is>
      </c>
      <c r="E237" t="inlineStr">
        <is>
          <t>HULTSFRED</t>
        </is>
      </c>
      <c r="G237" t="n">
        <v>1.1</v>
      </c>
      <c r="H237" t="n">
        <v>1</v>
      </c>
      <c r="I237" t="n">
        <v>0</v>
      </c>
      <c r="J237" t="n">
        <v>1</v>
      </c>
      <c r="K237" t="n">
        <v>0</v>
      </c>
      <c r="L237" t="n">
        <v>0</v>
      </c>
      <c r="M237" t="n">
        <v>0</v>
      </c>
      <c r="N237" t="n">
        <v>0</v>
      </c>
      <c r="O237" t="n">
        <v>1</v>
      </c>
      <c r="P237" t="n">
        <v>0</v>
      </c>
      <c r="Q237" t="n">
        <v>2</v>
      </c>
      <c r="R237" s="2" t="inlineStr">
        <is>
          <t>Solvända
Nattviol</t>
        </is>
      </c>
      <c r="S237">
        <f>HYPERLINK("https://klasma.github.io/Logging_HULTSFRED/artfynd/A 37778-2019.xlsx")</f>
        <v/>
      </c>
    </row>
    <row r="238" ht="15" customHeight="1">
      <c r="A238" t="inlineStr">
        <is>
          <t>A 38441-2019</t>
        </is>
      </c>
      <c r="B238" s="1" t="n">
        <v>43685</v>
      </c>
      <c r="C238" s="1" t="n">
        <v>45170</v>
      </c>
      <c r="D238" t="inlineStr">
        <is>
          <t>KALMAR LÄN</t>
        </is>
      </c>
      <c r="E238" t="inlineStr">
        <is>
          <t>MÖNSTERÅS</t>
        </is>
      </c>
      <c r="G238" t="n">
        <v>9.5</v>
      </c>
      <c r="H238" t="n">
        <v>2</v>
      </c>
      <c r="I238" t="n">
        <v>0</v>
      </c>
      <c r="J238" t="n">
        <v>2</v>
      </c>
      <c r="K238" t="n">
        <v>0</v>
      </c>
      <c r="L238" t="n">
        <v>0</v>
      </c>
      <c r="M238" t="n">
        <v>0</v>
      </c>
      <c r="N238" t="n">
        <v>0</v>
      </c>
      <c r="O238" t="n">
        <v>2</v>
      </c>
      <c r="P238" t="n">
        <v>0</v>
      </c>
      <c r="Q238" t="n">
        <v>2</v>
      </c>
      <c r="R238" s="2" t="inlineStr">
        <is>
          <t>Skrattmås
Spillkråka</t>
        </is>
      </c>
      <c r="S238">
        <f>HYPERLINK("https://klasma.github.io/Logging_MONSTERAS/artfynd/A 38441-2019.xlsx")</f>
        <v/>
      </c>
    </row>
    <row r="239" ht="15" customHeight="1">
      <c r="A239" t="inlineStr">
        <is>
          <t>A 38921-2019</t>
        </is>
      </c>
      <c r="B239" s="1" t="n">
        <v>43689</v>
      </c>
      <c r="C239" s="1" t="n">
        <v>45170</v>
      </c>
      <c r="D239" t="inlineStr">
        <is>
          <t>KALMAR LÄN</t>
        </is>
      </c>
      <c r="E239" t="inlineStr">
        <is>
          <t>VIMMERBY</t>
        </is>
      </c>
      <c r="G239" t="n">
        <v>1.4</v>
      </c>
      <c r="H239" t="n">
        <v>2</v>
      </c>
      <c r="I239" t="n">
        <v>0</v>
      </c>
      <c r="J239" t="n">
        <v>2</v>
      </c>
      <c r="K239" t="n">
        <v>0</v>
      </c>
      <c r="L239" t="n">
        <v>0</v>
      </c>
      <c r="M239" t="n">
        <v>0</v>
      </c>
      <c r="N239" t="n">
        <v>0</v>
      </c>
      <c r="O239" t="n">
        <v>2</v>
      </c>
      <c r="P239" t="n">
        <v>0</v>
      </c>
      <c r="Q239" t="n">
        <v>2</v>
      </c>
      <c r="R239" s="2" t="inlineStr">
        <is>
          <t>Barbastell
Nordfladdermus</t>
        </is>
      </c>
      <c r="S239">
        <f>HYPERLINK("https://klasma.github.io/Logging_VIMMERBY/artfynd/A 38921-2019.xlsx")</f>
        <v/>
      </c>
    </row>
    <row r="240" ht="15" customHeight="1">
      <c r="A240" t="inlineStr">
        <is>
          <t>A 39871-2019</t>
        </is>
      </c>
      <c r="B240" s="1" t="n">
        <v>43692</v>
      </c>
      <c r="C240" s="1" t="n">
        <v>45170</v>
      </c>
      <c r="D240" t="inlineStr">
        <is>
          <t>KALMAR LÄN</t>
        </is>
      </c>
      <c r="E240" t="inlineStr">
        <is>
          <t>EMMABODA</t>
        </is>
      </c>
      <c r="G240" t="n">
        <v>2.6</v>
      </c>
      <c r="H240" t="n">
        <v>0</v>
      </c>
      <c r="I240" t="n">
        <v>1</v>
      </c>
      <c r="J240" t="n">
        <v>0</v>
      </c>
      <c r="K240" t="n">
        <v>1</v>
      </c>
      <c r="L240" t="n">
        <v>0</v>
      </c>
      <c r="M240" t="n">
        <v>0</v>
      </c>
      <c r="N240" t="n">
        <v>0</v>
      </c>
      <c r="O240" t="n">
        <v>1</v>
      </c>
      <c r="P240" t="n">
        <v>1</v>
      </c>
      <c r="Q240" t="n">
        <v>2</v>
      </c>
      <c r="R240" s="2" t="inlineStr">
        <is>
          <t>Stortimjan
Grönpyrola</t>
        </is>
      </c>
      <c r="S240">
        <f>HYPERLINK("https://klasma.github.io/Logging_EMMABODA/artfynd/A 39871-2019.xlsx")</f>
        <v/>
      </c>
    </row>
    <row r="241" ht="15" customHeight="1">
      <c r="A241" t="inlineStr">
        <is>
          <t>A 42206-2019</t>
        </is>
      </c>
      <c r="B241" s="1" t="n">
        <v>43703</v>
      </c>
      <c r="C241" s="1" t="n">
        <v>45170</v>
      </c>
      <c r="D241" t="inlineStr">
        <is>
          <t>KALMAR LÄN</t>
        </is>
      </c>
      <c r="E241" t="inlineStr">
        <is>
          <t>TORSÅS</t>
        </is>
      </c>
      <c r="G241" t="n">
        <v>13.3</v>
      </c>
      <c r="H241" t="n">
        <v>2</v>
      </c>
      <c r="I241" t="n">
        <v>0</v>
      </c>
      <c r="J241" t="n">
        <v>0</v>
      </c>
      <c r="K241" t="n">
        <v>0</v>
      </c>
      <c r="L241" t="n">
        <v>0</v>
      </c>
      <c r="M241" t="n">
        <v>0</v>
      </c>
      <c r="N241" t="n">
        <v>0</v>
      </c>
      <c r="O241" t="n">
        <v>0</v>
      </c>
      <c r="P241" t="n">
        <v>0</v>
      </c>
      <c r="Q241" t="n">
        <v>2</v>
      </c>
      <c r="R241" s="2" t="inlineStr">
        <is>
          <t>Hasselmus
Lopplummer</t>
        </is>
      </c>
      <c r="S241">
        <f>HYPERLINK("https://klasma.github.io/Logging_TORSAS/artfynd/A 42206-2019.xlsx")</f>
        <v/>
      </c>
    </row>
    <row r="242" ht="15" customHeight="1">
      <c r="A242" t="inlineStr">
        <is>
          <t>A 43150-2019</t>
        </is>
      </c>
      <c r="B242" s="1" t="n">
        <v>43705</v>
      </c>
      <c r="C242" s="1" t="n">
        <v>45170</v>
      </c>
      <c r="D242" t="inlineStr">
        <is>
          <t>KALMAR LÄN</t>
        </is>
      </c>
      <c r="E242" t="inlineStr">
        <is>
          <t>TORSÅS</t>
        </is>
      </c>
      <c r="F242" t="inlineStr">
        <is>
          <t>Övriga Aktiebolag</t>
        </is>
      </c>
      <c r="G242" t="n">
        <v>41.2</v>
      </c>
      <c r="H242" t="n">
        <v>2</v>
      </c>
      <c r="I242" t="n">
        <v>0</v>
      </c>
      <c r="J242" t="n">
        <v>1</v>
      </c>
      <c r="K242" t="n">
        <v>0</v>
      </c>
      <c r="L242" t="n">
        <v>0</v>
      </c>
      <c r="M242" t="n">
        <v>0</v>
      </c>
      <c r="N242" t="n">
        <v>0</v>
      </c>
      <c r="O242" t="n">
        <v>1</v>
      </c>
      <c r="P242" t="n">
        <v>0</v>
      </c>
      <c r="Q242" t="n">
        <v>2</v>
      </c>
      <c r="R242" s="2" t="inlineStr">
        <is>
          <t>Nordfladdermus
Dvärgpipistrell</t>
        </is>
      </c>
      <c r="S242">
        <f>HYPERLINK("https://klasma.github.io/Logging_TORSAS/artfynd/A 43150-2019.xlsx")</f>
        <v/>
      </c>
    </row>
    <row r="243" ht="15" customHeight="1">
      <c r="A243" t="inlineStr">
        <is>
          <t>A 43490-2019</t>
        </is>
      </c>
      <c r="B243" s="1" t="n">
        <v>43706</v>
      </c>
      <c r="C243" s="1" t="n">
        <v>45170</v>
      </c>
      <c r="D243" t="inlineStr">
        <is>
          <t>KALMAR LÄN</t>
        </is>
      </c>
      <c r="E243" t="inlineStr">
        <is>
          <t>MÖNSTERÅS</t>
        </is>
      </c>
      <c r="G243" t="n">
        <v>5.5</v>
      </c>
      <c r="H243" t="n">
        <v>0</v>
      </c>
      <c r="I243" t="n">
        <v>0</v>
      </c>
      <c r="J243" t="n">
        <v>2</v>
      </c>
      <c r="K243" t="n">
        <v>0</v>
      </c>
      <c r="L243" t="n">
        <v>0</v>
      </c>
      <c r="M243" t="n">
        <v>0</v>
      </c>
      <c r="N243" t="n">
        <v>0</v>
      </c>
      <c r="O243" t="n">
        <v>2</v>
      </c>
      <c r="P243" t="n">
        <v>0</v>
      </c>
      <c r="Q243" t="n">
        <v>2</v>
      </c>
      <c r="R243" s="2" t="inlineStr">
        <is>
          <t>Monkevivel
Timmertickgnagare</t>
        </is>
      </c>
      <c r="S243">
        <f>HYPERLINK("https://klasma.github.io/Logging_MONSTERAS/artfynd/A 43490-2019.xlsx")</f>
        <v/>
      </c>
    </row>
    <row r="244" ht="15" customHeight="1">
      <c r="A244" t="inlineStr">
        <is>
          <t>A 44711-2019</t>
        </is>
      </c>
      <c r="B244" s="1" t="n">
        <v>43712</v>
      </c>
      <c r="C244" s="1" t="n">
        <v>45170</v>
      </c>
      <c r="D244" t="inlineStr">
        <is>
          <t>KALMAR LÄN</t>
        </is>
      </c>
      <c r="E244" t="inlineStr">
        <is>
          <t>TORSÅS</t>
        </is>
      </c>
      <c r="G244" t="n">
        <v>2.3</v>
      </c>
      <c r="H244" t="n">
        <v>1</v>
      </c>
      <c r="I244" t="n">
        <v>1</v>
      </c>
      <c r="J244" t="n">
        <v>0</v>
      </c>
      <c r="K244" t="n">
        <v>0</v>
      </c>
      <c r="L244" t="n">
        <v>0</v>
      </c>
      <c r="M244" t="n">
        <v>0</v>
      </c>
      <c r="N244" t="n">
        <v>0</v>
      </c>
      <c r="O244" t="n">
        <v>0</v>
      </c>
      <c r="P244" t="n">
        <v>0</v>
      </c>
      <c r="Q244" t="n">
        <v>2</v>
      </c>
      <c r="R244" s="2" t="inlineStr">
        <is>
          <t>Murgröna
Blåsippa</t>
        </is>
      </c>
      <c r="S244">
        <f>HYPERLINK("https://klasma.github.io/Logging_TORSAS/artfynd/A 44711-2019.xlsx")</f>
        <v/>
      </c>
    </row>
    <row r="245" ht="15" customHeight="1">
      <c r="A245" t="inlineStr">
        <is>
          <t>A 46727-2019</t>
        </is>
      </c>
      <c r="B245" s="1" t="n">
        <v>43719</v>
      </c>
      <c r="C245" s="1" t="n">
        <v>45170</v>
      </c>
      <c r="D245" t="inlineStr">
        <is>
          <t>KALMAR LÄN</t>
        </is>
      </c>
      <c r="E245" t="inlineStr">
        <is>
          <t>KALMAR</t>
        </is>
      </c>
      <c r="G245" t="n">
        <v>14.7</v>
      </c>
      <c r="H245" t="n">
        <v>1</v>
      </c>
      <c r="I245" t="n">
        <v>1</v>
      </c>
      <c r="J245" t="n">
        <v>0</v>
      </c>
      <c r="K245" t="n">
        <v>0</v>
      </c>
      <c r="L245" t="n">
        <v>0</v>
      </c>
      <c r="M245" t="n">
        <v>0</v>
      </c>
      <c r="N245" t="n">
        <v>0</v>
      </c>
      <c r="O245" t="n">
        <v>0</v>
      </c>
      <c r="P245" t="n">
        <v>0</v>
      </c>
      <c r="Q245" t="n">
        <v>2</v>
      </c>
      <c r="R245" s="2" t="inlineStr">
        <is>
          <t>Murgröna
Blåsippa</t>
        </is>
      </c>
      <c r="S245">
        <f>HYPERLINK("https://klasma.github.io/Logging_KALMAR/artfynd/A 46727-2019.xlsx")</f>
        <v/>
      </c>
    </row>
    <row r="246" ht="15" customHeight="1">
      <c r="A246" t="inlineStr">
        <is>
          <t>A 53578-2019</t>
        </is>
      </c>
      <c r="B246" s="1" t="n">
        <v>43748</v>
      </c>
      <c r="C246" s="1" t="n">
        <v>45170</v>
      </c>
      <c r="D246" t="inlineStr">
        <is>
          <t>KALMAR LÄN</t>
        </is>
      </c>
      <c r="E246" t="inlineStr">
        <is>
          <t>HÖGSBY</t>
        </is>
      </c>
      <c r="G246" t="n">
        <v>12</v>
      </c>
      <c r="H246" t="n">
        <v>1</v>
      </c>
      <c r="I246" t="n">
        <v>1</v>
      </c>
      <c r="J246" t="n">
        <v>1</v>
      </c>
      <c r="K246" t="n">
        <v>0</v>
      </c>
      <c r="L246" t="n">
        <v>0</v>
      </c>
      <c r="M246" t="n">
        <v>0</v>
      </c>
      <c r="N246" t="n">
        <v>0</v>
      </c>
      <c r="O246" t="n">
        <v>1</v>
      </c>
      <c r="P246" t="n">
        <v>0</v>
      </c>
      <c r="Q246" t="n">
        <v>2</v>
      </c>
      <c r="R246" s="2" t="inlineStr">
        <is>
          <t>Talltita
Rävticka</t>
        </is>
      </c>
      <c r="S246">
        <f>HYPERLINK("https://klasma.github.io/Logging_HOGSBY/artfynd/A 53578-2019.xlsx")</f>
        <v/>
      </c>
    </row>
    <row r="247" ht="15" customHeight="1">
      <c r="A247" t="inlineStr">
        <is>
          <t>A 58914-2019</t>
        </is>
      </c>
      <c r="B247" s="1" t="n">
        <v>43774</v>
      </c>
      <c r="C247" s="1" t="n">
        <v>45170</v>
      </c>
      <c r="D247" t="inlineStr">
        <is>
          <t>KALMAR LÄN</t>
        </is>
      </c>
      <c r="E247" t="inlineStr">
        <is>
          <t>NYBRO</t>
        </is>
      </c>
      <c r="F247" t="inlineStr">
        <is>
          <t>Kommuner</t>
        </is>
      </c>
      <c r="G247" t="n">
        <v>2.4</v>
      </c>
      <c r="H247" t="n">
        <v>0</v>
      </c>
      <c r="I247" t="n">
        <v>0</v>
      </c>
      <c r="J247" t="n">
        <v>1</v>
      </c>
      <c r="K247" t="n">
        <v>1</v>
      </c>
      <c r="L247" t="n">
        <v>0</v>
      </c>
      <c r="M247" t="n">
        <v>0</v>
      </c>
      <c r="N247" t="n">
        <v>0</v>
      </c>
      <c r="O247" t="n">
        <v>2</v>
      </c>
      <c r="P247" t="n">
        <v>1</v>
      </c>
      <c r="Q247" t="n">
        <v>2</v>
      </c>
      <c r="R247" s="2" t="inlineStr">
        <is>
          <t>Åkerrättika
Veckticka</t>
        </is>
      </c>
      <c r="S247">
        <f>HYPERLINK("https://klasma.github.io/Logging_NYBRO/artfynd/A 58914-2019.xlsx")</f>
        <v/>
      </c>
    </row>
    <row r="248" ht="15" customHeight="1">
      <c r="A248" t="inlineStr">
        <is>
          <t>A 62128-2019</t>
        </is>
      </c>
      <c r="B248" s="1" t="n">
        <v>43782</v>
      </c>
      <c r="C248" s="1" t="n">
        <v>45170</v>
      </c>
      <c r="D248" t="inlineStr">
        <is>
          <t>KALMAR LÄN</t>
        </is>
      </c>
      <c r="E248" t="inlineStr">
        <is>
          <t>VÄSTERVIK</t>
        </is>
      </c>
      <c r="G248" t="n">
        <v>7.5</v>
      </c>
      <c r="H248" t="n">
        <v>0</v>
      </c>
      <c r="I248" t="n">
        <v>1</v>
      </c>
      <c r="J248" t="n">
        <v>1</v>
      </c>
      <c r="K248" t="n">
        <v>0</v>
      </c>
      <c r="L248" t="n">
        <v>0</v>
      </c>
      <c r="M248" t="n">
        <v>0</v>
      </c>
      <c r="N248" t="n">
        <v>0</v>
      </c>
      <c r="O248" t="n">
        <v>1</v>
      </c>
      <c r="P248" t="n">
        <v>0</v>
      </c>
      <c r="Q248" t="n">
        <v>2</v>
      </c>
      <c r="R248" s="2" t="inlineStr">
        <is>
          <t>Ullticka
Kattfotslav</t>
        </is>
      </c>
      <c r="S248">
        <f>HYPERLINK("https://klasma.github.io/Logging_VASTERVIK/artfynd/A 62128-2019.xlsx")</f>
        <v/>
      </c>
    </row>
    <row r="249" ht="15" customHeight="1">
      <c r="A249" t="inlineStr">
        <is>
          <t>A 63949-2019</t>
        </is>
      </c>
      <c r="B249" s="1" t="n">
        <v>43796</v>
      </c>
      <c r="C249" s="1" t="n">
        <v>45170</v>
      </c>
      <c r="D249" t="inlineStr">
        <is>
          <t>KALMAR LÄN</t>
        </is>
      </c>
      <c r="E249" t="inlineStr">
        <is>
          <t>KALMAR</t>
        </is>
      </c>
      <c r="F249" t="inlineStr">
        <is>
          <t>Kommuner</t>
        </is>
      </c>
      <c r="G249" t="n">
        <v>2.5</v>
      </c>
      <c r="H249" t="n">
        <v>2</v>
      </c>
      <c r="I249" t="n">
        <v>0</v>
      </c>
      <c r="J249" t="n">
        <v>1</v>
      </c>
      <c r="K249" t="n">
        <v>0</v>
      </c>
      <c r="L249" t="n">
        <v>1</v>
      </c>
      <c r="M249" t="n">
        <v>0</v>
      </c>
      <c r="N249" t="n">
        <v>0</v>
      </c>
      <c r="O249" t="n">
        <v>2</v>
      </c>
      <c r="P249" t="n">
        <v>1</v>
      </c>
      <c r="Q249" t="n">
        <v>2</v>
      </c>
      <c r="R249" s="2" t="inlineStr">
        <is>
          <t>Tornseglare
Entita</t>
        </is>
      </c>
      <c r="S249">
        <f>HYPERLINK("https://klasma.github.io/Logging_KALMAR/artfynd/A 63949-2019.xlsx")</f>
        <v/>
      </c>
    </row>
    <row r="250" ht="15" customHeight="1">
      <c r="A250" t="inlineStr">
        <is>
          <t>A 8898-2020</t>
        </is>
      </c>
      <c r="B250" s="1" t="n">
        <v>43878</v>
      </c>
      <c r="C250" s="1" t="n">
        <v>45170</v>
      </c>
      <c r="D250" t="inlineStr">
        <is>
          <t>KALMAR LÄN</t>
        </is>
      </c>
      <c r="E250" t="inlineStr">
        <is>
          <t>MÖNSTERÅS</t>
        </is>
      </c>
      <c r="G250" t="n">
        <v>5.1</v>
      </c>
      <c r="H250" t="n">
        <v>2</v>
      </c>
      <c r="I250" t="n">
        <v>0</v>
      </c>
      <c r="J250" t="n">
        <v>0</v>
      </c>
      <c r="K250" t="n">
        <v>0</v>
      </c>
      <c r="L250" t="n">
        <v>0</v>
      </c>
      <c r="M250" t="n">
        <v>0</v>
      </c>
      <c r="N250" t="n">
        <v>0</v>
      </c>
      <c r="O250" t="n">
        <v>0</v>
      </c>
      <c r="P250" t="n">
        <v>0</v>
      </c>
      <c r="Q250" t="n">
        <v>2</v>
      </c>
      <c r="R250" s="2" t="inlineStr">
        <is>
          <t>Nattviol
Lopplummer</t>
        </is>
      </c>
      <c r="S250">
        <f>HYPERLINK("https://klasma.github.io/Logging_MONSTERAS/artfynd/A 8898-2020.xlsx")</f>
        <v/>
      </c>
    </row>
    <row r="251" ht="15" customHeight="1">
      <c r="A251" t="inlineStr">
        <is>
          <t>A 12722-2020</t>
        </is>
      </c>
      <c r="B251" s="1" t="n">
        <v>43899</v>
      </c>
      <c r="C251" s="1" t="n">
        <v>45170</v>
      </c>
      <c r="D251" t="inlineStr">
        <is>
          <t>KALMAR LÄN</t>
        </is>
      </c>
      <c r="E251" t="inlineStr">
        <is>
          <t>EMMABODA</t>
        </is>
      </c>
      <c r="G251" t="n">
        <v>2.2</v>
      </c>
      <c r="H251" t="n">
        <v>1</v>
      </c>
      <c r="I251" t="n">
        <v>0</v>
      </c>
      <c r="J251" t="n">
        <v>0</v>
      </c>
      <c r="K251" t="n">
        <v>0</v>
      </c>
      <c r="L251" t="n">
        <v>1</v>
      </c>
      <c r="M251" t="n">
        <v>0</v>
      </c>
      <c r="N251" t="n">
        <v>0</v>
      </c>
      <c r="O251" t="n">
        <v>1</v>
      </c>
      <c r="P251" t="n">
        <v>1</v>
      </c>
      <c r="Q251" t="n">
        <v>2</v>
      </c>
      <c r="R251" s="2" t="inlineStr">
        <is>
          <t>Ask
Revlummer</t>
        </is>
      </c>
      <c r="S251">
        <f>HYPERLINK("https://klasma.github.io/Logging_EMMABODA/artfynd/A 12722-2020.xlsx")</f>
        <v/>
      </c>
    </row>
    <row r="252" ht="15" customHeight="1">
      <c r="A252" t="inlineStr">
        <is>
          <t>A 33362-2020</t>
        </is>
      </c>
      <c r="B252" s="1" t="n">
        <v>44021</v>
      </c>
      <c r="C252" s="1" t="n">
        <v>45170</v>
      </c>
      <c r="D252" t="inlineStr">
        <is>
          <t>KALMAR LÄN</t>
        </is>
      </c>
      <c r="E252" t="inlineStr">
        <is>
          <t>MÖNSTERÅS</t>
        </is>
      </c>
      <c r="G252" t="n">
        <v>2.6</v>
      </c>
      <c r="H252" t="n">
        <v>0</v>
      </c>
      <c r="I252" t="n">
        <v>0</v>
      </c>
      <c r="J252" t="n">
        <v>2</v>
      </c>
      <c r="K252" t="n">
        <v>0</v>
      </c>
      <c r="L252" t="n">
        <v>0</v>
      </c>
      <c r="M252" t="n">
        <v>0</v>
      </c>
      <c r="N252" t="n">
        <v>0</v>
      </c>
      <c r="O252" t="n">
        <v>2</v>
      </c>
      <c r="P252" t="n">
        <v>0</v>
      </c>
      <c r="Q252" t="n">
        <v>2</v>
      </c>
      <c r="R252" s="2" t="inlineStr">
        <is>
          <t>Ekgrenbock
Smalvingad blombock</t>
        </is>
      </c>
      <c r="S252">
        <f>HYPERLINK("https://klasma.github.io/Logging_MONSTERAS/artfynd/A 33362-2020.xlsx")</f>
        <v/>
      </c>
    </row>
    <row r="253" ht="15" customHeight="1">
      <c r="A253" t="inlineStr">
        <is>
          <t>A 38434-2020</t>
        </is>
      </c>
      <c r="B253" s="1" t="n">
        <v>44060</v>
      </c>
      <c r="C253" s="1" t="n">
        <v>45170</v>
      </c>
      <c r="D253" t="inlineStr">
        <is>
          <t>KALMAR LÄN</t>
        </is>
      </c>
      <c r="E253" t="inlineStr">
        <is>
          <t>HULTSFRED</t>
        </is>
      </c>
      <c r="G253" t="n">
        <v>2.3</v>
      </c>
      <c r="H253" t="n">
        <v>1</v>
      </c>
      <c r="I253" t="n">
        <v>1</v>
      </c>
      <c r="J253" t="n">
        <v>0</v>
      </c>
      <c r="K253" t="n">
        <v>0</v>
      </c>
      <c r="L253" t="n">
        <v>0</v>
      </c>
      <c r="M253" t="n">
        <v>0</v>
      </c>
      <c r="N253" t="n">
        <v>0</v>
      </c>
      <c r="O253" t="n">
        <v>0</v>
      </c>
      <c r="P253" t="n">
        <v>0</v>
      </c>
      <c r="Q253" t="n">
        <v>2</v>
      </c>
      <c r="R253" s="2" t="inlineStr">
        <is>
          <t>Sårläka
Blåsippa</t>
        </is>
      </c>
      <c r="S253">
        <f>HYPERLINK("https://klasma.github.io/Logging_HULTSFRED/artfynd/A 38434-2020.xlsx")</f>
        <v/>
      </c>
    </row>
    <row r="254" ht="15" customHeight="1">
      <c r="A254" t="inlineStr">
        <is>
          <t>A 43921-2020</t>
        </is>
      </c>
      <c r="B254" s="1" t="n">
        <v>44083</v>
      </c>
      <c r="C254" s="1" t="n">
        <v>45170</v>
      </c>
      <c r="D254" t="inlineStr">
        <is>
          <t>KALMAR LÄN</t>
        </is>
      </c>
      <c r="E254" t="inlineStr">
        <is>
          <t>HULTSFRED</t>
        </is>
      </c>
      <c r="G254" t="n">
        <v>0.7</v>
      </c>
      <c r="H254" t="n">
        <v>1</v>
      </c>
      <c r="I254" t="n">
        <v>0</v>
      </c>
      <c r="J254" t="n">
        <v>0</v>
      </c>
      <c r="K254" t="n">
        <v>0</v>
      </c>
      <c r="L254" t="n">
        <v>1</v>
      </c>
      <c r="M254" t="n">
        <v>0</v>
      </c>
      <c r="N254" t="n">
        <v>0</v>
      </c>
      <c r="O254" t="n">
        <v>1</v>
      </c>
      <c r="P254" t="n">
        <v>1</v>
      </c>
      <c r="Q254" t="n">
        <v>2</v>
      </c>
      <c r="R254" s="2" t="inlineStr">
        <is>
          <t>Ask
Blåsippa</t>
        </is>
      </c>
      <c r="S254">
        <f>HYPERLINK("https://klasma.github.io/Logging_HULTSFRED/artfynd/A 43921-2020.xlsx")</f>
        <v/>
      </c>
    </row>
    <row r="255" ht="15" customHeight="1">
      <c r="A255" t="inlineStr">
        <is>
          <t>A 47493-2020</t>
        </is>
      </c>
      <c r="B255" s="1" t="n">
        <v>44098</v>
      </c>
      <c r="C255" s="1" t="n">
        <v>45170</v>
      </c>
      <c r="D255" t="inlineStr">
        <is>
          <t>KALMAR LÄN</t>
        </is>
      </c>
      <c r="E255" t="inlineStr">
        <is>
          <t>HULTSFRED</t>
        </is>
      </c>
      <c r="G255" t="n">
        <v>1.3</v>
      </c>
      <c r="H255" t="n">
        <v>2</v>
      </c>
      <c r="I255" t="n">
        <v>1</v>
      </c>
      <c r="J255" t="n">
        <v>0</v>
      </c>
      <c r="K255" t="n">
        <v>1</v>
      </c>
      <c r="L255" t="n">
        <v>0</v>
      </c>
      <c r="M255" t="n">
        <v>0</v>
      </c>
      <c r="N255" t="n">
        <v>0</v>
      </c>
      <c r="O255" t="n">
        <v>1</v>
      </c>
      <c r="P255" t="n">
        <v>1</v>
      </c>
      <c r="Q255" t="n">
        <v>2</v>
      </c>
      <c r="R255" s="2" t="inlineStr">
        <is>
          <t>Knärot
Plattlummer</t>
        </is>
      </c>
      <c r="S255">
        <f>HYPERLINK("https://klasma.github.io/Logging_HULTSFRED/artfynd/A 47493-2020.xlsx")</f>
        <v/>
      </c>
    </row>
    <row r="256" ht="15" customHeight="1">
      <c r="A256" t="inlineStr">
        <is>
          <t>A 51270-2020</t>
        </is>
      </c>
      <c r="B256" s="1" t="n">
        <v>44112</v>
      </c>
      <c r="C256" s="1" t="n">
        <v>45170</v>
      </c>
      <c r="D256" t="inlineStr">
        <is>
          <t>KALMAR LÄN</t>
        </is>
      </c>
      <c r="E256" t="inlineStr">
        <is>
          <t>NYBRO</t>
        </is>
      </c>
      <c r="G256" t="n">
        <v>7.2</v>
      </c>
      <c r="H256" t="n">
        <v>1</v>
      </c>
      <c r="I256" t="n">
        <v>0</v>
      </c>
      <c r="J256" t="n">
        <v>1</v>
      </c>
      <c r="K256" t="n">
        <v>1</v>
      </c>
      <c r="L256" t="n">
        <v>0</v>
      </c>
      <c r="M256" t="n">
        <v>0</v>
      </c>
      <c r="N256" t="n">
        <v>0</v>
      </c>
      <c r="O256" t="n">
        <v>2</v>
      </c>
      <c r="P256" t="n">
        <v>1</v>
      </c>
      <c r="Q256" t="n">
        <v>2</v>
      </c>
      <c r="R256" s="2" t="inlineStr">
        <is>
          <t>Knärot
Ullticka</t>
        </is>
      </c>
      <c r="S256">
        <f>HYPERLINK("https://klasma.github.io/Logging_NYBRO/artfynd/A 51270-2020.xlsx")</f>
        <v/>
      </c>
    </row>
    <row r="257" ht="15" customHeight="1">
      <c r="A257" t="inlineStr">
        <is>
          <t>A 53115-2020</t>
        </is>
      </c>
      <c r="B257" s="1" t="n">
        <v>44120</v>
      </c>
      <c r="C257" s="1" t="n">
        <v>45170</v>
      </c>
      <c r="D257" t="inlineStr">
        <is>
          <t>KALMAR LÄN</t>
        </is>
      </c>
      <c r="E257" t="inlineStr">
        <is>
          <t>NYBRO</t>
        </is>
      </c>
      <c r="G257" t="n">
        <v>6.2</v>
      </c>
      <c r="H257" t="n">
        <v>1</v>
      </c>
      <c r="I257" t="n">
        <v>1</v>
      </c>
      <c r="J257" t="n">
        <v>1</v>
      </c>
      <c r="K257" t="n">
        <v>0</v>
      </c>
      <c r="L257" t="n">
        <v>0</v>
      </c>
      <c r="M257" t="n">
        <v>0</v>
      </c>
      <c r="N257" t="n">
        <v>0</v>
      </c>
      <c r="O257" t="n">
        <v>1</v>
      </c>
      <c r="P257" t="n">
        <v>0</v>
      </c>
      <c r="Q257" t="n">
        <v>2</v>
      </c>
      <c r="R257" s="2" t="inlineStr">
        <is>
          <t>Granticka
Grön sköldmossa</t>
        </is>
      </c>
      <c r="S257">
        <f>HYPERLINK("https://klasma.github.io/Logging_NYBRO/artfynd/A 53115-2020.xlsx")</f>
        <v/>
      </c>
    </row>
    <row r="258" ht="15" customHeight="1">
      <c r="A258" t="inlineStr">
        <is>
          <t>A 58410-2020</t>
        </is>
      </c>
      <c r="B258" s="1" t="n">
        <v>44145</v>
      </c>
      <c r="C258" s="1" t="n">
        <v>45170</v>
      </c>
      <c r="D258" t="inlineStr">
        <is>
          <t>KALMAR LÄN</t>
        </is>
      </c>
      <c r="E258" t="inlineStr">
        <is>
          <t>NYBRO</t>
        </is>
      </c>
      <c r="G258" t="n">
        <v>4.5</v>
      </c>
      <c r="H258" t="n">
        <v>0</v>
      </c>
      <c r="I258" t="n">
        <v>2</v>
      </c>
      <c r="J258" t="n">
        <v>0</v>
      </c>
      <c r="K258" t="n">
        <v>0</v>
      </c>
      <c r="L258" t="n">
        <v>0</v>
      </c>
      <c r="M258" t="n">
        <v>0</v>
      </c>
      <c r="N258" t="n">
        <v>0</v>
      </c>
      <c r="O258" t="n">
        <v>0</v>
      </c>
      <c r="P258" t="n">
        <v>0</v>
      </c>
      <c r="Q258" t="n">
        <v>2</v>
      </c>
      <c r="R258" s="2" t="inlineStr">
        <is>
          <t>Fjällig taggsvamp s.str.
Tjockfotad fingersvamp</t>
        </is>
      </c>
      <c r="S258">
        <f>HYPERLINK("https://klasma.github.io/Logging_NYBRO/artfynd/A 58410-2020.xlsx")</f>
        <v/>
      </c>
    </row>
    <row r="259" ht="15" customHeight="1">
      <c r="A259" t="inlineStr">
        <is>
          <t>A 62745-2020</t>
        </is>
      </c>
      <c r="B259" s="1" t="n">
        <v>44161</v>
      </c>
      <c r="C259" s="1" t="n">
        <v>45170</v>
      </c>
      <c r="D259" t="inlineStr">
        <is>
          <t>KALMAR LÄN</t>
        </is>
      </c>
      <c r="E259" t="inlineStr">
        <is>
          <t>OSKARSHAMN</t>
        </is>
      </c>
      <c r="G259" t="n">
        <v>3.3</v>
      </c>
      <c r="H259" t="n">
        <v>1</v>
      </c>
      <c r="I259" t="n">
        <v>0</v>
      </c>
      <c r="J259" t="n">
        <v>1</v>
      </c>
      <c r="K259" t="n">
        <v>0</v>
      </c>
      <c r="L259" t="n">
        <v>1</v>
      </c>
      <c r="M259" t="n">
        <v>0</v>
      </c>
      <c r="N259" t="n">
        <v>0</v>
      </c>
      <c r="O259" t="n">
        <v>2</v>
      </c>
      <c r="P259" t="n">
        <v>1</v>
      </c>
      <c r="Q259" t="n">
        <v>2</v>
      </c>
      <c r="R259" s="2" t="inlineStr">
        <is>
          <t>Tornseglare
Klubbsprötad bastardsvärmare</t>
        </is>
      </c>
      <c r="S259">
        <f>HYPERLINK("https://klasma.github.io/Logging_OSKARSHAMN/artfynd/A 62745-2020.xlsx")</f>
        <v/>
      </c>
    </row>
    <row r="260" ht="15" customHeight="1">
      <c r="A260" t="inlineStr">
        <is>
          <t>A 1955-2021</t>
        </is>
      </c>
      <c r="B260" s="1" t="n">
        <v>44210</v>
      </c>
      <c r="C260" s="1" t="n">
        <v>45170</v>
      </c>
      <c r="D260" t="inlineStr">
        <is>
          <t>KALMAR LÄN</t>
        </is>
      </c>
      <c r="E260" t="inlineStr">
        <is>
          <t>VÄSTERVIK</t>
        </is>
      </c>
      <c r="G260" t="n">
        <v>5.3</v>
      </c>
      <c r="H260" t="n">
        <v>2</v>
      </c>
      <c r="I260" t="n">
        <v>0</v>
      </c>
      <c r="J260" t="n">
        <v>2</v>
      </c>
      <c r="K260" t="n">
        <v>0</v>
      </c>
      <c r="L260" t="n">
        <v>0</v>
      </c>
      <c r="M260" t="n">
        <v>0</v>
      </c>
      <c r="N260" t="n">
        <v>0</v>
      </c>
      <c r="O260" t="n">
        <v>2</v>
      </c>
      <c r="P260" t="n">
        <v>0</v>
      </c>
      <c r="Q260" t="n">
        <v>2</v>
      </c>
      <c r="R260" s="2" t="inlineStr">
        <is>
          <t>Spillkråka
Talltita</t>
        </is>
      </c>
      <c r="S260">
        <f>HYPERLINK("https://klasma.github.io/Logging_VASTERVIK/artfynd/A 1955-2021.xlsx")</f>
        <v/>
      </c>
    </row>
    <row r="261" ht="15" customHeight="1">
      <c r="A261" t="inlineStr">
        <is>
          <t>A 3238-2021</t>
        </is>
      </c>
      <c r="B261" s="1" t="n">
        <v>44215</v>
      </c>
      <c r="C261" s="1" t="n">
        <v>45170</v>
      </c>
      <c r="D261" t="inlineStr">
        <is>
          <t>KALMAR LÄN</t>
        </is>
      </c>
      <c r="E261" t="inlineStr">
        <is>
          <t>MÖNSTERÅS</t>
        </is>
      </c>
      <c r="G261" t="n">
        <v>17.1</v>
      </c>
      <c r="H261" t="n">
        <v>1</v>
      </c>
      <c r="I261" t="n">
        <v>1</v>
      </c>
      <c r="J261" t="n">
        <v>0</v>
      </c>
      <c r="K261" t="n">
        <v>0</v>
      </c>
      <c r="L261" t="n">
        <v>0</v>
      </c>
      <c r="M261" t="n">
        <v>0</v>
      </c>
      <c r="N261" t="n">
        <v>0</v>
      </c>
      <c r="O261" t="n">
        <v>0</v>
      </c>
      <c r="P261" t="n">
        <v>0</v>
      </c>
      <c r="Q261" t="n">
        <v>2</v>
      </c>
      <c r="R261" s="2" t="inlineStr">
        <is>
          <t>Granbarkgnagare
Mattlummer</t>
        </is>
      </c>
      <c r="S261">
        <f>HYPERLINK("https://klasma.github.io/Logging_MONSTERAS/artfynd/A 3238-2021.xlsx")</f>
        <v/>
      </c>
    </row>
    <row r="262" ht="15" customHeight="1">
      <c r="A262" t="inlineStr">
        <is>
          <t>A 2921-2021</t>
        </is>
      </c>
      <c r="B262" s="1" t="n">
        <v>44216</v>
      </c>
      <c r="C262" s="1" t="n">
        <v>45170</v>
      </c>
      <c r="D262" t="inlineStr">
        <is>
          <t>KALMAR LÄN</t>
        </is>
      </c>
      <c r="E262" t="inlineStr">
        <is>
          <t>TORSÅS</t>
        </is>
      </c>
      <c r="G262" t="n">
        <v>2.7</v>
      </c>
      <c r="H262" t="n">
        <v>2</v>
      </c>
      <c r="I262" t="n">
        <v>0</v>
      </c>
      <c r="J262" t="n">
        <v>1</v>
      </c>
      <c r="K262" t="n">
        <v>0</v>
      </c>
      <c r="L262" t="n">
        <v>0</v>
      </c>
      <c r="M262" t="n">
        <v>0</v>
      </c>
      <c r="N262" t="n">
        <v>0</v>
      </c>
      <c r="O262" t="n">
        <v>1</v>
      </c>
      <c r="P262" t="n">
        <v>0</v>
      </c>
      <c r="Q262" t="n">
        <v>2</v>
      </c>
      <c r="R262" s="2" t="inlineStr">
        <is>
          <t>Nordfladdermus
Gråskimlig fladdermus</t>
        </is>
      </c>
      <c r="S262">
        <f>HYPERLINK("https://klasma.github.io/Logging_TORSAS/artfynd/A 2921-2021.xlsx")</f>
        <v/>
      </c>
    </row>
    <row r="263" ht="15" customHeight="1">
      <c r="A263" t="inlineStr">
        <is>
          <t>A 3975-2021</t>
        </is>
      </c>
      <c r="B263" s="1" t="n">
        <v>44222</v>
      </c>
      <c r="C263" s="1" t="n">
        <v>45170</v>
      </c>
      <c r="D263" t="inlineStr">
        <is>
          <t>KALMAR LÄN</t>
        </is>
      </c>
      <c r="E263" t="inlineStr">
        <is>
          <t>MÖRBYLÅNGA</t>
        </is>
      </c>
      <c r="G263" t="n">
        <v>6</v>
      </c>
      <c r="H263" t="n">
        <v>0</v>
      </c>
      <c r="I263" t="n">
        <v>1</v>
      </c>
      <c r="J263" t="n">
        <v>0</v>
      </c>
      <c r="K263" t="n">
        <v>0</v>
      </c>
      <c r="L263" t="n">
        <v>0</v>
      </c>
      <c r="M263" t="n">
        <v>1</v>
      </c>
      <c r="N263" t="n">
        <v>0</v>
      </c>
      <c r="O263" t="n">
        <v>1</v>
      </c>
      <c r="P263" t="n">
        <v>1</v>
      </c>
      <c r="Q263" t="n">
        <v>2</v>
      </c>
      <c r="R263" s="2" t="inlineStr">
        <is>
          <t>Järnek
Sårläka</t>
        </is>
      </c>
      <c r="S263">
        <f>HYPERLINK("https://klasma.github.io/Logging_MORBYLANGA/artfynd/A 3975-2021.xlsx")</f>
        <v/>
      </c>
    </row>
    <row r="264" ht="15" customHeight="1">
      <c r="A264" t="inlineStr">
        <is>
          <t>A 6384-2021</t>
        </is>
      </c>
      <c r="B264" s="1" t="n">
        <v>44235</v>
      </c>
      <c r="C264" s="1" t="n">
        <v>45170</v>
      </c>
      <c r="D264" t="inlineStr">
        <is>
          <t>KALMAR LÄN</t>
        </is>
      </c>
      <c r="E264" t="inlineStr">
        <is>
          <t>HULTSFRED</t>
        </is>
      </c>
      <c r="G264" t="n">
        <v>10.8</v>
      </c>
      <c r="H264" t="n">
        <v>2</v>
      </c>
      <c r="I264" t="n">
        <v>0</v>
      </c>
      <c r="J264" t="n">
        <v>1</v>
      </c>
      <c r="K264" t="n">
        <v>0</v>
      </c>
      <c r="L264" t="n">
        <v>0</v>
      </c>
      <c r="M264" t="n">
        <v>0</v>
      </c>
      <c r="N264" t="n">
        <v>0</v>
      </c>
      <c r="O264" t="n">
        <v>1</v>
      </c>
      <c r="P264" t="n">
        <v>0</v>
      </c>
      <c r="Q264" t="n">
        <v>2</v>
      </c>
      <c r="R264" s="2" t="inlineStr">
        <is>
          <t>Spillkråka
Vanlig padda</t>
        </is>
      </c>
      <c r="S264">
        <f>HYPERLINK("https://klasma.github.io/Logging_HULTSFRED/artfynd/A 6384-2021.xlsx")</f>
        <v/>
      </c>
    </row>
    <row r="265" ht="15" customHeight="1">
      <c r="A265" t="inlineStr">
        <is>
          <t>A 6396-2021</t>
        </is>
      </c>
      <c r="B265" s="1" t="n">
        <v>44235</v>
      </c>
      <c r="C265" s="1" t="n">
        <v>45170</v>
      </c>
      <c r="D265" t="inlineStr">
        <is>
          <t>KALMAR LÄN</t>
        </is>
      </c>
      <c r="E265" t="inlineStr">
        <is>
          <t>HULTSFRED</t>
        </is>
      </c>
      <c r="G265" t="n">
        <v>0.6</v>
      </c>
      <c r="H265" t="n">
        <v>2</v>
      </c>
      <c r="I265" t="n">
        <v>0</v>
      </c>
      <c r="J265" t="n">
        <v>1</v>
      </c>
      <c r="K265" t="n">
        <v>0</v>
      </c>
      <c r="L265" t="n">
        <v>0</v>
      </c>
      <c r="M265" t="n">
        <v>0</v>
      </c>
      <c r="N265" t="n">
        <v>0</v>
      </c>
      <c r="O265" t="n">
        <v>1</v>
      </c>
      <c r="P265" t="n">
        <v>0</v>
      </c>
      <c r="Q265" t="n">
        <v>2</v>
      </c>
      <c r="R265" s="2" t="inlineStr">
        <is>
          <t>Spillkråka
Revlummer</t>
        </is>
      </c>
      <c r="S265">
        <f>HYPERLINK("https://klasma.github.io/Logging_HULTSFRED/artfynd/A 6396-2021.xlsx")</f>
        <v/>
      </c>
    </row>
    <row r="266" ht="15" customHeight="1">
      <c r="A266" t="inlineStr">
        <is>
          <t>A 12093-2021</t>
        </is>
      </c>
      <c r="B266" s="1" t="n">
        <v>44266</v>
      </c>
      <c r="C266" s="1" t="n">
        <v>45170</v>
      </c>
      <c r="D266" t="inlineStr">
        <is>
          <t>KALMAR LÄN</t>
        </is>
      </c>
      <c r="E266" t="inlineStr">
        <is>
          <t>NYBRO</t>
        </is>
      </c>
      <c r="G266" t="n">
        <v>1.3</v>
      </c>
      <c r="H266" t="n">
        <v>0</v>
      </c>
      <c r="I266" t="n">
        <v>0</v>
      </c>
      <c r="J266" t="n">
        <v>2</v>
      </c>
      <c r="K266" t="n">
        <v>0</v>
      </c>
      <c r="L266" t="n">
        <v>0</v>
      </c>
      <c r="M266" t="n">
        <v>0</v>
      </c>
      <c r="N266" t="n">
        <v>0</v>
      </c>
      <c r="O266" t="n">
        <v>2</v>
      </c>
      <c r="P266" t="n">
        <v>0</v>
      </c>
      <c r="Q266" t="n">
        <v>2</v>
      </c>
      <c r="R266" s="2" t="inlineStr">
        <is>
          <t>Spindelört
Spindelörtskinnbagge</t>
        </is>
      </c>
      <c r="S266">
        <f>HYPERLINK("https://klasma.github.io/Logging_NYBRO/artfynd/A 12093-2021.xlsx")</f>
        <v/>
      </c>
    </row>
    <row r="267" ht="15" customHeight="1">
      <c r="A267" t="inlineStr">
        <is>
          <t>A 14246-2021</t>
        </is>
      </c>
      <c r="B267" s="1" t="n">
        <v>44278</v>
      </c>
      <c r="C267" s="1" t="n">
        <v>45170</v>
      </c>
      <c r="D267" t="inlineStr">
        <is>
          <t>KALMAR LÄN</t>
        </is>
      </c>
      <c r="E267" t="inlineStr">
        <is>
          <t>HULTSFRED</t>
        </is>
      </c>
      <c r="G267" t="n">
        <v>5</v>
      </c>
      <c r="H267" t="n">
        <v>1</v>
      </c>
      <c r="I267" t="n">
        <v>2</v>
      </c>
      <c r="J267" t="n">
        <v>0</v>
      </c>
      <c r="K267" t="n">
        <v>0</v>
      </c>
      <c r="L267" t="n">
        <v>0</v>
      </c>
      <c r="M267" t="n">
        <v>0</v>
      </c>
      <c r="N267" t="n">
        <v>0</v>
      </c>
      <c r="O267" t="n">
        <v>0</v>
      </c>
      <c r="P267" t="n">
        <v>0</v>
      </c>
      <c r="Q267" t="n">
        <v>2</v>
      </c>
      <c r="R267" s="2" t="inlineStr">
        <is>
          <t>Purpurknipprot
Underviol</t>
        </is>
      </c>
      <c r="S267">
        <f>HYPERLINK("https://klasma.github.io/Logging_HULTSFRED/artfynd/A 14246-2021.xlsx")</f>
        <v/>
      </c>
    </row>
    <row r="268" ht="15" customHeight="1">
      <c r="A268" t="inlineStr">
        <is>
          <t>A 14626-2021</t>
        </is>
      </c>
      <c r="B268" s="1" t="n">
        <v>44280</v>
      </c>
      <c r="C268" s="1" t="n">
        <v>45170</v>
      </c>
      <c r="D268" t="inlineStr">
        <is>
          <t>KALMAR LÄN</t>
        </is>
      </c>
      <c r="E268" t="inlineStr">
        <is>
          <t>HULTSFRED</t>
        </is>
      </c>
      <c r="G268" t="n">
        <v>19.3</v>
      </c>
      <c r="H268" t="n">
        <v>0</v>
      </c>
      <c r="I268" t="n">
        <v>1</v>
      </c>
      <c r="J268" t="n">
        <v>1</v>
      </c>
      <c r="K268" t="n">
        <v>0</v>
      </c>
      <c r="L268" t="n">
        <v>0</v>
      </c>
      <c r="M268" t="n">
        <v>0</v>
      </c>
      <c r="N268" t="n">
        <v>0</v>
      </c>
      <c r="O268" t="n">
        <v>1</v>
      </c>
      <c r="P268" t="n">
        <v>0</v>
      </c>
      <c r="Q268" t="n">
        <v>2</v>
      </c>
      <c r="R268" s="2" t="inlineStr">
        <is>
          <t>Skogshare
Jättesvampmal</t>
        </is>
      </c>
      <c r="S268">
        <f>HYPERLINK("https://klasma.github.io/Logging_HULTSFRED/artfynd/A 14626-2021.xlsx")</f>
        <v/>
      </c>
    </row>
    <row r="269" ht="15" customHeight="1">
      <c r="A269" t="inlineStr">
        <is>
          <t>A 21665-2021</t>
        </is>
      </c>
      <c r="B269" s="1" t="n">
        <v>44322</v>
      </c>
      <c r="C269" s="1" t="n">
        <v>45170</v>
      </c>
      <c r="D269" t="inlineStr">
        <is>
          <t>KALMAR LÄN</t>
        </is>
      </c>
      <c r="E269" t="inlineStr">
        <is>
          <t>VÄSTERVIK</t>
        </is>
      </c>
      <c r="G269" t="n">
        <v>18.9</v>
      </c>
      <c r="H269" t="n">
        <v>0</v>
      </c>
      <c r="I269" t="n">
        <v>0</v>
      </c>
      <c r="J269" t="n">
        <v>2</v>
      </c>
      <c r="K269" t="n">
        <v>0</v>
      </c>
      <c r="L269" t="n">
        <v>0</v>
      </c>
      <c r="M269" t="n">
        <v>0</v>
      </c>
      <c r="N269" t="n">
        <v>0</v>
      </c>
      <c r="O269" t="n">
        <v>2</v>
      </c>
      <c r="P269" t="n">
        <v>0</v>
      </c>
      <c r="Q269" t="n">
        <v>2</v>
      </c>
      <c r="R269" s="2" t="inlineStr">
        <is>
          <t>Klubbsprötad bastardsvärmare
Smalsprötad bastardsvärmare</t>
        </is>
      </c>
      <c r="S269">
        <f>HYPERLINK("https://klasma.github.io/Logging_VASTERVIK/artfynd/A 21665-2021.xlsx")</f>
        <v/>
      </c>
    </row>
    <row r="270" ht="15" customHeight="1">
      <c r="A270" t="inlineStr">
        <is>
          <t>A 24774-2021</t>
        </is>
      </c>
      <c r="B270" s="1" t="n">
        <v>44340</v>
      </c>
      <c r="C270" s="1" t="n">
        <v>45170</v>
      </c>
      <c r="D270" t="inlineStr">
        <is>
          <t>KALMAR LÄN</t>
        </is>
      </c>
      <c r="E270" t="inlineStr">
        <is>
          <t>OSKARSHAMN</t>
        </is>
      </c>
      <c r="G270" t="n">
        <v>3.8</v>
      </c>
      <c r="H270" t="n">
        <v>1</v>
      </c>
      <c r="I270" t="n">
        <v>1</v>
      </c>
      <c r="J270" t="n">
        <v>1</v>
      </c>
      <c r="K270" t="n">
        <v>0</v>
      </c>
      <c r="L270" t="n">
        <v>0</v>
      </c>
      <c r="M270" t="n">
        <v>0</v>
      </c>
      <c r="N270" t="n">
        <v>0</v>
      </c>
      <c r="O270" t="n">
        <v>1</v>
      </c>
      <c r="P270" t="n">
        <v>0</v>
      </c>
      <c r="Q270" t="n">
        <v>2</v>
      </c>
      <c r="R270" s="2" t="inlineStr">
        <is>
          <t>Spillkråka
Blåmossa</t>
        </is>
      </c>
      <c r="S270">
        <f>HYPERLINK("https://klasma.github.io/Logging_OSKARSHAMN/artfynd/A 24774-2021.xlsx")</f>
        <v/>
      </c>
    </row>
    <row r="271" ht="15" customHeight="1">
      <c r="A271" t="inlineStr">
        <is>
          <t>A 26367-2021</t>
        </is>
      </c>
      <c r="B271" s="1" t="n">
        <v>44347</v>
      </c>
      <c r="C271" s="1" t="n">
        <v>45170</v>
      </c>
      <c r="D271" t="inlineStr">
        <is>
          <t>KALMAR LÄN</t>
        </is>
      </c>
      <c r="E271" t="inlineStr">
        <is>
          <t>NYBRO</t>
        </is>
      </c>
      <c r="G271" t="n">
        <v>23.7</v>
      </c>
      <c r="H271" t="n">
        <v>0</v>
      </c>
      <c r="I271" t="n">
        <v>1</v>
      </c>
      <c r="J271" t="n">
        <v>1</v>
      </c>
      <c r="K271" t="n">
        <v>0</v>
      </c>
      <c r="L271" t="n">
        <v>0</v>
      </c>
      <c r="M271" t="n">
        <v>0</v>
      </c>
      <c r="N271" t="n">
        <v>0</v>
      </c>
      <c r="O271" t="n">
        <v>1</v>
      </c>
      <c r="P271" t="n">
        <v>0</v>
      </c>
      <c r="Q271" t="n">
        <v>2</v>
      </c>
      <c r="R271" s="2" t="inlineStr">
        <is>
          <t>Ullticka
Grovticka</t>
        </is>
      </c>
      <c r="S271">
        <f>HYPERLINK("https://klasma.github.io/Logging_NYBRO/artfynd/A 26367-2021.xlsx")</f>
        <v/>
      </c>
    </row>
    <row r="272" ht="15" customHeight="1">
      <c r="A272" t="inlineStr">
        <is>
          <t>A 38695-2021</t>
        </is>
      </c>
      <c r="B272" s="1" t="n">
        <v>44410</v>
      </c>
      <c r="C272" s="1" t="n">
        <v>45170</v>
      </c>
      <c r="D272" t="inlineStr">
        <is>
          <t>KALMAR LÄN</t>
        </is>
      </c>
      <c r="E272" t="inlineStr">
        <is>
          <t>TORSÅS</t>
        </is>
      </c>
      <c r="G272" t="n">
        <v>17.2</v>
      </c>
      <c r="H272" t="n">
        <v>1</v>
      </c>
      <c r="I272" t="n">
        <v>1</v>
      </c>
      <c r="J272" t="n">
        <v>0</v>
      </c>
      <c r="K272" t="n">
        <v>0</v>
      </c>
      <c r="L272" t="n">
        <v>0</v>
      </c>
      <c r="M272" t="n">
        <v>0</v>
      </c>
      <c r="N272" t="n">
        <v>0</v>
      </c>
      <c r="O272" t="n">
        <v>0</v>
      </c>
      <c r="P272" t="n">
        <v>0</v>
      </c>
      <c r="Q272" t="n">
        <v>2</v>
      </c>
      <c r="R272" s="2" t="inlineStr">
        <is>
          <t>Murgröna
Blåsippa</t>
        </is>
      </c>
      <c r="S272">
        <f>HYPERLINK("https://klasma.github.io/Logging_TORSAS/artfynd/A 38695-2021.xlsx")</f>
        <v/>
      </c>
    </row>
    <row r="273" ht="15" customHeight="1">
      <c r="A273" t="inlineStr">
        <is>
          <t>A 41398-2021</t>
        </is>
      </c>
      <c r="B273" s="1" t="n">
        <v>44424</v>
      </c>
      <c r="C273" s="1" t="n">
        <v>45170</v>
      </c>
      <c r="D273" t="inlineStr">
        <is>
          <t>KALMAR LÄN</t>
        </is>
      </c>
      <c r="E273" t="inlineStr">
        <is>
          <t>VIMMERBY</t>
        </is>
      </c>
      <c r="G273" t="n">
        <v>14.1</v>
      </c>
      <c r="H273" t="n">
        <v>0</v>
      </c>
      <c r="I273" t="n">
        <v>0</v>
      </c>
      <c r="J273" t="n">
        <v>2</v>
      </c>
      <c r="K273" t="n">
        <v>0</v>
      </c>
      <c r="L273" t="n">
        <v>0</v>
      </c>
      <c r="M273" t="n">
        <v>0</v>
      </c>
      <c r="N273" t="n">
        <v>0</v>
      </c>
      <c r="O273" t="n">
        <v>2</v>
      </c>
      <c r="P273" t="n">
        <v>0</v>
      </c>
      <c r="Q273" t="n">
        <v>2</v>
      </c>
      <c r="R273" s="2" t="inlineStr">
        <is>
          <t>Klasefibbla
Sommarfibbla</t>
        </is>
      </c>
      <c r="S273">
        <f>HYPERLINK("https://klasma.github.io/Logging_VIMMERBY/artfynd/A 41398-2021.xlsx")</f>
        <v/>
      </c>
    </row>
    <row r="274" ht="15" customHeight="1">
      <c r="A274" t="inlineStr">
        <is>
          <t>A 44667-2021</t>
        </is>
      </c>
      <c r="B274" s="1" t="n">
        <v>44438</v>
      </c>
      <c r="C274" s="1" t="n">
        <v>45170</v>
      </c>
      <c r="D274" t="inlineStr">
        <is>
          <t>KALMAR LÄN</t>
        </is>
      </c>
      <c r="E274" t="inlineStr">
        <is>
          <t>VÄSTERVIK</t>
        </is>
      </c>
      <c r="G274" t="n">
        <v>1.7</v>
      </c>
      <c r="H274" t="n">
        <v>1</v>
      </c>
      <c r="I274" t="n">
        <v>1</v>
      </c>
      <c r="J274" t="n">
        <v>1</v>
      </c>
      <c r="K274" t="n">
        <v>0</v>
      </c>
      <c r="L274" t="n">
        <v>0</v>
      </c>
      <c r="M274" t="n">
        <v>0</v>
      </c>
      <c r="N274" t="n">
        <v>0</v>
      </c>
      <c r="O274" t="n">
        <v>1</v>
      </c>
      <c r="P274" t="n">
        <v>0</v>
      </c>
      <c r="Q274" t="n">
        <v>2</v>
      </c>
      <c r="R274" s="2" t="inlineStr">
        <is>
          <t>Järpe
Fjällig taggsvamp s.str.</t>
        </is>
      </c>
      <c r="S274">
        <f>HYPERLINK("https://klasma.github.io/Logging_VASTERVIK/artfynd/A 44667-2021.xlsx")</f>
        <v/>
      </c>
    </row>
    <row r="275" ht="15" customHeight="1">
      <c r="A275" t="inlineStr">
        <is>
          <t>A 51833-2021</t>
        </is>
      </c>
      <c r="B275" s="1" t="n">
        <v>44462</v>
      </c>
      <c r="C275" s="1" t="n">
        <v>45170</v>
      </c>
      <c r="D275" t="inlineStr">
        <is>
          <t>KALMAR LÄN</t>
        </is>
      </c>
      <c r="E275" t="inlineStr">
        <is>
          <t>VÄSTERVIK</t>
        </is>
      </c>
      <c r="G275" t="n">
        <v>4</v>
      </c>
      <c r="H275" t="n">
        <v>1</v>
      </c>
      <c r="I275" t="n">
        <v>0</v>
      </c>
      <c r="J275" t="n">
        <v>1</v>
      </c>
      <c r="K275" t="n">
        <v>0</v>
      </c>
      <c r="L275" t="n">
        <v>0</v>
      </c>
      <c r="M275" t="n">
        <v>0</v>
      </c>
      <c r="N275" t="n">
        <v>0</v>
      </c>
      <c r="O275" t="n">
        <v>1</v>
      </c>
      <c r="P275" t="n">
        <v>0</v>
      </c>
      <c r="Q275" t="n">
        <v>2</v>
      </c>
      <c r="R275" s="2" t="inlineStr">
        <is>
          <t>Motaggsvamp
Fläcknycklar</t>
        </is>
      </c>
      <c r="S275">
        <f>HYPERLINK("https://klasma.github.io/Logging_VASTERVIK/artfynd/A 51833-2021.xlsx")</f>
        <v/>
      </c>
    </row>
    <row r="276" ht="15" customHeight="1">
      <c r="A276" t="inlineStr">
        <is>
          <t>A 53769-2021</t>
        </is>
      </c>
      <c r="B276" s="1" t="n">
        <v>44467</v>
      </c>
      <c r="C276" s="1" t="n">
        <v>45170</v>
      </c>
      <c r="D276" t="inlineStr">
        <is>
          <t>KALMAR LÄN</t>
        </is>
      </c>
      <c r="E276" t="inlineStr">
        <is>
          <t>VÄSTERVIK</t>
        </is>
      </c>
      <c r="G276" t="n">
        <v>2.2</v>
      </c>
      <c r="H276" t="n">
        <v>1</v>
      </c>
      <c r="I276" t="n">
        <v>2</v>
      </c>
      <c r="J276" t="n">
        <v>0</v>
      </c>
      <c r="K276" t="n">
        <v>0</v>
      </c>
      <c r="L276" t="n">
        <v>0</v>
      </c>
      <c r="M276" t="n">
        <v>0</v>
      </c>
      <c r="N276" t="n">
        <v>0</v>
      </c>
      <c r="O276" t="n">
        <v>0</v>
      </c>
      <c r="P276" t="n">
        <v>0</v>
      </c>
      <c r="Q276" t="n">
        <v>2</v>
      </c>
      <c r="R276" s="2" t="inlineStr">
        <is>
          <t>Grön sköldmossa
Stubbspretmossa</t>
        </is>
      </c>
      <c r="S276">
        <f>HYPERLINK("https://klasma.github.io/Logging_VASTERVIK/artfynd/A 53769-2021.xlsx")</f>
        <v/>
      </c>
    </row>
    <row r="277" ht="15" customHeight="1">
      <c r="A277" t="inlineStr">
        <is>
          <t>A 52906-2021</t>
        </is>
      </c>
      <c r="B277" s="1" t="n">
        <v>44467</v>
      </c>
      <c r="C277" s="1" t="n">
        <v>45170</v>
      </c>
      <c r="D277" t="inlineStr">
        <is>
          <t>KALMAR LÄN</t>
        </is>
      </c>
      <c r="E277" t="inlineStr">
        <is>
          <t>MÖRBYLÅNGA</t>
        </is>
      </c>
      <c r="G277" t="n">
        <v>2.1</v>
      </c>
      <c r="H277" t="n">
        <v>2</v>
      </c>
      <c r="I277" t="n">
        <v>0</v>
      </c>
      <c r="J277" t="n">
        <v>2</v>
      </c>
      <c r="K277" t="n">
        <v>0</v>
      </c>
      <c r="L277" t="n">
        <v>0</v>
      </c>
      <c r="M277" t="n">
        <v>0</v>
      </c>
      <c r="N277" t="n">
        <v>0</v>
      </c>
      <c r="O277" t="n">
        <v>2</v>
      </c>
      <c r="P277" t="n">
        <v>0</v>
      </c>
      <c r="Q277" t="n">
        <v>2</v>
      </c>
      <c r="R277" s="2" t="inlineStr">
        <is>
          <t>Gulsparv
Rödvingetrast</t>
        </is>
      </c>
      <c r="S277">
        <f>HYPERLINK("https://klasma.github.io/Logging_MORBYLANGA/artfynd/A 52906-2021.xlsx")</f>
        <v/>
      </c>
    </row>
    <row r="278" ht="15" customHeight="1">
      <c r="A278" t="inlineStr">
        <is>
          <t>A 53295-2021</t>
        </is>
      </c>
      <c r="B278" s="1" t="n">
        <v>44468</v>
      </c>
      <c r="C278" s="1" t="n">
        <v>45170</v>
      </c>
      <c r="D278" t="inlineStr">
        <is>
          <t>KALMAR LÄN</t>
        </is>
      </c>
      <c r="E278" t="inlineStr">
        <is>
          <t>HULTSFRED</t>
        </is>
      </c>
      <c r="F278" t="inlineStr">
        <is>
          <t>Sveaskog</t>
        </is>
      </c>
      <c r="G278" t="n">
        <v>2.2</v>
      </c>
      <c r="H278" t="n">
        <v>1</v>
      </c>
      <c r="I278" t="n">
        <v>0</v>
      </c>
      <c r="J278" t="n">
        <v>1</v>
      </c>
      <c r="K278" t="n">
        <v>0</v>
      </c>
      <c r="L278" t="n">
        <v>0</v>
      </c>
      <c r="M278" t="n">
        <v>0</v>
      </c>
      <c r="N278" t="n">
        <v>0</v>
      </c>
      <c r="O278" t="n">
        <v>1</v>
      </c>
      <c r="P278" t="n">
        <v>0</v>
      </c>
      <c r="Q278" t="n">
        <v>2</v>
      </c>
      <c r="R278" s="2" t="inlineStr">
        <is>
          <t>Vedskivlav
Blåsippa</t>
        </is>
      </c>
      <c r="S278">
        <f>HYPERLINK("https://klasma.github.io/Logging_HULTSFRED/artfynd/A 53295-2021.xlsx")</f>
        <v/>
      </c>
    </row>
    <row r="279" ht="15" customHeight="1">
      <c r="A279" t="inlineStr">
        <is>
          <t>A 56616-2021</t>
        </is>
      </c>
      <c r="B279" s="1" t="n">
        <v>44480</v>
      </c>
      <c r="C279" s="1" t="n">
        <v>45170</v>
      </c>
      <c r="D279" t="inlineStr">
        <is>
          <t>KALMAR LÄN</t>
        </is>
      </c>
      <c r="E279" t="inlineStr">
        <is>
          <t>VÄSTERVIK</t>
        </is>
      </c>
      <c r="G279" t="n">
        <v>0.7</v>
      </c>
      <c r="H279" t="n">
        <v>0</v>
      </c>
      <c r="I279" t="n">
        <v>0</v>
      </c>
      <c r="J279" t="n">
        <v>2</v>
      </c>
      <c r="K279" t="n">
        <v>0</v>
      </c>
      <c r="L279" t="n">
        <v>0</v>
      </c>
      <c r="M279" t="n">
        <v>0</v>
      </c>
      <c r="N279" t="n">
        <v>0</v>
      </c>
      <c r="O279" t="n">
        <v>2</v>
      </c>
      <c r="P279" t="n">
        <v>0</v>
      </c>
      <c r="Q279" t="n">
        <v>2</v>
      </c>
      <c r="R279" s="2" t="inlineStr">
        <is>
          <t>Gullklöver
Vippärt</t>
        </is>
      </c>
      <c r="S279">
        <f>HYPERLINK("https://klasma.github.io/Logging_VASTERVIK/artfynd/A 56616-2021.xlsx")</f>
        <v/>
      </c>
    </row>
    <row r="280" ht="15" customHeight="1">
      <c r="A280" t="inlineStr">
        <is>
          <t>A 59940-2021</t>
        </is>
      </c>
      <c r="B280" s="1" t="n">
        <v>44494</v>
      </c>
      <c r="C280" s="1" t="n">
        <v>45170</v>
      </c>
      <c r="D280" t="inlineStr">
        <is>
          <t>KALMAR LÄN</t>
        </is>
      </c>
      <c r="E280" t="inlineStr">
        <is>
          <t>VÄSTERVIK</t>
        </is>
      </c>
      <c r="G280" t="n">
        <v>4.3</v>
      </c>
      <c r="H280" t="n">
        <v>1</v>
      </c>
      <c r="I280" t="n">
        <v>1</v>
      </c>
      <c r="J280" t="n">
        <v>0</v>
      </c>
      <c r="K280" t="n">
        <v>1</v>
      </c>
      <c r="L280" t="n">
        <v>0</v>
      </c>
      <c r="M280" t="n">
        <v>0</v>
      </c>
      <c r="N280" t="n">
        <v>0</v>
      </c>
      <c r="O280" t="n">
        <v>1</v>
      </c>
      <c r="P280" t="n">
        <v>1</v>
      </c>
      <c r="Q280" t="n">
        <v>2</v>
      </c>
      <c r="R280" s="2" t="inlineStr">
        <is>
          <t>Knärot
Grönpyrola</t>
        </is>
      </c>
      <c r="S280">
        <f>HYPERLINK("https://klasma.github.io/Logging_VASTERVIK/artfynd/A 59940-2021.xlsx")</f>
        <v/>
      </c>
    </row>
    <row r="281" ht="15" customHeight="1">
      <c r="A281" t="inlineStr">
        <is>
          <t>A 65169-2021</t>
        </is>
      </c>
      <c r="B281" s="1" t="n">
        <v>44515</v>
      </c>
      <c r="C281" s="1" t="n">
        <v>45170</v>
      </c>
      <c r="D281" t="inlineStr">
        <is>
          <t>KALMAR LÄN</t>
        </is>
      </c>
      <c r="E281" t="inlineStr">
        <is>
          <t>OSKARSHAMN</t>
        </is>
      </c>
      <c r="G281" t="n">
        <v>1.6</v>
      </c>
      <c r="H281" t="n">
        <v>0</v>
      </c>
      <c r="I281" t="n">
        <v>1</v>
      </c>
      <c r="J281" t="n">
        <v>1</v>
      </c>
      <c r="K281" t="n">
        <v>0</v>
      </c>
      <c r="L281" t="n">
        <v>0</v>
      </c>
      <c r="M281" t="n">
        <v>0</v>
      </c>
      <c r="N281" t="n">
        <v>0</v>
      </c>
      <c r="O281" t="n">
        <v>1</v>
      </c>
      <c r="P281" t="n">
        <v>0</v>
      </c>
      <c r="Q281" t="n">
        <v>2</v>
      </c>
      <c r="R281" s="2" t="inlineStr">
        <is>
          <t>Svinrot
Svart trolldruva</t>
        </is>
      </c>
      <c r="S281">
        <f>HYPERLINK("https://klasma.github.io/Logging_OSKARSHAMN/artfynd/A 65169-2021.xlsx")</f>
        <v/>
      </c>
    </row>
    <row r="282" ht="15" customHeight="1">
      <c r="A282" t="inlineStr">
        <is>
          <t>A 73602-2021</t>
        </is>
      </c>
      <c r="B282" s="1" t="n">
        <v>44552</v>
      </c>
      <c r="C282" s="1" t="n">
        <v>45170</v>
      </c>
      <c r="D282" t="inlineStr">
        <is>
          <t>KALMAR LÄN</t>
        </is>
      </c>
      <c r="E282" t="inlineStr">
        <is>
          <t>OSKARSHAMN</t>
        </is>
      </c>
      <c r="G282" t="n">
        <v>4.5</v>
      </c>
      <c r="H282" t="n">
        <v>1</v>
      </c>
      <c r="I282" t="n">
        <v>0</v>
      </c>
      <c r="J282" t="n">
        <v>1</v>
      </c>
      <c r="K282" t="n">
        <v>0</v>
      </c>
      <c r="L282" t="n">
        <v>0</v>
      </c>
      <c r="M282" t="n">
        <v>0</v>
      </c>
      <c r="N282" t="n">
        <v>0</v>
      </c>
      <c r="O282" t="n">
        <v>1</v>
      </c>
      <c r="P282" t="n">
        <v>0</v>
      </c>
      <c r="Q282" t="n">
        <v>2</v>
      </c>
      <c r="R282" s="2" t="inlineStr">
        <is>
          <t>Skogssvingel
Blåsippa</t>
        </is>
      </c>
      <c r="S282">
        <f>HYPERLINK("https://klasma.github.io/Logging_OSKARSHAMN/artfynd/A 73602-2021.xlsx")</f>
        <v/>
      </c>
    </row>
    <row r="283" ht="15" customHeight="1">
      <c r="A283" t="inlineStr">
        <is>
          <t>A 74390-2021</t>
        </is>
      </c>
      <c r="B283" s="1" t="n">
        <v>44559</v>
      </c>
      <c r="C283" s="1" t="n">
        <v>45170</v>
      </c>
      <c r="D283" t="inlineStr">
        <is>
          <t>KALMAR LÄN</t>
        </is>
      </c>
      <c r="E283" t="inlineStr">
        <is>
          <t>HULTSFRED</t>
        </is>
      </c>
      <c r="G283" t="n">
        <v>1.6</v>
      </c>
      <c r="H283" t="n">
        <v>0</v>
      </c>
      <c r="I283" t="n">
        <v>2</v>
      </c>
      <c r="J283" t="n">
        <v>0</v>
      </c>
      <c r="K283" t="n">
        <v>0</v>
      </c>
      <c r="L283" t="n">
        <v>0</v>
      </c>
      <c r="M283" t="n">
        <v>0</v>
      </c>
      <c r="N283" t="n">
        <v>0</v>
      </c>
      <c r="O283" t="n">
        <v>0</v>
      </c>
      <c r="P283" t="n">
        <v>0</v>
      </c>
      <c r="Q283" t="n">
        <v>2</v>
      </c>
      <c r="R283" s="2" t="inlineStr">
        <is>
          <t>Dvärgkällmossa
Källmossa</t>
        </is>
      </c>
      <c r="S283">
        <f>HYPERLINK("https://klasma.github.io/Logging_HULTSFRED/artfynd/A 74390-2021.xlsx")</f>
        <v/>
      </c>
    </row>
    <row r="284" ht="15" customHeight="1">
      <c r="A284" t="inlineStr">
        <is>
          <t>A 251-2022</t>
        </is>
      </c>
      <c r="B284" s="1" t="n">
        <v>44565</v>
      </c>
      <c r="C284" s="1" t="n">
        <v>45170</v>
      </c>
      <c r="D284" t="inlineStr">
        <is>
          <t>KALMAR LÄN</t>
        </is>
      </c>
      <c r="E284" t="inlineStr">
        <is>
          <t>HULTSFRED</t>
        </is>
      </c>
      <c r="G284" t="n">
        <v>10.4</v>
      </c>
      <c r="H284" t="n">
        <v>1</v>
      </c>
      <c r="I284" t="n">
        <v>1</v>
      </c>
      <c r="J284" t="n">
        <v>1</v>
      </c>
      <c r="K284" t="n">
        <v>0</v>
      </c>
      <c r="L284" t="n">
        <v>0</v>
      </c>
      <c r="M284" t="n">
        <v>0</v>
      </c>
      <c r="N284" t="n">
        <v>0</v>
      </c>
      <c r="O284" t="n">
        <v>1</v>
      </c>
      <c r="P284" t="n">
        <v>0</v>
      </c>
      <c r="Q284" t="n">
        <v>2</v>
      </c>
      <c r="R284" s="2" t="inlineStr">
        <is>
          <t>Entita
Blåmossa</t>
        </is>
      </c>
      <c r="S284">
        <f>HYPERLINK("https://klasma.github.io/Logging_HULTSFRED/artfynd/A 251-2022.xlsx")</f>
        <v/>
      </c>
    </row>
    <row r="285" ht="15" customHeight="1">
      <c r="A285" t="inlineStr">
        <is>
          <t>A 942-2022</t>
        </is>
      </c>
      <c r="B285" s="1" t="n">
        <v>44568</v>
      </c>
      <c r="C285" s="1" t="n">
        <v>45170</v>
      </c>
      <c r="D285" t="inlineStr">
        <is>
          <t>KALMAR LÄN</t>
        </is>
      </c>
      <c r="E285" t="inlineStr">
        <is>
          <t>TORSÅS</t>
        </is>
      </c>
      <c r="G285" t="n">
        <v>4.7</v>
      </c>
      <c r="H285" t="n">
        <v>0</v>
      </c>
      <c r="I285" t="n">
        <v>1</v>
      </c>
      <c r="J285" t="n">
        <v>1</v>
      </c>
      <c r="K285" t="n">
        <v>0</v>
      </c>
      <c r="L285" t="n">
        <v>0</v>
      </c>
      <c r="M285" t="n">
        <v>0</v>
      </c>
      <c r="N285" t="n">
        <v>0</v>
      </c>
      <c r="O285" t="n">
        <v>1</v>
      </c>
      <c r="P285" t="n">
        <v>0</v>
      </c>
      <c r="Q285" t="n">
        <v>2</v>
      </c>
      <c r="R285" s="2" t="inlineStr">
        <is>
          <t>Tallticka
Brandticka</t>
        </is>
      </c>
      <c r="S285">
        <f>HYPERLINK("https://klasma.github.io/Logging_TORSAS/artfynd/A 942-2022.xlsx")</f>
        <v/>
      </c>
    </row>
    <row r="286" ht="15" customHeight="1">
      <c r="A286" t="inlineStr">
        <is>
          <t>A 14927-2022</t>
        </is>
      </c>
      <c r="B286" s="1" t="n">
        <v>44657</v>
      </c>
      <c r="C286" s="1" t="n">
        <v>45170</v>
      </c>
      <c r="D286" t="inlineStr">
        <is>
          <t>KALMAR LÄN</t>
        </is>
      </c>
      <c r="E286" t="inlineStr">
        <is>
          <t>VÄSTERVIK</t>
        </is>
      </c>
      <c r="F286" t="inlineStr">
        <is>
          <t>Holmen skog AB</t>
        </is>
      </c>
      <c r="G286" t="n">
        <v>1.1</v>
      </c>
      <c r="H286" t="n">
        <v>2</v>
      </c>
      <c r="I286" t="n">
        <v>1</v>
      </c>
      <c r="J286" t="n">
        <v>0</v>
      </c>
      <c r="K286" t="n">
        <v>0</v>
      </c>
      <c r="L286" t="n">
        <v>0</v>
      </c>
      <c r="M286" t="n">
        <v>0</v>
      </c>
      <c r="N286" t="n">
        <v>0</v>
      </c>
      <c r="O286" t="n">
        <v>0</v>
      </c>
      <c r="P286" t="n">
        <v>0</v>
      </c>
      <c r="Q286" t="n">
        <v>2</v>
      </c>
      <c r="R286" s="2" t="inlineStr">
        <is>
          <t>Ekoxe
Revlummer</t>
        </is>
      </c>
      <c r="S286">
        <f>HYPERLINK("https://klasma.github.io/Logging_VASTERVIK/artfynd/A 14927-2022.xlsx")</f>
        <v/>
      </c>
    </row>
    <row r="287" ht="15" customHeight="1">
      <c r="A287" t="inlineStr">
        <is>
          <t>A 25145-2022</t>
        </is>
      </c>
      <c r="B287" s="1" t="n">
        <v>44729</v>
      </c>
      <c r="C287" s="1" t="n">
        <v>45170</v>
      </c>
      <c r="D287" t="inlineStr">
        <is>
          <t>KALMAR LÄN</t>
        </is>
      </c>
      <c r="E287" t="inlineStr">
        <is>
          <t>VÄSTERVIK</t>
        </is>
      </c>
      <c r="G287" t="n">
        <v>1.3</v>
      </c>
      <c r="H287" t="n">
        <v>1</v>
      </c>
      <c r="I287" t="n">
        <v>0</v>
      </c>
      <c r="J287" t="n">
        <v>1</v>
      </c>
      <c r="K287" t="n">
        <v>1</v>
      </c>
      <c r="L287" t="n">
        <v>0</v>
      </c>
      <c r="M287" t="n">
        <v>0</v>
      </c>
      <c r="N287" t="n">
        <v>0</v>
      </c>
      <c r="O287" t="n">
        <v>2</v>
      </c>
      <c r="P287" t="n">
        <v>1</v>
      </c>
      <c r="Q287" t="n">
        <v>2</v>
      </c>
      <c r="R287" s="2" t="inlineStr">
        <is>
          <t>Knärot
Tallticka</t>
        </is>
      </c>
      <c r="S287">
        <f>HYPERLINK("https://klasma.github.io/Logging_VASTERVIK/artfynd/A 25145-2022.xlsx")</f>
        <v/>
      </c>
    </row>
    <row r="288" ht="15" customHeight="1">
      <c r="A288" t="inlineStr">
        <is>
          <t>A 31733-2022</t>
        </is>
      </c>
      <c r="B288" s="1" t="n">
        <v>44776</v>
      </c>
      <c r="C288" s="1" t="n">
        <v>45170</v>
      </c>
      <c r="D288" t="inlineStr">
        <is>
          <t>KALMAR LÄN</t>
        </is>
      </c>
      <c r="E288" t="inlineStr">
        <is>
          <t>BORGHOLM</t>
        </is>
      </c>
      <c r="F288" t="inlineStr">
        <is>
          <t>Sveaskog</t>
        </is>
      </c>
      <c r="G288" t="n">
        <v>6.9</v>
      </c>
      <c r="H288" t="n">
        <v>1</v>
      </c>
      <c r="I288" t="n">
        <v>1</v>
      </c>
      <c r="J288" t="n">
        <v>0</v>
      </c>
      <c r="K288" t="n">
        <v>0</v>
      </c>
      <c r="L288" t="n">
        <v>1</v>
      </c>
      <c r="M288" t="n">
        <v>0</v>
      </c>
      <c r="N288" t="n">
        <v>0</v>
      </c>
      <c r="O288" t="n">
        <v>1</v>
      </c>
      <c r="P288" t="n">
        <v>1</v>
      </c>
      <c r="Q288" t="n">
        <v>2</v>
      </c>
      <c r="R288" s="2" t="inlineStr">
        <is>
          <t>Ask
Skogsknipprot</t>
        </is>
      </c>
      <c r="S288">
        <f>HYPERLINK("https://klasma.github.io/Logging_BORGHOLM/artfynd/A 31733-2022.xlsx")</f>
        <v/>
      </c>
    </row>
    <row r="289" ht="15" customHeight="1">
      <c r="A289" t="inlineStr">
        <is>
          <t>A 32174-2022</t>
        </is>
      </c>
      <c r="B289" s="1" t="n">
        <v>44781</v>
      </c>
      <c r="C289" s="1" t="n">
        <v>45170</v>
      </c>
      <c r="D289" t="inlineStr">
        <is>
          <t>KALMAR LÄN</t>
        </is>
      </c>
      <c r="E289" t="inlineStr">
        <is>
          <t>BORGHOLM</t>
        </is>
      </c>
      <c r="F289" t="inlineStr">
        <is>
          <t>Sveaskog</t>
        </is>
      </c>
      <c r="G289" t="n">
        <v>1.6</v>
      </c>
      <c r="H289" t="n">
        <v>1</v>
      </c>
      <c r="I289" t="n">
        <v>1</v>
      </c>
      <c r="J289" t="n">
        <v>1</v>
      </c>
      <c r="K289" t="n">
        <v>0</v>
      </c>
      <c r="L289" t="n">
        <v>0</v>
      </c>
      <c r="M289" t="n">
        <v>0</v>
      </c>
      <c r="N289" t="n">
        <v>0</v>
      </c>
      <c r="O289" t="n">
        <v>1</v>
      </c>
      <c r="P289" t="n">
        <v>0</v>
      </c>
      <c r="Q289" t="n">
        <v>2</v>
      </c>
      <c r="R289" s="2" t="inlineStr">
        <is>
          <t>Backklöver
Tvåblad</t>
        </is>
      </c>
      <c r="S289">
        <f>HYPERLINK("https://klasma.github.io/Logging_BORGHOLM/artfynd/A 32174-2022.xlsx")</f>
        <v/>
      </c>
    </row>
    <row r="290" ht="15" customHeight="1">
      <c r="A290" t="inlineStr">
        <is>
          <t>A 32640-2022</t>
        </is>
      </c>
      <c r="B290" s="1" t="n">
        <v>44783</v>
      </c>
      <c r="C290" s="1" t="n">
        <v>45170</v>
      </c>
      <c r="D290" t="inlineStr">
        <is>
          <t>KALMAR LÄN</t>
        </is>
      </c>
      <c r="E290" t="inlineStr">
        <is>
          <t>BORGHOLM</t>
        </is>
      </c>
      <c r="F290" t="inlineStr">
        <is>
          <t>Sveaskog</t>
        </is>
      </c>
      <c r="G290" t="n">
        <v>1.2</v>
      </c>
      <c r="H290" t="n">
        <v>0</v>
      </c>
      <c r="I290" t="n">
        <v>2</v>
      </c>
      <c r="J290" t="n">
        <v>0</v>
      </c>
      <c r="K290" t="n">
        <v>0</v>
      </c>
      <c r="L290" t="n">
        <v>0</v>
      </c>
      <c r="M290" t="n">
        <v>0</v>
      </c>
      <c r="N290" t="n">
        <v>0</v>
      </c>
      <c r="O290" t="n">
        <v>0</v>
      </c>
      <c r="P290" t="n">
        <v>0</v>
      </c>
      <c r="Q290" t="n">
        <v>2</v>
      </c>
      <c r="R290" s="2" t="inlineStr">
        <is>
          <t>Kornknutmossa
Murgröna</t>
        </is>
      </c>
      <c r="S290">
        <f>HYPERLINK("https://klasma.github.io/Logging_BORGHOLM/artfynd/A 32640-2022.xlsx")</f>
        <v/>
      </c>
    </row>
    <row r="291" ht="15" customHeight="1">
      <c r="A291" t="inlineStr">
        <is>
          <t>A 33043-2022</t>
        </is>
      </c>
      <c r="B291" s="1" t="n">
        <v>44785</v>
      </c>
      <c r="C291" s="1" t="n">
        <v>45170</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row>
    <row r="292" ht="15" customHeight="1">
      <c r="A292" t="inlineStr">
        <is>
          <t>A 34944-2022</t>
        </is>
      </c>
      <c r="B292" s="1" t="n">
        <v>44796</v>
      </c>
      <c r="C292" s="1" t="n">
        <v>45170</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row>
    <row r="293" ht="15" customHeight="1">
      <c r="A293" t="inlineStr">
        <is>
          <t>A 35871-2022</t>
        </is>
      </c>
      <c r="B293" s="1" t="n">
        <v>44802</v>
      </c>
      <c r="C293" s="1" t="n">
        <v>45170</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row>
    <row r="294" ht="15" customHeight="1">
      <c r="A294" t="inlineStr">
        <is>
          <t>A 38373-2022</t>
        </is>
      </c>
      <c r="B294" s="1" t="n">
        <v>44812</v>
      </c>
      <c r="C294" s="1" t="n">
        <v>45170</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row>
    <row r="295" ht="15" customHeight="1">
      <c r="A295" t="inlineStr">
        <is>
          <t>A 40785-2022</t>
        </is>
      </c>
      <c r="B295" s="1" t="n">
        <v>44824</v>
      </c>
      <c r="C295" s="1" t="n">
        <v>45170</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row>
    <row r="296" ht="15" customHeight="1">
      <c r="A296" t="inlineStr">
        <is>
          <t>A 41881-2022</t>
        </is>
      </c>
      <c r="B296" s="1" t="n">
        <v>44827</v>
      </c>
      <c r="C296" s="1" t="n">
        <v>45170</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row>
    <row r="297" ht="15" customHeight="1">
      <c r="A297" t="inlineStr">
        <is>
          <t>A 43756-2022</t>
        </is>
      </c>
      <c r="B297" s="1" t="n">
        <v>44837</v>
      </c>
      <c r="C297" s="1" t="n">
        <v>45170</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row>
    <row r="298" ht="15" customHeight="1">
      <c r="A298" t="inlineStr">
        <is>
          <t>A 44008-2022</t>
        </is>
      </c>
      <c r="B298" s="1" t="n">
        <v>44838</v>
      </c>
      <c r="C298" s="1" t="n">
        <v>45170</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row>
    <row r="299" ht="15" customHeight="1">
      <c r="A299" t="inlineStr">
        <is>
          <t>A 46552-2022</t>
        </is>
      </c>
      <c r="B299" s="1" t="n">
        <v>44848</v>
      </c>
      <c r="C299" s="1" t="n">
        <v>45170</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row>
    <row r="300" ht="15" customHeight="1">
      <c r="A300" t="inlineStr">
        <is>
          <t>A 46787-2022</t>
        </is>
      </c>
      <c r="B300" s="1" t="n">
        <v>44851</v>
      </c>
      <c r="C300" s="1" t="n">
        <v>45170</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row>
    <row r="301" ht="15" customHeight="1">
      <c r="A301" t="inlineStr">
        <is>
          <t>A 50989-2022</t>
        </is>
      </c>
      <c r="B301" s="1" t="n">
        <v>44867</v>
      </c>
      <c r="C301" s="1" t="n">
        <v>45170</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row>
    <row r="302" ht="15" customHeight="1">
      <c r="A302" t="inlineStr">
        <is>
          <t>A 57330-2022</t>
        </is>
      </c>
      <c r="B302" s="1" t="n">
        <v>44896</v>
      </c>
      <c r="C302" s="1" t="n">
        <v>45170</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row>
    <row r="303" ht="15" customHeight="1">
      <c r="A303" t="inlineStr">
        <is>
          <t>A 59145-2022</t>
        </is>
      </c>
      <c r="B303" s="1" t="n">
        <v>44904</v>
      </c>
      <c r="C303" s="1" t="n">
        <v>45170</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row>
    <row r="304" ht="15" customHeight="1">
      <c r="A304" t="inlineStr">
        <is>
          <t>A 61121-2022</t>
        </is>
      </c>
      <c r="B304" s="1" t="n">
        <v>44908</v>
      </c>
      <c r="C304" s="1" t="n">
        <v>45170</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row>
    <row r="305" ht="15" customHeight="1">
      <c r="A305" t="inlineStr">
        <is>
          <t>A 61429-2022</t>
        </is>
      </c>
      <c r="B305" s="1" t="n">
        <v>44909</v>
      </c>
      <c r="C305" s="1" t="n">
        <v>45170</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row>
    <row r="306" ht="15" customHeight="1">
      <c r="A306" t="inlineStr">
        <is>
          <t>A 62003-2022</t>
        </is>
      </c>
      <c r="B306" s="1" t="n">
        <v>44918</v>
      </c>
      <c r="C306" s="1" t="n">
        <v>45170</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row>
    <row r="307" ht="15" customHeight="1">
      <c r="A307" t="inlineStr">
        <is>
          <t>A 1991-2023</t>
        </is>
      </c>
      <c r="B307" s="1" t="n">
        <v>44939</v>
      </c>
      <c r="C307" s="1" t="n">
        <v>45170</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row>
    <row r="308" ht="15" customHeight="1">
      <c r="A308" t="inlineStr">
        <is>
          <t>A 2063-2023</t>
        </is>
      </c>
      <c r="B308" s="1" t="n">
        <v>44939</v>
      </c>
      <c r="C308" s="1" t="n">
        <v>45170</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row>
    <row r="309" ht="15" customHeight="1">
      <c r="A309" t="inlineStr">
        <is>
          <t>A 2097-2023</t>
        </is>
      </c>
      <c r="B309" s="1" t="n">
        <v>44939</v>
      </c>
      <c r="C309" s="1" t="n">
        <v>45170</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row>
    <row r="310" ht="15" customHeight="1">
      <c r="A310" t="inlineStr">
        <is>
          <t>A 2515-2023</t>
        </is>
      </c>
      <c r="B310" s="1" t="n">
        <v>44943</v>
      </c>
      <c r="C310" s="1" t="n">
        <v>45170</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row>
    <row r="311" ht="15" customHeight="1">
      <c r="A311" t="inlineStr">
        <is>
          <t>A 2518-2023</t>
        </is>
      </c>
      <c r="B311" s="1" t="n">
        <v>44943</v>
      </c>
      <c r="C311" s="1" t="n">
        <v>45170</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row>
    <row r="312" ht="15" customHeight="1">
      <c r="A312" t="inlineStr">
        <is>
          <t>A 3173-2023</t>
        </is>
      </c>
      <c r="B312" s="1" t="n">
        <v>44946</v>
      </c>
      <c r="C312" s="1" t="n">
        <v>45170</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row>
    <row r="313" ht="15" customHeight="1">
      <c r="A313" t="inlineStr">
        <is>
          <t>A 4538-2023</t>
        </is>
      </c>
      <c r="B313" s="1" t="n">
        <v>44951</v>
      </c>
      <c r="C313" s="1" t="n">
        <v>45170</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row>
    <row r="314" ht="15" customHeight="1">
      <c r="A314" t="inlineStr">
        <is>
          <t>A 4164-2023</t>
        </is>
      </c>
      <c r="B314" s="1" t="n">
        <v>44953</v>
      </c>
      <c r="C314" s="1" t="n">
        <v>45170</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row>
    <row r="315" ht="15" customHeight="1">
      <c r="A315" t="inlineStr">
        <is>
          <t>A 8742-2023</t>
        </is>
      </c>
      <c r="B315" s="1" t="n">
        <v>44978</v>
      </c>
      <c r="C315" s="1" t="n">
        <v>45170</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row>
    <row r="316" ht="15" customHeight="1">
      <c r="A316" t="inlineStr">
        <is>
          <t>A 9040-2023</t>
        </is>
      </c>
      <c r="B316" s="1" t="n">
        <v>44979</v>
      </c>
      <c r="C316" s="1" t="n">
        <v>45170</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row>
    <row r="317" ht="15" customHeight="1">
      <c r="A317" t="inlineStr">
        <is>
          <t>A 10806-2023</t>
        </is>
      </c>
      <c r="B317" s="1" t="n">
        <v>44989</v>
      </c>
      <c r="C317" s="1" t="n">
        <v>45170</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row>
    <row r="318" ht="15" customHeight="1">
      <c r="A318" t="inlineStr">
        <is>
          <t>A 14301-2023</t>
        </is>
      </c>
      <c r="B318" s="1" t="n">
        <v>45011</v>
      </c>
      <c r="C318" s="1" t="n">
        <v>45170</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row>
    <row r="319" ht="15" customHeight="1">
      <c r="A319" t="inlineStr">
        <is>
          <t>A 16431-2023</t>
        </is>
      </c>
      <c r="B319" s="1" t="n">
        <v>45022</v>
      </c>
      <c r="C319" s="1" t="n">
        <v>45170</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row>
    <row r="320" ht="15" customHeight="1">
      <c r="A320" t="inlineStr">
        <is>
          <t>A 19845-2023</t>
        </is>
      </c>
      <c r="B320" s="1" t="n">
        <v>45053</v>
      </c>
      <c r="C320" s="1" t="n">
        <v>45170</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row>
    <row r="321" ht="15" customHeight="1">
      <c r="A321" t="inlineStr">
        <is>
          <t>A 21219-2023</t>
        </is>
      </c>
      <c r="B321" s="1" t="n">
        <v>45062</v>
      </c>
      <c r="C321" s="1" t="n">
        <v>45170</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row>
    <row r="322" ht="15" customHeight="1">
      <c r="A322" t="inlineStr">
        <is>
          <t>A 22825-2023</t>
        </is>
      </c>
      <c r="B322" s="1" t="n">
        <v>45072</v>
      </c>
      <c r="C322" s="1" t="n">
        <v>45170</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row>
    <row r="323" ht="15" customHeight="1">
      <c r="A323" t="inlineStr">
        <is>
          <t>A 23106-2023</t>
        </is>
      </c>
      <c r="B323" s="1" t="n">
        <v>45075</v>
      </c>
      <c r="C323" s="1" t="n">
        <v>45170</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row>
    <row r="324" ht="15" customHeight="1">
      <c r="A324" t="inlineStr">
        <is>
          <t>A 27719-2023</t>
        </is>
      </c>
      <c r="B324" s="1" t="n">
        <v>45093</v>
      </c>
      <c r="C324" s="1" t="n">
        <v>45170</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row>
    <row r="325" ht="15" customHeight="1">
      <c r="A325" t="inlineStr">
        <is>
          <t>A 31692-2023</t>
        </is>
      </c>
      <c r="B325" s="1" t="n">
        <v>45105</v>
      </c>
      <c r="C325" s="1" t="n">
        <v>45170</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row>
    <row r="326" ht="15" customHeight="1">
      <c r="A326" t="inlineStr">
        <is>
          <t>A 30203-2023</t>
        </is>
      </c>
      <c r="B326" s="1" t="n">
        <v>45110</v>
      </c>
      <c r="C326" s="1" t="n">
        <v>45170</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row>
    <row r="327" ht="15" customHeight="1">
      <c r="A327" t="inlineStr">
        <is>
          <t>A 30933-2023</t>
        </is>
      </c>
      <c r="B327" s="1" t="n">
        <v>45113</v>
      </c>
      <c r="C327" s="1" t="n">
        <v>45170</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row>
    <row r="328" ht="15" customHeight="1">
      <c r="A328" t="inlineStr">
        <is>
          <t>A 32298-2023</t>
        </is>
      </c>
      <c r="B328" s="1" t="n">
        <v>45120</v>
      </c>
      <c r="C328" s="1" t="n">
        <v>45170</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row>
    <row r="329" ht="15" customHeight="1">
      <c r="A329" t="inlineStr">
        <is>
          <t>A 32649-2023</t>
        </is>
      </c>
      <c r="B329" s="1" t="n">
        <v>45121</v>
      </c>
      <c r="C329" s="1" t="n">
        <v>45170</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row>
    <row r="330" ht="15" customHeight="1">
      <c r="A330" t="inlineStr">
        <is>
          <t>A 37269-2018</t>
        </is>
      </c>
      <c r="B330" s="1" t="n">
        <v>43332</v>
      </c>
      <c r="C330" s="1" t="n">
        <v>45170</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row>
    <row r="331" ht="15" customHeight="1">
      <c r="A331" t="inlineStr">
        <is>
          <t>A 41586-2018</t>
        </is>
      </c>
      <c r="B331" s="1" t="n">
        <v>43349</v>
      </c>
      <c r="C331" s="1" t="n">
        <v>45170</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row>
    <row r="332" ht="15" customHeight="1">
      <c r="A332" t="inlineStr">
        <is>
          <t>A 41755-2018</t>
        </is>
      </c>
      <c r="B332" s="1" t="n">
        <v>43350</v>
      </c>
      <c r="C332" s="1" t="n">
        <v>45170</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row>
    <row r="333" ht="15" customHeight="1">
      <c r="A333" t="inlineStr">
        <is>
          <t>A 45366-2018</t>
        </is>
      </c>
      <c r="B333" s="1" t="n">
        <v>43363</v>
      </c>
      <c r="C333" s="1" t="n">
        <v>45170</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row>
    <row r="334" ht="15" customHeight="1">
      <c r="A334" t="inlineStr">
        <is>
          <t>A 46845-2018</t>
        </is>
      </c>
      <c r="B334" s="1" t="n">
        <v>43367</v>
      </c>
      <c r="C334" s="1" t="n">
        <v>45170</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row>
    <row r="335" ht="15" customHeight="1">
      <c r="A335" t="inlineStr">
        <is>
          <t>A 46598-2018</t>
        </is>
      </c>
      <c r="B335" s="1" t="n">
        <v>43368</v>
      </c>
      <c r="C335" s="1" t="n">
        <v>45170</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row>
    <row r="336" ht="15" customHeight="1">
      <c r="A336" t="inlineStr">
        <is>
          <t>A 48007-2018</t>
        </is>
      </c>
      <c r="B336" s="1" t="n">
        <v>43370</v>
      </c>
      <c r="C336" s="1" t="n">
        <v>45170</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row>
    <row r="337" ht="15" customHeight="1">
      <c r="A337" t="inlineStr">
        <is>
          <t>A 51204-2018</t>
        </is>
      </c>
      <c r="B337" s="1" t="n">
        <v>43377</v>
      </c>
      <c r="C337" s="1" t="n">
        <v>45170</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row>
    <row r="338" ht="15" customHeight="1">
      <c r="A338" t="inlineStr">
        <is>
          <t>A 52781-2018</t>
        </is>
      </c>
      <c r="B338" s="1" t="n">
        <v>43383</v>
      </c>
      <c r="C338" s="1" t="n">
        <v>45170</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row>
    <row r="339" ht="15" customHeight="1">
      <c r="A339" t="inlineStr">
        <is>
          <t>A 55105-2018</t>
        </is>
      </c>
      <c r="B339" s="1" t="n">
        <v>43396</v>
      </c>
      <c r="C339" s="1" t="n">
        <v>45170</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row>
    <row r="340" ht="15" customHeight="1">
      <c r="A340" t="inlineStr">
        <is>
          <t>A 56760-2018</t>
        </is>
      </c>
      <c r="B340" s="1" t="n">
        <v>43402</v>
      </c>
      <c r="C340" s="1" t="n">
        <v>45170</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row>
    <row r="341" ht="15" customHeight="1">
      <c r="A341" t="inlineStr">
        <is>
          <t>A 57216-2018</t>
        </is>
      </c>
      <c r="B341" s="1" t="n">
        <v>43403</v>
      </c>
      <c r="C341" s="1" t="n">
        <v>45170</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row>
    <row r="342" ht="15" customHeight="1">
      <c r="A342" t="inlineStr">
        <is>
          <t>A 59892-2018</t>
        </is>
      </c>
      <c r="B342" s="1" t="n">
        <v>43419</v>
      </c>
      <c r="C342" s="1" t="n">
        <v>45170</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row>
    <row r="343" ht="15" customHeight="1">
      <c r="A343" t="inlineStr">
        <is>
          <t>A 60463-2018</t>
        </is>
      </c>
      <c r="B343" s="1" t="n">
        <v>43420</v>
      </c>
      <c r="C343" s="1" t="n">
        <v>45170</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row>
    <row r="344" ht="15" customHeight="1">
      <c r="A344" t="inlineStr">
        <is>
          <t>A 64017-2018</t>
        </is>
      </c>
      <c r="B344" s="1" t="n">
        <v>43430</v>
      </c>
      <c r="C344" s="1" t="n">
        <v>45170</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row>
    <row r="345" ht="15" customHeight="1">
      <c r="A345" t="inlineStr">
        <is>
          <t>A 66856-2018</t>
        </is>
      </c>
      <c r="B345" s="1" t="n">
        <v>43438</v>
      </c>
      <c r="C345" s="1" t="n">
        <v>45170</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row>
    <row r="346" ht="15" customHeight="1">
      <c r="A346" t="inlineStr">
        <is>
          <t>A 69586-2018</t>
        </is>
      </c>
      <c r="B346" s="1" t="n">
        <v>43446</v>
      </c>
      <c r="C346" s="1" t="n">
        <v>45170</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row>
    <row r="347" ht="15" customHeight="1">
      <c r="A347" t="inlineStr">
        <is>
          <t>A 70266-2018</t>
        </is>
      </c>
      <c r="B347" s="1" t="n">
        <v>43449</v>
      </c>
      <c r="C347" s="1" t="n">
        <v>45170</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row>
    <row r="348" ht="15" customHeight="1">
      <c r="A348" t="inlineStr">
        <is>
          <t>A 71541-2018</t>
        </is>
      </c>
      <c r="B348" s="1" t="n">
        <v>43452</v>
      </c>
      <c r="C348" s="1" t="n">
        <v>45170</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row>
    <row r="349" ht="15" customHeight="1">
      <c r="A349" t="inlineStr">
        <is>
          <t>A 1303-2019</t>
        </is>
      </c>
      <c r="B349" s="1" t="n">
        <v>43473</v>
      </c>
      <c r="C349" s="1" t="n">
        <v>45170</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row>
    <row r="350" ht="15" customHeight="1">
      <c r="A350" t="inlineStr">
        <is>
          <t>A 4926-2019</t>
        </is>
      </c>
      <c r="B350" s="1" t="n">
        <v>43479</v>
      </c>
      <c r="C350" s="1" t="n">
        <v>45170</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row>
    <row r="351" ht="15" customHeight="1">
      <c r="A351" t="inlineStr">
        <is>
          <t>A 4365-2019</t>
        </is>
      </c>
      <c r="B351" s="1" t="n">
        <v>43483</v>
      </c>
      <c r="C351" s="1" t="n">
        <v>45170</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row>
    <row r="352" ht="15" customHeight="1">
      <c r="A352" t="inlineStr">
        <is>
          <t>A 4513-2019</t>
        </is>
      </c>
      <c r="B352" s="1" t="n">
        <v>43486</v>
      </c>
      <c r="C352" s="1" t="n">
        <v>45170</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row>
    <row r="353" ht="15" customHeight="1">
      <c r="A353" t="inlineStr">
        <is>
          <t>A 4895-2019</t>
        </is>
      </c>
      <c r="B353" s="1" t="n">
        <v>43487</v>
      </c>
      <c r="C353" s="1" t="n">
        <v>45170</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row>
    <row r="354" ht="15" customHeight="1">
      <c r="A354" t="inlineStr">
        <is>
          <t>A 6325-2019</t>
        </is>
      </c>
      <c r="B354" s="1" t="n">
        <v>43493</v>
      </c>
      <c r="C354" s="1" t="n">
        <v>45170</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row>
    <row r="355" ht="15" customHeight="1">
      <c r="A355" t="inlineStr">
        <is>
          <t>A 6089-2019</t>
        </is>
      </c>
      <c r="B355" s="1" t="n">
        <v>43493</v>
      </c>
      <c r="C355" s="1" t="n">
        <v>45170</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row>
    <row r="356" ht="15" customHeight="1">
      <c r="A356" t="inlineStr">
        <is>
          <t>A 6492-2019</t>
        </is>
      </c>
      <c r="B356" s="1" t="n">
        <v>43494</v>
      </c>
      <c r="C356" s="1" t="n">
        <v>45170</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row>
    <row r="357" ht="15" customHeight="1">
      <c r="A357" t="inlineStr">
        <is>
          <t>A 9969-2019</t>
        </is>
      </c>
      <c r="B357" s="1" t="n">
        <v>43509</v>
      </c>
      <c r="C357" s="1" t="n">
        <v>45170</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row>
    <row r="358" ht="15" customHeight="1">
      <c r="A358" t="inlineStr">
        <is>
          <t>A 10741-2019</t>
        </is>
      </c>
      <c r="B358" s="1" t="n">
        <v>43514</v>
      </c>
      <c r="C358" s="1" t="n">
        <v>45170</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row>
    <row r="359" ht="15" customHeight="1">
      <c r="A359" t="inlineStr">
        <is>
          <t>A 12140-2019</t>
        </is>
      </c>
      <c r="B359" s="1" t="n">
        <v>43521</v>
      </c>
      <c r="C359" s="1" t="n">
        <v>45170</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row>
    <row r="360" ht="15" customHeight="1">
      <c r="A360" t="inlineStr">
        <is>
          <t>A 13362-2019</t>
        </is>
      </c>
      <c r="B360" s="1" t="n">
        <v>43529</v>
      </c>
      <c r="C360" s="1" t="n">
        <v>45170</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row>
    <row r="361" ht="15" customHeight="1">
      <c r="A361" t="inlineStr">
        <is>
          <t>A 13783-2019</t>
        </is>
      </c>
      <c r="B361" s="1" t="n">
        <v>43531</v>
      </c>
      <c r="C361" s="1" t="n">
        <v>45170</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row>
    <row r="362" ht="15" customHeight="1">
      <c r="A362" t="inlineStr">
        <is>
          <t>A 15043-2019</t>
        </is>
      </c>
      <c r="B362" s="1" t="n">
        <v>43538</v>
      </c>
      <c r="C362" s="1" t="n">
        <v>45170</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row>
    <row r="363" ht="15" customHeight="1">
      <c r="A363" t="inlineStr">
        <is>
          <t>A 16334-2019</t>
        </is>
      </c>
      <c r="B363" s="1" t="n">
        <v>43545</v>
      </c>
      <c r="C363" s="1" t="n">
        <v>45170</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row>
    <row r="364" ht="15" customHeight="1">
      <c r="A364" t="inlineStr">
        <is>
          <t>A 16332-2019</t>
        </is>
      </c>
      <c r="B364" s="1" t="n">
        <v>43545</v>
      </c>
      <c r="C364" s="1" t="n">
        <v>45170</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row>
    <row r="365" ht="15" customHeight="1">
      <c r="A365" t="inlineStr">
        <is>
          <t>A 17819-2019</t>
        </is>
      </c>
      <c r="B365" s="1" t="n">
        <v>43556</v>
      </c>
      <c r="C365" s="1" t="n">
        <v>45170</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row>
    <row r="366" ht="15" customHeight="1">
      <c r="A366" t="inlineStr">
        <is>
          <t>A 18650-2019</t>
        </is>
      </c>
      <c r="B366" s="1" t="n">
        <v>43559</v>
      </c>
      <c r="C366" s="1" t="n">
        <v>45170</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row>
    <row r="367" ht="15" customHeight="1">
      <c r="A367" t="inlineStr">
        <is>
          <t>A 19055-2019</t>
        </is>
      </c>
      <c r="B367" s="1" t="n">
        <v>43563</v>
      </c>
      <c r="C367" s="1" t="n">
        <v>45170</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row>
    <row r="368" ht="15" customHeight="1">
      <c r="A368" t="inlineStr">
        <is>
          <t>A 20046-2019</t>
        </is>
      </c>
      <c r="B368" s="1" t="n">
        <v>43570</v>
      </c>
      <c r="C368" s="1" t="n">
        <v>45170</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row>
    <row r="369" ht="15" customHeight="1">
      <c r="A369" t="inlineStr">
        <is>
          <t>A 21100-2019</t>
        </is>
      </c>
      <c r="B369" s="1" t="n">
        <v>43578</v>
      </c>
      <c r="C369" s="1" t="n">
        <v>45170</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row>
    <row r="370" ht="15" customHeight="1">
      <c r="A370" t="inlineStr">
        <is>
          <t>A 21143-2019</t>
        </is>
      </c>
      <c r="B370" s="1" t="n">
        <v>43579</v>
      </c>
      <c r="C370" s="1" t="n">
        <v>45170</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row>
    <row r="371" ht="15" customHeight="1">
      <c r="A371" t="inlineStr">
        <is>
          <t>A 21406-2019</t>
        </is>
      </c>
      <c r="B371" s="1" t="n">
        <v>43580</v>
      </c>
      <c r="C371" s="1" t="n">
        <v>45170</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row>
    <row r="372" ht="15" customHeight="1">
      <c r="A372" t="inlineStr">
        <is>
          <t>A 22903-2019</t>
        </is>
      </c>
      <c r="B372" s="1" t="n">
        <v>43591</v>
      </c>
      <c r="C372" s="1" t="n">
        <v>45170</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row>
    <row r="373" ht="15" customHeight="1">
      <c r="A373" t="inlineStr">
        <is>
          <t>A 23194-2019</t>
        </is>
      </c>
      <c r="B373" s="1" t="n">
        <v>43592</v>
      </c>
      <c r="C373" s="1" t="n">
        <v>45170</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row>
    <row r="374" ht="15" customHeight="1">
      <c r="A374" t="inlineStr">
        <is>
          <t>A 25168-2019</t>
        </is>
      </c>
      <c r="B374" s="1" t="n">
        <v>43605</v>
      </c>
      <c r="C374" s="1" t="n">
        <v>45170</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row>
    <row r="375" ht="15" customHeight="1">
      <c r="A375" t="inlineStr">
        <is>
          <t>A 25190-2019</t>
        </is>
      </c>
      <c r="B375" s="1" t="n">
        <v>43605</v>
      </c>
      <c r="C375" s="1" t="n">
        <v>45170</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row>
    <row r="376" ht="15" customHeight="1">
      <c r="A376" t="inlineStr">
        <is>
          <t>A 26448-2019</t>
        </is>
      </c>
      <c r="B376" s="1" t="n">
        <v>43612</v>
      </c>
      <c r="C376" s="1" t="n">
        <v>45170</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row>
    <row r="377" ht="15" customHeight="1">
      <c r="A377" t="inlineStr">
        <is>
          <t>A 27200-2019</t>
        </is>
      </c>
      <c r="B377" s="1" t="n">
        <v>43614</v>
      </c>
      <c r="C377" s="1" t="n">
        <v>45170</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row>
    <row r="378" ht="15" customHeight="1">
      <c r="A378" t="inlineStr">
        <is>
          <t>A 26976-2019</t>
        </is>
      </c>
      <c r="B378" s="1" t="n">
        <v>43614</v>
      </c>
      <c r="C378" s="1" t="n">
        <v>45170</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row>
    <row r="379" ht="15" customHeight="1">
      <c r="A379" t="inlineStr">
        <is>
          <t>A 27203-2019</t>
        </is>
      </c>
      <c r="B379" s="1" t="n">
        <v>43614</v>
      </c>
      <c r="C379" s="1" t="n">
        <v>45170</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row>
    <row r="380" ht="15" customHeight="1">
      <c r="A380" t="inlineStr">
        <is>
          <t>A 27204-2019</t>
        </is>
      </c>
      <c r="B380" s="1" t="n">
        <v>43614</v>
      </c>
      <c r="C380" s="1" t="n">
        <v>45170</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row>
    <row r="381" ht="15" customHeight="1">
      <c r="A381" t="inlineStr">
        <is>
          <t>A 32602-2019</t>
        </is>
      </c>
      <c r="B381" s="1" t="n">
        <v>43647</v>
      </c>
      <c r="C381" s="1" t="n">
        <v>45170</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row>
    <row r="382" ht="15" customHeight="1">
      <c r="A382" t="inlineStr">
        <is>
          <t>A 34728-2019</t>
        </is>
      </c>
      <c r="B382" s="1" t="n">
        <v>43648</v>
      </c>
      <c r="C382" s="1" t="n">
        <v>45170</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row>
    <row r="383" ht="15" customHeight="1">
      <c r="A383" t="inlineStr">
        <is>
          <t>A 36218-2019</t>
        </is>
      </c>
      <c r="B383" s="1" t="n">
        <v>43669</v>
      </c>
      <c r="C383" s="1" t="n">
        <v>45170</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row>
    <row r="384" ht="15" customHeight="1">
      <c r="A384" t="inlineStr">
        <is>
          <t>A 36542-2019</t>
        </is>
      </c>
      <c r="B384" s="1" t="n">
        <v>43671</v>
      </c>
      <c r="C384" s="1" t="n">
        <v>45170</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row>
    <row r="385" ht="15" customHeight="1">
      <c r="A385" t="inlineStr">
        <is>
          <t>A 36540-2019</t>
        </is>
      </c>
      <c r="B385" s="1" t="n">
        <v>43671</v>
      </c>
      <c r="C385" s="1" t="n">
        <v>45170</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row>
    <row r="386" ht="15" customHeight="1">
      <c r="A386" t="inlineStr">
        <is>
          <t>A 37605-2019</t>
        </is>
      </c>
      <c r="B386" s="1" t="n">
        <v>43680</v>
      </c>
      <c r="C386" s="1" t="n">
        <v>45170</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row>
    <row r="387" ht="15" customHeight="1">
      <c r="A387" t="inlineStr">
        <is>
          <t>A 37689-2019</t>
        </is>
      </c>
      <c r="B387" s="1" t="n">
        <v>43682</v>
      </c>
      <c r="C387" s="1" t="n">
        <v>45170</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row>
    <row r="388" ht="15" customHeight="1">
      <c r="A388" t="inlineStr">
        <is>
          <t>A 38893-2019</t>
        </is>
      </c>
      <c r="B388" s="1" t="n">
        <v>43686</v>
      </c>
      <c r="C388" s="1" t="n">
        <v>45170</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row>
    <row r="389" ht="15" customHeight="1">
      <c r="A389" t="inlineStr">
        <is>
          <t>A 39367-2019</t>
        </is>
      </c>
      <c r="B389" s="1" t="n">
        <v>43690</v>
      </c>
      <c r="C389" s="1" t="n">
        <v>45170</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row>
    <row r="390" ht="15" customHeight="1">
      <c r="A390" t="inlineStr">
        <is>
          <t>A 39421-2019</t>
        </is>
      </c>
      <c r="B390" s="1" t="n">
        <v>43690</v>
      </c>
      <c r="C390" s="1" t="n">
        <v>45170</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row>
    <row r="391" ht="15" customHeight="1">
      <c r="A391" t="inlineStr">
        <is>
          <t>A 39360-2019</t>
        </is>
      </c>
      <c r="B391" s="1" t="n">
        <v>43690</v>
      </c>
      <c r="C391" s="1" t="n">
        <v>45170</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row>
    <row r="392" ht="15" customHeight="1">
      <c r="A392" t="inlineStr">
        <is>
          <t>A 40786-2019</t>
        </is>
      </c>
      <c r="B392" s="1" t="n">
        <v>43692</v>
      </c>
      <c r="C392" s="1" t="n">
        <v>45170</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row>
    <row r="393" ht="15" customHeight="1">
      <c r="A393" t="inlineStr">
        <is>
          <t>A 41664-2019</t>
        </is>
      </c>
      <c r="B393" s="1" t="n">
        <v>43699</v>
      </c>
      <c r="C393" s="1" t="n">
        <v>45170</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row>
    <row r="394" ht="15" customHeight="1">
      <c r="A394" t="inlineStr">
        <is>
          <t>A 42104-2019</t>
        </is>
      </c>
      <c r="B394" s="1" t="n">
        <v>43702</v>
      </c>
      <c r="C394" s="1" t="n">
        <v>45170</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row>
    <row r="395" ht="15" customHeight="1">
      <c r="A395" t="inlineStr">
        <is>
          <t>A 42211-2019</t>
        </is>
      </c>
      <c r="B395" s="1" t="n">
        <v>43703</v>
      </c>
      <c r="C395" s="1" t="n">
        <v>45170</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row>
    <row r="396" ht="15" customHeight="1">
      <c r="A396" t="inlineStr">
        <is>
          <t>A 43503-2019</t>
        </is>
      </c>
      <c r="B396" s="1" t="n">
        <v>43706</v>
      </c>
      <c r="C396" s="1" t="n">
        <v>45170</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row>
    <row r="397" ht="15" customHeight="1">
      <c r="A397" t="inlineStr">
        <is>
          <t>A 46011-2019</t>
        </is>
      </c>
      <c r="B397" s="1" t="n">
        <v>43718</v>
      </c>
      <c r="C397" s="1" t="n">
        <v>45170</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row>
    <row r="398" ht="15" customHeight="1">
      <c r="A398" t="inlineStr">
        <is>
          <t>A 48001-2019</t>
        </is>
      </c>
      <c r="B398" s="1" t="n">
        <v>43725</v>
      </c>
      <c r="C398" s="1" t="n">
        <v>45170</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row>
    <row r="399" ht="15" customHeight="1">
      <c r="A399" t="inlineStr">
        <is>
          <t>A 49015-2019</t>
        </is>
      </c>
      <c r="B399" s="1" t="n">
        <v>43731</v>
      </c>
      <c r="C399" s="1" t="n">
        <v>45170</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row>
    <row r="400" ht="15" customHeight="1">
      <c r="A400" t="inlineStr">
        <is>
          <t>A 50067-2019</t>
        </is>
      </c>
      <c r="B400" s="1" t="n">
        <v>43734</v>
      </c>
      <c r="C400" s="1" t="n">
        <v>45170</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row>
    <row r="401" ht="15" customHeight="1">
      <c r="A401" t="inlineStr">
        <is>
          <t>A 50161-2019</t>
        </is>
      </c>
      <c r="B401" s="1" t="n">
        <v>43734</v>
      </c>
      <c r="C401" s="1" t="n">
        <v>45170</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row>
    <row r="402" ht="15" customHeight="1">
      <c r="A402" t="inlineStr">
        <is>
          <t>A 50457-2019</t>
        </is>
      </c>
      <c r="B402" s="1" t="n">
        <v>43735</v>
      </c>
      <c r="C402" s="1" t="n">
        <v>45170</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row>
    <row r="403" ht="15" customHeight="1">
      <c r="A403" t="inlineStr">
        <is>
          <t>A 51735-2019</t>
        </is>
      </c>
      <c r="B403" s="1" t="n">
        <v>43740</v>
      </c>
      <c r="C403" s="1" t="n">
        <v>45170</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row>
    <row r="404" ht="15" customHeight="1">
      <c r="A404" t="inlineStr">
        <is>
          <t>A 52156-2019</t>
        </is>
      </c>
      <c r="B404" s="1" t="n">
        <v>43742</v>
      </c>
      <c r="C404" s="1" t="n">
        <v>45170</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row>
    <row r="405" ht="15" customHeight="1">
      <c r="A405" t="inlineStr">
        <is>
          <t>A 57302-2019</t>
        </is>
      </c>
      <c r="B405" s="1" t="n">
        <v>43760</v>
      </c>
      <c r="C405" s="1" t="n">
        <v>45170</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row>
    <row r="406" ht="15" customHeight="1">
      <c r="A406" t="inlineStr">
        <is>
          <t>A 57756-2019</t>
        </is>
      </c>
      <c r="B406" s="1" t="n">
        <v>43762</v>
      </c>
      <c r="C406" s="1" t="n">
        <v>45170</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row>
    <row r="407" ht="15" customHeight="1">
      <c r="A407" t="inlineStr">
        <is>
          <t>A 57390-2019</t>
        </is>
      </c>
      <c r="B407" s="1" t="n">
        <v>43767</v>
      </c>
      <c r="C407" s="1" t="n">
        <v>45170</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row>
    <row r="408" ht="15" customHeight="1">
      <c r="A408" t="inlineStr">
        <is>
          <t>A 58275-2019</t>
        </is>
      </c>
      <c r="B408" s="1" t="n">
        <v>43770</v>
      </c>
      <c r="C408" s="1" t="n">
        <v>45170</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row>
    <row r="409" ht="15" customHeight="1">
      <c r="A409" t="inlineStr">
        <is>
          <t>A 59193-2019</t>
        </is>
      </c>
      <c r="B409" s="1" t="n">
        <v>43775</v>
      </c>
      <c r="C409" s="1" t="n">
        <v>45170</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row>
    <row r="410" ht="15" customHeight="1">
      <c r="A410" t="inlineStr">
        <is>
          <t>A 63075-2019</t>
        </is>
      </c>
      <c r="B410" s="1" t="n">
        <v>43790</v>
      </c>
      <c r="C410" s="1" t="n">
        <v>45170</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row>
    <row r="411" ht="15" customHeight="1">
      <c r="A411" t="inlineStr">
        <is>
          <t>A 64121-2019</t>
        </is>
      </c>
      <c r="B411" s="1" t="n">
        <v>43796</v>
      </c>
      <c r="C411" s="1" t="n">
        <v>45170</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row>
    <row r="412" ht="15" customHeight="1">
      <c r="A412" t="inlineStr">
        <is>
          <t>A 64120-2019</t>
        </is>
      </c>
      <c r="B412" s="1" t="n">
        <v>43796</v>
      </c>
      <c r="C412" s="1" t="n">
        <v>45170</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row>
    <row r="413" ht="15" customHeight="1">
      <c r="A413" t="inlineStr">
        <is>
          <t>A 64356-2019</t>
        </is>
      </c>
      <c r="B413" s="1" t="n">
        <v>43797</v>
      </c>
      <c r="C413" s="1" t="n">
        <v>45170</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row>
    <row r="414" ht="15" customHeight="1">
      <c r="A414" t="inlineStr">
        <is>
          <t>A 64844-2019</t>
        </is>
      </c>
      <c r="B414" s="1" t="n">
        <v>43801</v>
      </c>
      <c r="C414" s="1" t="n">
        <v>45170</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row>
    <row r="415" ht="15" customHeight="1">
      <c r="A415" t="inlineStr">
        <is>
          <t>A 65105-2019</t>
        </is>
      </c>
      <c r="B415" s="1" t="n">
        <v>43802</v>
      </c>
      <c r="C415" s="1" t="n">
        <v>45170</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row>
    <row r="416" ht="15" customHeight="1">
      <c r="A416" t="inlineStr">
        <is>
          <t>A 67520-2019</t>
        </is>
      </c>
      <c r="B416" s="1" t="n">
        <v>43815</v>
      </c>
      <c r="C416" s="1" t="n">
        <v>45170</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row>
    <row r="417" ht="15" customHeight="1">
      <c r="A417" t="inlineStr">
        <is>
          <t>A 69121-2019</t>
        </is>
      </c>
      <c r="B417" s="1" t="n">
        <v>43815</v>
      </c>
      <c r="C417" s="1" t="n">
        <v>45170</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row>
    <row r="418" ht="15" customHeight="1">
      <c r="A418" t="inlineStr">
        <is>
          <t>A 764-2020</t>
        </is>
      </c>
      <c r="B418" s="1" t="n">
        <v>43817</v>
      </c>
      <c r="C418" s="1" t="n">
        <v>45170</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row>
    <row r="419" ht="15" customHeight="1">
      <c r="A419" t="inlineStr">
        <is>
          <t>A 3928-2020</t>
        </is>
      </c>
      <c r="B419" s="1" t="n">
        <v>43854</v>
      </c>
      <c r="C419" s="1" t="n">
        <v>45170</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row>
    <row r="420" ht="15" customHeight="1">
      <c r="A420" t="inlineStr">
        <is>
          <t>A 5038-2020</t>
        </is>
      </c>
      <c r="B420" s="1" t="n">
        <v>43859</v>
      </c>
      <c r="C420" s="1" t="n">
        <v>45170</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row>
    <row r="421" ht="15" customHeight="1">
      <c r="A421" t="inlineStr">
        <is>
          <t>A 7371-2020</t>
        </is>
      </c>
      <c r="B421" s="1" t="n">
        <v>43871</v>
      </c>
      <c r="C421" s="1" t="n">
        <v>45170</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row>
    <row r="422" ht="15" customHeight="1">
      <c r="A422" t="inlineStr">
        <is>
          <t>A 10900-2020</t>
        </is>
      </c>
      <c r="B422" s="1" t="n">
        <v>43885</v>
      </c>
      <c r="C422" s="1" t="n">
        <v>45170</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row>
    <row r="423" ht="15" customHeight="1">
      <c r="A423" t="inlineStr">
        <is>
          <t>A 10864-2020</t>
        </is>
      </c>
      <c r="B423" s="1" t="n">
        <v>43889</v>
      </c>
      <c r="C423" s="1" t="n">
        <v>45170</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row>
    <row r="424" ht="15" customHeight="1">
      <c r="A424" t="inlineStr">
        <is>
          <t>A 13471-2020</t>
        </is>
      </c>
      <c r="B424" s="1" t="n">
        <v>43902</v>
      </c>
      <c r="C424" s="1" t="n">
        <v>45170</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row>
    <row r="425" ht="15" customHeight="1">
      <c r="A425" t="inlineStr">
        <is>
          <t>A 16608-2020</t>
        </is>
      </c>
      <c r="B425" s="1" t="n">
        <v>43908</v>
      </c>
      <c r="C425" s="1" t="n">
        <v>45170</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row>
    <row r="426" ht="15" customHeight="1">
      <c r="A426" t="inlineStr">
        <is>
          <t>A 15357-2020</t>
        </is>
      </c>
      <c r="B426" s="1" t="n">
        <v>43913</v>
      </c>
      <c r="C426" s="1" t="n">
        <v>45170</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row>
    <row r="427" ht="15" customHeight="1">
      <c r="A427" t="inlineStr">
        <is>
          <t>A 17491-2020</t>
        </is>
      </c>
      <c r="B427" s="1" t="n">
        <v>43920</v>
      </c>
      <c r="C427" s="1" t="n">
        <v>45170</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row>
    <row r="428" ht="15" customHeight="1">
      <c r="A428" t="inlineStr">
        <is>
          <t>A 18186-2020</t>
        </is>
      </c>
      <c r="B428" s="1" t="n">
        <v>43927</v>
      </c>
      <c r="C428" s="1" t="n">
        <v>45170</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row>
    <row r="429" ht="15" customHeight="1">
      <c r="A429" t="inlineStr">
        <is>
          <t>A 18351-2020</t>
        </is>
      </c>
      <c r="B429" s="1" t="n">
        <v>43928</v>
      </c>
      <c r="C429" s="1" t="n">
        <v>45170</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row>
    <row r="430" ht="15" customHeight="1">
      <c r="A430" t="inlineStr">
        <is>
          <t>A 22170-2020</t>
        </is>
      </c>
      <c r="B430" s="1" t="n">
        <v>43956</v>
      </c>
      <c r="C430" s="1" t="n">
        <v>45170</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row>
    <row r="431" ht="15" customHeight="1">
      <c r="A431" t="inlineStr">
        <is>
          <t>A 22149-2020</t>
        </is>
      </c>
      <c r="B431" s="1" t="n">
        <v>43961</v>
      </c>
      <c r="C431" s="1" t="n">
        <v>45170</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row>
    <row r="432" ht="15" customHeight="1">
      <c r="A432" t="inlineStr">
        <is>
          <t>A 22391-2020</t>
        </is>
      </c>
      <c r="B432" s="1" t="n">
        <v>43962</v>
      </c>
      <c r="C432" s="1" t="n">
        <v>45170</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row>
    <row r="433" ht="15" customHeight="1">
      <c r="A433" t="inlineStr">
        <is>
          <t>A 22629-2020</t>
        </is>
      </c>
      <c r="B433" s="1" t="n">
        <v>43963</v>
      </c>
      <c r="C433" s="1" t="n">
        <v>45170</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row>
    <row r="434" ht="15" customHeight="1">
      <c r="A434" t="inlineStr">
        <is>
          <t>A 25736-2020</t>
        </is>
      </c>
      <c r="B434" s="1" t="n">
        <v>43984</v>
      </c>
      <c r="C434" s="1" t="n">
        <v>45170</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row>
    <row r="435" ht="15" customHeight="1">
      <c r="A435" t="inlineStr">
        <is>
          <t>A 29616-2020</t>
        </is>
      </c>
      <c r="B435" s="1" t="n">
        <v>44004</v>
      </c>
      <c r="C435" s="1" t="n">
        <v>45170</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row>
    <row r="436" ht="15" customHeight="1">
      <c r="A436" t="inlineStr">
        <is>
          <t>A 30772-2020</t>
        </is>
      </c>
      <c r="B436" s="1" t="n">
        <v>44009</v>
      </c>
      <c r="C436" s="1" t="n">
        <v>45170</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row>
    <row r="437" ht="15" customHeight="1">
      <c r="A437" t="inlineStr">
        <is>
          <t>A 32143-2020</t>
        </is>
      </c>
      <c r="B437" s="1" t="n">
        <v>44015</v>
      </c>
      <c r="C437" s="1" t="n">
        <v>45170</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row>
    <row r="438" ht="15" customHeight="1">
      <c r="A438" t="inlineStr">
        <is>
          <t>A 35462-2020</t>
        </is>
      </c>
      <c r="B438" s="1" t="n">
        <v>44042</v>
      </c>
      <c r="C438" s="1" t="n">
        <v>45170</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row>
    <row r="439" ht="15" customHeight="1">
      <c r="A439" t="inlineStr">
        <is>
          <t>A 36717-2020</t>
        </is>
      </c>
      <c r="B439" s="1" t="n">
        <v>44053</v>
      </c>
      <c r="C439" s="1" t="n">
        <v>45170</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row>
    <row r="440" ht="15" customHeight="1">
      <c r="A440" t="inlineStr">
        <is>
          <t>A 37170-2020</t>
        </is>
      </c>
      <c r="B440" s="1" t="n">
        <v>44054</v>
      </c>
      <c r="C440" s="1" t="n">
        <v>45170</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row>
    <row r="441" ht="15" customHeight="1">
      <c r="A441" t="inlineStr">
        <is>
          <t>A 37939-2020</t>
        </is>
      </c>
      <c r="B441" s="1" t="n">
        <v>44057</v>
      </c>
      <c r="C441" s="1" t="n">
        <v>45170</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row>
    <row r="442" ht="15" customHeight="1">
      <c r="A442" t="inlineStr">
        <is>
          <t>A 38830-2020</t>
        </is>
      </c>
      <c r="B442" s="1" t="n">
        <v>44062</v>
      </c>
      <c r="C442" s="1" t="n">
        <v>45170</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row>
    <row r="443" ht="15" customHeight="1">
      <c r="A443" t="inlineStr">
        <is>
          <t>A 39836-2020</t>
        </is>
      </c>
      <c r="B443" s="1" t="n">
        <v>44064</v>
      </c>
      <c r="C443" s="1" t="n">
        <v>45170</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row>
    <row r="444" ht="15" customHeight="1">
      <c r="A444" t="inlineStr">
        <is>
          <t>A 40734-2020</t>
        </is>
      </c>
      <c r="B444" s="1" t="n">
        <v>44069</v>
      </c>
      <c r="C444" s="1" t="n">
        <v>45170</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row>
    <row r="445" ht="15" customHeight="1">
      <c r="A445" t="inlineStr">
        <is>
          <t>A 42097-2020</t>
        </is>
      </c>
      <c r="B445" s="1" t="n">
        <v>44075</v>
      </c>
      <c r="C445" s="1" t="n">
        <v>45170</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row>
    <row r="446" ht="15" customHeight="1">
      <c r="A446" t="inlineStr">
        <is>
          <t>A 42248-2020</t>
        </is>
      </c>
      <c r="B446" s="1" t="n">
        <v>44076</v>
      </c>
      <c r="C446" s="1" t="n">
        <v>45170</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row>
    <row r="447" ht="15" customHeight="1">
      <c r="A447" t="inlineStr">
        <is>
          <t>A 42694-2020</t>
        </is>
      </c>
      <c r="B447" s="1" t="n">
        <v>44077</v>
      </c>
      <c r="C447" s="1" t="n">
        <v>45170</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row>
    <row r="448" ht="15" customHeight="1">
      <c r="A448" t="inlineStr">
        <is>
          <t>A 44306-2020</t>
        </is>
      </c>
      <c r="B448" s="1" t="n">
        <v>44082</v>
      </c>
      <c r="C448" s="1" t="n">
        <v>45170</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row>
    <row r="449" ht="15" customHeight="1">
      <c r="A449" t="inlineStr">
        <is>
          <t>A 44078-2020</t>
        </is>
      </c>
      <c r="B449" s="1" t="n">
        <v>44083</v>
      </c>
      <c r="C449" s="1" t="n">
        <v>45170</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row>
    <row r="450" ht="15" customHeight="1">
      <c r="A450" t="inlineStr">
        <is>
          <t>A 47009-2020</t>
        </is>
      </c>
      <c r="B450" s="1" t="n">
        <v>44091</v>
      </c>
      <c r="C450" s="1" t="n">
        <v>45170</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row>
    <row r="451" ht="15" customHeight="1">
      <c r="A451" t="inlineStr">
        <is>
          <t>A 48581-2020</t>
        </is>
      </c>
      <c r="B451" s="1" t="n">
        <v>44103</v>
      </c>
      <c r="C451" s="1" t="n">
        <v>45170</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row>
    <row r="452" ht="15" customHeight="1">
      <c r="A452" t="inlineStr">
        <is>
          <t>A 51595-2020</t>
        </is>
      </c>
      <c r="B452" s="1" t="n">
        <v>44109</v>
      </c>
      <c r="C452" s="1" t="n">
        <v>45170</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row>
    <row r="453" ht="15" customHeight="1">
      <c r="A453" t="inlineStr">
        <is>
          <t>A 52954-2020</t>
        </is>
      </c>
      <c r="B453" s="1" t="n">
        <v>44120</v>
      </c>
      <c r="C453" s="1" t="n">
        <v>45170</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row>
    <row r="454" ht="15" customHeight="1">
      <c r="A454" t="inlineStr">
        <is>
          <t>A 53125-2020</t>
        </is>
      </c>
      <c r="B454" s="1" t="n">
        <v>44120</v>
      </c>
      <c r="C454" s="1" t="n">
        <v>45170</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row>
    <row r="455" ht="15" customHeight="1">
      <c r="A455" t="inlineStr">
        <is>
          <t>A 53706-2020</t>
        </is>
      </c>
      <c r="B455" s="1" t="n">
        <v>44124</v>
      </c>
      <c r="C455" s="1" t="n">
        <v>45170</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row>
    <row r="456" ht="15" customHeight="1">
      <c r="A456" t="inlineStr">
        <is>
          <t>A 53918-2020</t>
        </is>
      </c>
      <c r="B456" s="1" t="n">
        <v>44125</v>
      </c>
      <c r="C456" s="1" t="n">
        <v>45170</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row>
    <row r="457" ht="15" customHeight="1">
      <c r="A457" t="inlineStr">
        <is>
          <t>A 56180-2020</t>
        </is>
      </c>
      <c r="B457" s="1" t="n">
        <v>44133</v>
      </c>
      <c r="C457" s="1" t="n">
        <v>45170</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row>
    <row r="458" ht="15" customHeight="1">
      <c r="A458" t="inlineStr">
        <is>
          <t>A 57949-2020</t>
        </is>
      </c>
      <c r="B458" s="1" t="n">
        <v>44142</v>
      </c>
      <c r="C458" s="1" t="n">
        <v>45170</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row>
    <row r="459" ht="15" customHeight="1">
      <c r="A459" t="inlineStr">
        <is>
          <t>A 60199-2020</t>
        </is>
      </c>
      <c r="B459" s="1" t="n">
        <v>44152</v>
      </c>
      <c r="C459" s="1" t="n">
        <v>45170</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row>
    <row r="460" ht="15" customHeight="1">
      <c r="A460" t="inlineStr">
        <is>
          <t>A 62137-2020</t>
        </is>
      </c>
      <c r="B460" s="1" t="n">
        <v>44159</v>
      </c>
      <c r="C460" s="1" t="n">
        <v>45170</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row>
    <row r="461" ht="15" customHeight="1">
      <c r="A461" t="inlineStr">
        <is>
          <t>A 64674-2020</t>
        </is>
      </c>
      <c r="B461" s="1" t="n">
        <v>44169</v>
      </c>
      <c r="C461" s="1" t="n">
        <v>45170</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row>
    <row r="462" ht="15" customHeight="1">
      <c r="A462" t="inlineStr">
        <is>
          <t>A 65962-2020</t>
        </is>
      </c>
      <c r="B462" s="1" t="n">
        <v>44175</v>
      </c>
      <c r="C462" s="1" t="n">
        <v>45170</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row>
    <row r="463" ht="15" customHeight="1">
      <c r="A463" t="inlineStr">
        <is>
          <t>A 66752-2020</t>
        </is>
      </c>
      <c r="B463" s="1" t="n">
        <v>44175</v>
      </c>
      <c r="C463" s="1" t="n">
        <v>45170</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row>
    <row r="464" ht="15" customHeight="1">
      <c r="A464" t="inlineStr">
        <is>
          <t>A 66329-2020</t>
        </is>
      </c>
      <c r="B464" s="1" t="n">
        <v>44176</v>
      </c>
      <c r="C464" s="1" t="n">
        <v>45170</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row>
    <row r="465" ht="15" customHeight="1">
      <c r="A465" t="inlineStr">
        <is>
          <t>A 67114-2020</t>
        </is>
      </c>
      <c r="B465" s="1" t="n">
        <v>44180</v>
      </c>
      <c r="C465" s="1" t="n">
        <v>45170</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row>
    <row r="466" ht="15" customHeight="1">
      <c r="A466" t="inlineStr">
        <is>
          <t>A 68851-2020</t>
        </is>
      </c>
      <c r="B466" s="1" t="n">
        <v>44187</v>
      </c>
      <c r="C466" s="1" t="n">
        <v>45170</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row>
    <row r="467" ht="15" customHeight="1">
      <c r="A467" t="inlineStr">
        <is>
          <t>A 69632-2020</t>
        </is>
      </c>
      <c r="B467" s="1" t="n">
        <v>44195</v>
      </c>
      <c r="C467" s="1" t="n">
        <v>45170</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row>
    <row r="468" ht="15" customHeight="1">
      <c r="A468" t="inlineStr">
        <is>
          <t>A 3518-2021</t>
        </is>
      </c>
      <c r="B468" s="1" t="n">
        <v>44216</v>
      </c>
      <c r="C468" s="1" t="n">
        <v>45170</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row>
    <row r="469" ht="15" customHeight="1">
      <c r="A469" t="inlineStr">
        <is>
          <t>A 3871-2021</t>
        </is>
      </c>
      <c r="B469" s="1" t="n">
        <v>44222</v>
      </c>
      <c r="C469" s="1" t="n">
        <v>45170</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row>
    <row r="470" ht="15" customHeight="1">
      <c r="A470" t="inlineStr">
        <is>
          <t>A 4313-2021</t>
        </is>
      </c>
      <c r="B470" s="1" t="n">
        <v>44223</v>
      </c>
      <c r="C470" s="1" t="n">
        <v>45170</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row>
    <row r="471" ht="15" customHeight="1">
      <c r="A471" t="inlineStr">
        <is>
          <t>A 5861-2021</t>
        </is>
      </c>
      <c r="B471" s="1" t="n">
        <v>44231</v>
      </c>
      <c r="C471" s="1" t="n">
        <v>45170</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row>
    <row r="472" ht="15" customHeight="1">
      <c r="A472" t="inlineStr">
        <is>
          <t>A 10962-2021</t>
        </is>
      </c>
      <c r="B472" s="1" t="n">
        <v>44260</v>
      </c>
      <c r="C472" s="1" t="n">
        <v>45170</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row>
    <row r="473" ht="15" customHeight="1">
      <c r="A473" t="inlineStr">
        <is>
          <t>A 10947-2021</t>
        </is>
      </c>
      <c r="B473" s="1" t="n">
        <v>44260</v>
      </c>
      <c r="C473" s="1" t="n">
        <v>45170</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row>
    <row r="474" ht="15" customHeight="1">
      <c r="A474" t="inlineStr">
        <is>
          <t>A 11221-2021</t>
        </is>
      </c>
      <c r="B474" s="1" t="n">
        <v>44263</v>
      </c>
      <c r="C474" s="1" t="n">
        <v>45170</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row>
    <row r="475" ht="15" customHeight="1">
      <c r="A475" t="inlineStr">
        <is>
          <t>A 12329-2021</t>
        </is>
      </c>
      <c r="B475" s="1" t="n">
        <v>44267</v>
      </c>
      <c r="C475" s="1" t="n">
        <v>45170</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row>
    <row r="476" ht="15" customHeight="1">
      <c r="A476" t="inlineStr">
        <is>
          <t>A 12785-2021</t>
        </is>
      </c>
      <c r="B476" s="1" t="n">
        <v>44270</v>
      </c>
      <c r="C476" s="1" t="n">
        <v>45170</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row>
    <row r="477" ht="15" customHeight="1">
      <c r="A477" t="inlineStr">
        <is>
          <t>A 14343-2021</t>
        </is>
      </c>
      <c r="B477" s="1" t="n">
        <v>44279</v>
      </c>
      <c r="C477" s="1" t="n">
        <v>45170</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row>
    <row r="478" ht="15" customHeight="1">
      <c r="A478" t="inlineStr">
        <is>
          <t>A 14789-2021</t>
        </is>
      </c>
      <c r="B478" s="1" t="n">
        <v>44280</v>
      </c>
      <c r="C478" s="1" t="n">
        <v>45170</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row>
    <row r="479" ht="15" customHeight="1">
      <c r="A479" t="inlineStr">
        <is>
          <t>A 16824-2021</t>
        </is>
      </c>
      <c r="B479" s="1" t="n">
        <v>44295</v>
      </c>
      <c r="C479" s="1" t="n">
        <v>45170</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row>
    <row r="480" ht="15" customHeight="1">
      <c r="A480" t="inlineStr">
        <is>
          <t>A 20129-2021</t>
        </is>
      </c>
      <c r="B480" s="1" t="n">
        <v>44314</v>
      </c>
      <c r="C480" s="1" t="n">
        <v>45170</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row>
    <row r="481" ht="15" customHeight="1">
      <c r="A481" t="inlineStr">
        <is>
          <t>A 20233-2021</t>
        </is>
      </c>
      <c r="B481" s="1" t="n">
        <v>44314</v>
      </c>
      <c r="C481" s="1" t="n">
        <v>45170</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row>
    <row r="482" ht="15" customHeight="1">
      <c r="A482" t="inlineStr">
        <is>
          <t>A 20941-2021</t>
        </is>
      </c>
      <c r="B482" s="1" t="n">
        <v>44319</v>
      </c>
      <c r="C482" s="1" t="n">
        <v>45170</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row>
    <row r="483" ht="15" customHeight="1">
      <c r="A483" t="inlineStr">
        <is>
          <t>A 24048-2021</t>
        </is>
      </c>
      <c r="B483" s="1" t="n">
        <v>44336</v>
      </c>
      <c r="C483" s="1" t="n">
        <v>45170</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row>
    <row r="484" ht="15" customHeight="1">
      <c r="A484" t="inlineStr">
        <is>
          <t>A 25131-2021</t>
        </is>
      </c>
      <c r="B484" s="1" t="n">
        <v>44341</v>
      </c>
      <c r="C484" s="1" t="n">
        <v>45170</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row>
    <row r="485" ht="15" customHeight="1">
      <c r="A485" t="inlineStr">
        <is>
          <t>A 24939-2021</t>
        </is>
      </c>
      <c r="B485" s="1" t="n">
        <v>44341</v>
      </c>
      <c r="C485" s="1" t="n">
        <v>45170</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row>
    <row r="486" ht="15" customHeight="1">
      <c r="A486" t="inlineStr">
        <is>
          <t>A 25447-2021</t>
        </is>
      </c>
      <c r="B486" s="1" t="n">
        <v>44342</v>
      </c>
      <c r="C486" s="1" t="n">
        <v>45170</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row>
    <row r="487" ht="15" customHeight="1">
      <c r="A487" t="inlineStr">
        <is>
          <t>A 25380-2021</t>
        </is>
      </c>
      <c r="B487" s="1" t="n">
        <v>44342</v>
      </c>
      <c r="C487" s="1" t="n">
        <v>45170</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row>
    <row r="488" ht="15" customHeight="1">
      <c r="A488" t="inlineStr">
        <is>
          <t>A 25439-2021</t>
        </is>
      </c>
      <c r="B488" s="1" t="n">
        <v>44342</v>
      </c>
      <c r="C488" s="1" t="n">
        <v>45170</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row>
    <row r="489" ht="15" customHeight="1">
      <c r="A489" t="inlineStr">
        <is>
          <t>A 25594-2021</t>
        </is>
      </c>
      <c r="B489" s="1" t="n">
        <v>44343</v>
      </c>
      <c r="C489" s="1" t="n">
        <v>45170</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row>
    <row r="490" ht="15" customHeight="1">
      <c r="A490" t="inlineStr">
        <is>
          <t>A 25677-2021</t>
        </is>
      </c>
      <c r="B490" s="1" t="n">
        <v>44343</v>
      </c>
      <c r="C490" s="1" t="n">
        <v>45170</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row>
    <row r="491" ht="15" customHeight="1">
      <c r="A491" t="inlineStr">
        <is>
          <t>A 28298-2021</t>
        </is>
      </c>
      <c r="B491" s="1" t="n">
        <v>44356</v>
      </c>
      <c r="C491" s="1" t="n">
        <v>45170</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row>
    <row r="492" ht="15" customHeight="1">
      <c r="A492" t="inlineStr">
        <is>
          <t>A 28299-2021</t>
        </is>
      </c>
      <c r="B492" s="1" t="n">
        <v>44356</v>
      </c>
      <c r="C492" s="1" t="n">
        <v>45170</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row>
    <row r="493" ht="15" customHeight="1">
      <c r="A493" t="inlineStr">
        <is>
          <t>A 29455-2021</t>
        </is>
      </c>
      <c r="B493" s="1" t="n">
        <v>44361</v>
      </c>
      <c r="C493" s="1" t="n">
        <v>45170</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row>
    <row r="494" ht="15" customHeight="1">
      <c r="A494" t="inlineStr">
        <is>
          <t>A 30666-2021</t>
        </is>
      </c>
      <c r="B494" s="1" t="n">
        <v>44365</v>
      </c>
      <c r="C494" s="1" t="n">
        <v>45170</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row>
    <row r="495" ht="15" customHeight="1">
      <c r="A495" t="inlineStr">
        <is>
          <t>A 31315-2021</t>
        </is>
      </c>
      <c r="B495" s="1" t="n">
        <v>44368</v>
      </c>
      <c r="C495" s="1" t="n">
        <v>45170</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row>
    <row r="496" ht="15" customHeight="1">
      <c r="A496" t="inlineStr">
        <is>
          <t>A 31170-2021</t>
        </is>
      </c>
      <c r="B496" s="1" t="n">
        <v>44368</v>
      </c>
      <c r="C496" s="1" t="n">
        <v>45170</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row>
    <row r="497" ht="15" customHeight="1">
      <c r="A497" t="inlineStr">
        <is>
          <t>A 32396-2021</t>
        </is>
      </c>
      <c r="B497" s="1" t="n">
        <v>44371</v>
      </c>
      <c r="C497" s="1" t="n">
        <v>45170</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row>
    <row r="498" ht="15" customHeight="1">
      <c r="A498" t="inlineStr">
        <is>
          <t>A 32768-2021</t>
        </is>
      </c>
      <c r="B498" s="1" t="n">
        <v>44375</v>
      </c>
      <c r="C498" s="1" t="n">
        <v>45170</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row>
    <row r="499" ht="15" customHeight="1">
      <c r="A499" t="inlineStr">
        <is>
          <t>A 33837-2021</t>
        </is>
      </c>
      <c r="B499" s="1" t="n">
        <v>44378</v>
      </c>
      <c r="C499" s="1" t="n">
        <v>45170</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row>
    <row r="500" ht="15" customHeight="1">
      <c r="A500" t="inlineStr">
        <is>
          <t>A 37438-2021</t>
        </is>
      </c>
      <c r="B500" s="1" t="n">
        <v>44398</v>
      </c>
      <c r="C500" s="1" t="n">
        <v>45170</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row>
    <row r="501" ht="15" customHeight="1">
      <c r="A501" t="inlineStr">
        <is>
          <t>A 37930-2021</t>
        </is>
      </c>
      <c r="B501" s="1" t="n">
        <v>44403</v>
      </c>
      <c r="C501" s="1" t="n">
        <v>45170</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row>
    <row r="502" ht="15" customHeight="1">
      <c r="A502" t="inlineStr">
        <is>
          <t>A 39875-2021</t>
        </is>
      </c>
      <c r="B502" s="1" t="n">
        <v>44417</v>
      </c>
      <c r="C502" s="1" t="n">
        <v>45170</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row>
    <row r="503" ht="15" customHeight="1">
      <c r="A503" t="inlineStr">
        <is>
          <t>A 41263-2021</t>
        </is>
      </c>
      <c r="B503" s="1" t="n">
        <v>44424</v>
      </c>
      <c r="C503" s="1" t="n">
        <v>45170</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row>
    <row r="504" ht="15" customHeight="1">
      <c r="A504" t="inlineStr">
        <is>
          <t>A 42374-2021</t>
        </is>
      </c>
      <c r="B504" s="1" t="n">
        <v>44427</v>
      </c>
      <c r="C504" s="1" t="n">
        <v>45170</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row>
    <row r="505" ht="15" customHeight="1">
      <c r="A505" t="inlineStr">
        <is>
          <t>A 44635-2021</t>
        </is>
      </c>
      <c r="B505" s="1" t="n">
        <v>44437</v>
      </c>
      <c r="C505" s="1" t="n">
        <v>45170</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row>
    <row r="506" ht="15" customHeight="1">
      <c r="A506" t="inlineStr">
        <is>
          <t>A 46550-2021</t>
        </is>
      </c>
      <c r="B506" s="1" t="n">
        <v>44445</v>
      </c>
      <c r="C506" s="1" t="n">
        <v>45170</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row>
    <row r="507" ht="15" customHeight="1">
      <c r="A507" t="inlineStr">
        <is>
          <t>A 47860-2021</t>
        </is>
      </c>
      <c r="B507" s="1" t="n">
        <v>44448</v>
      </c>
      <c r="C507" s="1" t="n">
        <v>45170</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row>
    <row r="508" ht="15" customHeight="1">
      <c r="A508" t="inlineStr">
        <is>
          <t>A 48006-2021</t>
        </is>
      </c>
      <c r="B508" s="1" t="n">
        <v>44449</v>
      </c>
      <c r="C508" s="1" t="n">
        <v>45170</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row>
    <row r="509" ht="15" customHeight="1">
      <c r="A509" t="inlineStr">
        <is>
          <t>A 49001-2021</t>
        </is>
      </c>
      <c r="B509" s="1" t="n">
        <v>44453</v>
      </c>
      <c r="C509" s="1" t="n">
        <v>45170</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row>
    <row r="510" ht="15" customHeight="1">
      <c r="A510" t="inlineStr">
        <is>
          <t>A 49410-2021</t>
        </is>
      </c>
      <c r="B510" s="1" t="n">
        <v>44454</v>
      </c>
      <c r="C510" s="1" t="n">
        <v>45170</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row>
    <row r="511" ht="15" customHeight="1">
      <c r="A511" t="inlineStr">
        <is>
          <t>A 49919-2021</t>
        </is>
      </c>
      <c r="B511" s="1" t="n">
        <v>44455</v>
      </c>
      <c r="C511" s="1" t="n">
        <v>45170</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row>
    <row r="512" ht="15" customHeight="1">
      <c r="A512" t="inlineStr">
        <is>
          <t>A 51244-2021</t>
        </is>
      </c>
      <c r="B512" s="1" t="n">
        <v>44460</v>
      </c>
      <c r="C512" s="1" t="n">
        <v>45170</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row>
    <row r="513" ht="15" customHeight="1">
      <c r="A513" t="inlineStr">
        <is>
          <t>A 52162-2021</t>
        </is>
      </c>
      <c r="B513" s="1" t="n">
        <v>44463</v>
      </c>
      <c r="C513" s="1" t="n">
        <v>45170</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row>
    <row r="514" ht="15" customHeight="1">
      <c r="A514" t="inlineStr">
        <is>
          <t>A 52670-2021</t>
        </is>
      </c>
      <c r="B514" s="1" t="n">
        <v>44466</v>
      </c>
      <c r="C514" s="1" t="n">
        <v>45170</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row>
    <row r="515" ht="15" customHeight="1">
      <c r="A515" t="inlineStr">
        <is>
          <t>A 52831-2021</t>
        </is>
      </c>
      <c r="B515" s="1" t="n">
        <v>44467</v>
      </c>
      <c r="C515" s="1" t="n">
        <v>45170</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row>
    <row r="516" ht="15" customHeight="1">
      <c r="A516" t="inlineStr">
        <is>
          <t>A 53738-2021</t>
        </is>
      </c>
      <c r="B516" s="1" t="n">
        <v>44467</v>
      </c>
      <c r="C516" s="1" t="n">
        <v>45170</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row>
    <row r="517" ht="15" customHeight="1">
      <c r="A517" t="inlineStr">
        <is>
          <t>A 54192-2021</t>
        </is>
      </c>
      <c r="B517" s="1" t="n">
        <v>44470</v>
      </c>
      <c r="C517" s="1" t="n">
        <v>45170</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row>
    <row r="518" ht="15" customHeight="1">
      <c r="A518" t="inlineStr">
        <is>
          <t>A 56618-2021</t>
        </is>
      </c>
      <c r="B518" s="1" t="n">
        <v>44480</v>
      </c>
      <c r="C518" s="1" t="n">
        <v>45170</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row>
    <row r="519" ht="15" customHeight="1">
      <c r="A519" t="inlineStr">
        <is>
          <t>A 57058-2021</t>
        </is>
      </c>
      <c r="B519" s="1" t="n">
        <v>44482</v>
      </c>
      <c r="C519" s="1" t="n">
        <v>45170</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row>
    <row r="520" ht="15" customHeight="1">
      <c r="A520" t="inlineStr">
        <is>
          <t>A 58044-2021</t>
        </is>
      </c>
      <c r="B520" s="1" t="n">
        <v>44487</v>
      </c>
      <c r="C520" s="1" t="n">
        <v>45170</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row>
    <row r="521" ht="15" customHeight="1">
      <c r="A521" t="inlineStr">
        <is>
          <t>A 58297-2021</t>
        </is>
      </c>
      <c r="B521" s="1" t="n">
        <v>44488</v>
      </c>
      <c r="C521" s="1" t="n">
        <v>45170</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row>
    <row r="522" ht="15" customHeight="1">
      <c r="A522" t="inlineStr">
        <is>
          <t>A 58765-2021</t>
        </is>
      </c>
      <c r="B522" s="1" t="n">
        <v>44489</v>
      </c>
      <c r="C522" s="1" t="n">
        <v>45170</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row>
    <row r="523" ht="15" customHeight="1">
      <c r="A523" t="inlineStr">
        <is>
          <t>A 58927-2021</t>
        </is>
      </c>
      <c r="B523" s="1" t="n">
        <v>44489</v>
      </c>
      <c r="C523" s="1" t="n">
        <v>45170</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row>
    <row r="524" ht="15" customHeight="1">
      <c r="A524" t="inlineStr">
        <is>
          <t>A 59683-2021</t>
        </is>
      </c>
      <c r="B524" s="1" t="n">
        <v>44494</v>
      </c>
      <c r="C524" s="1" t="n">
        <v>45170</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row>
    <row r="525" ht="15" customHeight="1">
      <c r="A525" t="inlineStr">
        <is>
          <t>A 60257-2021</t>
        </is>
      </c>
      <c r="B525" s="1" t="n">
        <v>44495</v>
      </c>
      <c r="C525" s="1" t="n">
        <v>45170</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row>
    <row r="526" ht="15" customHeight="1">
      <c r="A526" t="inlineStr">
        <is>
          <t>A 61319-2021</t>
        </is>
      </c>
      <c r="B526" s="1" t="n">
        <v>44498</v>
      </c>
      <c r="C526" s="1" t="n">
        <v>45170</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row>
    <row r="527" ht="15" customHeight="1">
      <c r="A527" t="inlineStr">
        <is>
          <t>A 68096-2021</t>
        </is>
      </c>
      <c r="B527" s="1" t="n">
        <v>44526</v>
      </c>
      <c r="C527" s="1" t="n">
        <v>45170</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row>
    <row r="528" ht="15" customHeight="1">
      <c r="A528" t="inlineStr">
        <is>
          <t>A 68563-2021</t>
        </is>
      </c>
      <c r="B528" s="1" t="n">
        <v>44529</v>
      </c>
      <c r="C528" s="1" t="n">
        <v>45170</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row>
    <row r="529" ht="15" customHeight="1">
      <c r="A529" t="inlineStr">
        <is>
          <t>A 71785-2021</t>
        </is>
      </c>
      <c r="B529" s="1" t="n">
        <v>44539</v>
      </c>
      <c r="C529" s="1" t="n">
        <v>45170</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row>
    <row r="530" ht="15" customHeight="1">
      <c r="A530" t="inlineStr">
        <is>
          <t>A 84-2022</t>
        </is>
      </c>
      <c r="B530" s="1" t="n">
        <v>44564</v>
      </c>
      <c r="C530" s="1" t="n">
        <v>45170</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row>
    <row r="531" ht="15" customHeight="1">
      <c r="A531" t="inlineStr">
        <is>
          <t>A 1519-2022</t>
        </is>
      </c>
      <c r="B531" s="1" t="n">
        <v>44573</v>
      </c>
      <c r="C531" s="1" t="n">
        <v>45170</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row>
    <row r="532" ht="15" customHeight="1">
      <c r="A532" t="inlineStr">
        <is>
          <t>A 1677-2022</t>
        </is>
      </c>
      <c r="B532" s="1" t="n">
        <v>44574</v>
      </c>
      <c r="C532" s="1" t="n">
        <v>45170</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row>
    <row r="533" ht="15" customHeight="1">
      <c r="A533" t="inlineStr">
        <is>
          <t>A 6849-2022</t>
        </is>
      </c>
      <c r="B533" s="1" t="n">
        <v>44602</v>
      </c>
      <c r="C533" s="1" t="n">
        <v>45170</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row>
    <row r="534" ht="15" customHeight="1">
      <c r="A534" t="inlineStr">
        <is>
          <t>A 7032-2022</t>
        </is>
      </c>
      <c r="B534" s="1" t="n">
        <v>44603</v>
      </c>
      <c r="C534" s="1" t="n">
        <v>45170</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row>
    <row r="535" ht="15" customHeight="1">
      <c r="A535" t="inlineStr">
        <is>
          <t>A 9518-2022</t>
        </is>
      </c>
      <c r="B535" s="1" t="n">
        <v>44616</v>
      </c>
      <c r="C535" s="1" t="n">
        <v>45170</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row>
    <row r="536" ht="15" customHeight="1">
      <c r="A536" t="inlineStr">
        <is>
          <t>A 10292-2022</t>
        </is>
      </c>
      <c r="B536" s="1" t="n">
        <v>44622</v>
      </c>
      <c r="C536" s="1" t="n">
        <v>45170</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row>
    <row r="537" ht="15" customHeight="1">
      <c r="A537" t="inlineStr">
        <is>
          <t>A 10989-2022</t>
        </is>
      </c>
      <c r="B537" s="1" t="n">
        <v>44628</v>
      </c>
      <c r="C537" s="1" t="n">
        <v>45170</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row>
    <row r="538" ht="15" customHeight="1">
      <c r="A538" t="inlineStr">
        <is>
          <t>A 11823-2022</t>
        </is>
      </c>
      <c r="B538" s="1" t="n">
        <v>44634</v>
      </c>
      <c r="C538" s="1" t="n">
        <v>45170</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row>
    <row r="539" ht="15" customHeight="1">
      <c r="A539" t="inlineStr">
        <is>
          <t>A 11995-2022</t>
        </is>
      </c>
      <c r="B539" s="1" t="n">
        <v>44635</v>
      </c>
      <c r="C539" s="1" t="n">
        <v>45170</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row>
    <row r="540" ht="15" customHeight="1">
      <c r="A540" t="inlineStr">
        <is>
          <t>A 12662-2022</t>
        </is>
      </c>
      <c r="B540" s="1" t="n">
        <v>44641</v>
      </c>
      <c r="C540" s="1" t="n">
        <v>45170</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row>
    <row r="541" ht="15" customHeight="1">
      <c r="A541" t="inlineStr">
        <is>
          <t>A 13690-2022</t>
        </is>
      </c>
      <c r="B541" s="1" t="n">
        <v>44648</v>
      </c>
      <c r="C541" s="1" t="n">
        <v>45170</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row>
    <row r="542" ht="15" customHeight="1">
      <c r="A542" t="inlineStr">
        <is>
          <t>A 14858-2022</t>
        </is>
      </c>
      <c r="B542" s="1" t="n">
        <v>44656</v>
      </c>
      <c r="C542" s="1" t="n">
        <v>45170</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row>
    <row r="543" ht="15" customHeight="1">
      <c r="A543" t="inlineStr">
        <is>
          <t>A 15378-2022</t>
        </is>
      </c>
      <c r="B543" s="1" t="n">
        <v>44659</v>
      </c>
      <c r="C543" s="1" t="n">
        <v>45170</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row>
    <row r="544" ht="15" customHeight="1">
      <c r="A544" t="inlineStr">
        <is>
          <t>A 19384-2022</t>
        </is>
      </c>
      <c r="B544" s="1" t="n">
        <v>44692</v>
      </c>
      <c r="C544" s="1" t="n">
        <v>45170</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row>
    <row r="545" ht="15" customHeight="1">
      <c r="A545" t="inlineStr">
        <is>
          <t>A 19900-2022</t>
        </is>
      </c>
      <c r="B545" s="1" t="n">
        <v>44697</v>
      </c>
      <c r="C545" s="1" t="n">
        <v>45170</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row>
    <row r="546" ht="15" customHeight="1">
      <c r="A546" t="inlineStr">
        <is>
          <t>A 24096-2022</t>
        </is>
      </c>
      <c r="B546" s="1" t="n">
        <v>44725</v>
      </c>
      <c r="C546" s="1" t="n">
        <v>45170</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row>
    <row r="547" ht="15" customHeight="1">
      <c r="A547" t="inlineStr">
        <is>
          <t>A 24437-2022</t>
        </is>
      </c>
      <c r="B547" s="1" t="n">
        <v>44726</v>
      </c>
      <c r="C547" s="1" t="n">
        <v>45170</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row>
    <row r="548" ht="15" customHeight="1">
      <c r="A548" t="inlineStr">
        <is>
          <t>A 26056-2022</t>
        </is>
      </c>
      <c r="B548" s="1" t="n">
        <v>44734</v>
      </c>
      <c r="C548" s="1" t="n">
        <v>45170</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row>
    <row r="549" ht="15" customHeight="1">
      <c r="A549" t="inlineStr">
        <is>
          <t>A 30597-2022</t>
        </is>
      </c>
      <c r="B549" s="1" t="n">
        <v>44762</v>
      </c>
      <c r="C549" s="1" t="n">
        <v>45170</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row>
    <row r="550" ht="15" customHeight="1">
      <c r="A550" t="inlineStr">
        <is>
          <t>A 31295-2022</t>
        </is>
      </c>
      <c r="B550" s="1" t="n">
        <v>44772</v>
      </c>
      <c r="C550" s="1" t="n">
        <v>45170</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row>
    <row r="551" ht="15" customHeight="1">
      <c r="A551" t="inlineStr">
        <is>
          <t>A 32030-2022</t>
        </is>
      </c>
      <c r="B551" s="1" t="n">
        <v>44778</v>
      </c>
      <c r="C551" s="1" t="n">
        <v>45170</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row>
    <row r="552" ht="15" customHeight="1">
      <c r="A552" t="inlineStr">
        <is>
          <t>A 33241-2022</t>
        </is>
      </c>
      <c r="B552" s="1" t="n">
        <v>44786</v>
      </c>
      <c r="C552" s="1" t="n">
        <v>45170</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row>
    <row r="553" ht="15" customHeight="1">
      <c r="A553" t="inlineStr">
        <is>
          <t>A 34081-2022</t>
        </is>
      </c>
      <c r="B553" s="1" t="n">
        <v>44791</v>
      </c>
      <c r="C553" s="1" t="n">
        <v>45170</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row>
    <row r="554" ht="15" customHeight="1">
      <c r="A554" t="inlineStr">
        <is>
          <t>A 36625-2022</t>
        </is>
      </c>
      <c r="B554" s="1" t="n">
        <v>44804</v>
      </c>
      <c r="C554" s="1" t="n">
        <v>45170</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row>
    <row r="555" ht="15" customHeight="1">
      <c r="A555" t="inlineStr">
        <is>
          <t>A 39199-2022</t>
        </is>
      </c>
      <c r="B555" s="1" t="n">
        <v>44817</v>
      </c>
      <c r="C555" s="1" t="n">
        <v>45170</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row>
    <row r="556" ht="15" customHeight="1">
      <c r="A556" t="inlineStr">
        <is>
          <t>A 40258-2022</t>
        </is>
      </c>
      <c r="B556" s="1" t="n">
        <v>44820</v>
      </c>
      <c r="C556" s="1" t="n">
        <v>45170</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row>
    <row r="557" ht="15" customHeight="1">
      <c r="A557" t="inlineStr">
        <is>
          <t>A 40924-2022</t>
        </is>
      </c>
      <c r="B557" s="1" t="n">
        <v>44825</v>
      </c>
      <c r="C557" s="1" t="n">
        <v>45170</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row>
    <row r="558" ht="15" customHeight="1">
      <c r="A558" t="inlineStr">
        <is>
          <t>A 41879-2022</t>
        </is>
      </c>
      <c r="B558" s="1" t="n">
        <v>44827</v>
      </c>
      <c r="C558" s="1" t="n">
        <v>45170</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row>
    <row r="559" ht="15" customHeight="1">
      <c r="A559" t="inlineStr">
        <is>
          <t>A 42052-2022</t>
        </is>
      </c>
      <c r="B559" s="1" t="n">
        <v>44830</v>
      </c>
      <c r="C559" s="1" t="n">
        <v>45170</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row>
    <row r="560" ht="15" customHeight="1">
      <c r="A560" t="inlineStr">
        <is>
          <t>A 46556-2022</t>
        </is>
      </c>
      <c r="B560" s="1" t="n">
        <v>44848</v>
      </c>
      <c r="C560" s="1" t="n">
        <v>45170</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row>
    <row r="561" ht="15" customHeight="1">
      <c r="A561" t="inlineStr">
        <is>
          <t>A 46559-2022</t>
        </is>
      </c>
      <c r="B561" s="1" t="n">
        <v>44848</v>
      </c>
      <c r="C561" s="1" t="n">
        <v>45170</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row>
    <row r="562" ht="15" customHeight="1">
      <c r="A562" t="inlineStr">
        <is>
          <t>A 48263-2022</t>
        </is>
      </c>
      <c r="B562" s="1" t="n">
        <v>44853</v>
      </c>
      <c r="C562" s="1" t="n">
        <v>45170</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row>
    <row r="563" ht="15" customHeight="1">
      <c r="A563" t="inlineStr">
        <is>
          <t>A 47672-2022</t>
        </is>
      </c>
      <c r="B563" s="1" t="n">
        <v>44854</v>
      </c>
      <c r="C563" s="1" t="n">
        <v>45170</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row>
    <row r="564" ht="15" customHeight="1">
      <c r="A564" t="inlineStr">
        <is>
          <t>A 48442-2022</t>
        </is>
      </c>
      <c r="B564" s="1" t="n">
        <v>44858</v>
      </c>
      <c r="C564" s="1" t="n">
        <v>45170</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row>
    <row r="565" ht="15" customHeight="1">
      <c r="A565" t="inlineStr">
        <is>
          <t>A 51024-2022</t>
        </is>
      </c>
      <c r="B565" s="1" t="n">
        <v>44867</v>
      </c>
      <c r="C565" s="1" t="n">
        <v>45170</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row>
    <row r="566" ht="15" customHeight="1">
      <c r="A566" t="inlineStr">
        <is>
          <t>A 52750-2022</t>
        </is>
      </c>
      <c r="B566" s="1" t="n">
        <v>44874</v>
      </c>
      <c r="C566" s="1" t="n">
        <v>45170</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row>
    <row r="567" ht="15" customHeight="1">
      <c r="A567" t="inlineStr">
        <is>
          <t>A 53862-2022</t>
        </is>
      </c>
      <c r="B567" s="1" t="n">
        <v>44876</v>
      </c>
      <c r="C567" s="1" t="n">
        <v>45170</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row>
    <row r="568" ht="15" customHeight="1">
      <c r="A568" t="inlineStr">
        <is>
          <t>A 54193-2022</t>
        </is>
      </c>
      <c r="B568" s="1" t="n">
        <v>44881</v>
      </c>
      <c r="C568" s="1" t="n">
        <v>45170</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row>
    <row r="569" ht="15" customHeight="1">
      <c r="A569" t="inlineStr">
        <is>
          <t>A 54924-2022</t>
        </is>
      </c>
      <c r="B569" s="1" t="n">
        <v>44886</v>
      </c>
      <c r="C569" s="1" t="n">
        <v>45170</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row>
    <row r="570" ht="15" customHeight="1">
      <c r="A570" t="inlineStr">
        <is>
          <t>A 59178-2022</t>
        </is>
      </c>
      <c r="B570" s="1" t="n">
        <v>44904</v>
      </c>
      <c r="C570" s="1" t="n">
        <v>45170</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row>
    <row r="571" ht="15" customHeight="1">
      <c r="A571" t="inlineStr">
        <is>
          <t>A 59407-2022</t>
        </is>
      </c>
      <c r="B571" s="1" t="n">
        <v>44907</v>
      </c>
      <c r="C571" s="1" t="n">
        <v>45170</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row>
    <row r="572" ht="15" customHeight="1">
      <c r="A572" t="inlineStr">
        <is>
          <t>A 60036-2022</t>
        </is>
      </c>
      <c r="B572" s="1" t="n">
        <v>44909</v>
      </c>
      <c r="C572" s="1" t="n">
        <v>45170</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row>
    <row r="573" ht="15" customHeight="1">
      <c r="A573" t="inlineStr">
        <is>
          <t>A 61236-2022</t>
        </is>
      </c>
      <c r="B573" s="1" t="n">
        <v>44915</v>
      </c>
      <c r="C573" s="1" t="n">
        <v>45170</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row>
    <row r="574" ht="15" customHeight="1">
      <c r="A574" t="inlineStr">
        <is>
          <t>A 61771-2022</t>
        </is>
      </c>
      <c r="B574" s="1" t="n">
        <v>44917</v>
      </c>
      <c r="C574" s="1" t="n">
        <v>45170</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row>
    <row r="575" ht="15" customHeight="1">
      <c r="A575" t="inlineStr">
        <is>
          <t>A 61790-2022</t>
        </is>
      </c>
      <c r="B575" s="1" t="n">
        <v>44917</v>
      </c>
      <c r="C575" s="1" t="n">
        <v>45170</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row>
    <row r="576" ht="15" customHeight="1">
      <c r="A576" t="inlineStr">
        <is>
          <t>A 141-2023</t>
        </is>
      </c>
      <c r="B576" s="1" t="n">
        <v>44928</v>
      </c>
      <c r="C576" s="1" t="n">
        <v>45170</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row>
    <row r="577" ht="15" customHeight="1">
      <c r="A577" t="inlineStr">
        <is>
          <t>A 183-2023</t>
        </is>
      </c>
      <c r="B577" s="1" t="n">
        <v>44928</v>
      </c>
      <c r="C577" s="1" t="n">
        <v>45170</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row>
    <row r="578" ht="15" customHeight="1">
      <c r="A578" t="inlineStr">
        <is>
          <t>A 804-2023</t>
        </is>
      </c>
      <c r="B578" s="1" t="n">
        <v>44931</v>
      </c>
      <c r="C578" s="1" t="n">
        <v>45170</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row>
    <row r="579" ht="15" customHeight="1">
      <c r="A579" t="inlineStr">
        <is>
          <t>A 975-2023</t>
        </is>
      </c>
      <c r="B579" s="1" t="n">
        <v>44935</v>
      </c>
      <c r="C579" s="1" t="n">
        <v>45170</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row>
    <row r="580" ht="15" customHeight="1">
      <c r="A580" t="inlineStr">
        <is>
          <t>A 1024-2023</t>
        </is>
      </c>
      <c r="B580" s="1" t="n">
        <v>44935</v>
      </c>
      <c r="C580" s="1" t="n">
        <v>45170</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row>
    <row r="581" ht="15" customHeight="1">
      <c r="A581" t="inlineStr">
        <is>
          <t>A 1943-2023</t>
        </is>
      </c>
      <c r="B581" s="1" t="n">
        <v>44939</v>
      </c>
      <c r="C581" s="1" t="n">
        <v>45170</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row>
    <row r="582" ht="15" customHeight="1">
      <c r="A582" t="inlineStr">
        <is>
          <t>A 3404-2023</t>
        </is>
      </c>
      <c r="B582" s="1" t="n">
        <v>44949</v>
      </c>
      <c r="C582" s="1" t="n">
        <v>45170</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row>
    <row r="583" ht="15" customHeight="1">
      <c r="A583" t="inlineStr">
        <is>
          <t>A 4371-2023</t>
        </is>
      </c>
      <c r="B583" s="1" t="n">
        <v>44955</v>
      </c>
      <c r="C583" s="1" t="n">
        <v>45170</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row>
    <row r="584" ht="15" customHeight="1">
      <c r="A584" t="inlineStr">
        <is>
          <t>A 8886-2023</t>
        </is>
      </c>
      <c r="B584" s="1" t="n">
        <v>44979</v>
      </c>
      <c r="C584" s="1" t="n">
        <v>45170</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row>
    <row r="585" ht="15" customHeight="1">
      <c r="A585" t="inlineStr">
        <is>
          <t>A 10333-2023</t>
        </is>
      </c>
      <c r="B585" s="1" t="n">
        <v>44980</v>
      </c>
      <c r="C585" s="1" t="n">
        <v>45170</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row>
    <row r="586" ht="15" customHeight="1">
      <c r="A586" t="inlineStr">
        <is>
          <t>A 9745-2023</t>
        </is>
      </c>
      <c r="B586" s="1" t="n">
        <v>44984</v>
      </c>
      <c r="C586" s="1" t="n">
        <v>45170</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row>
    <row r="587" ht="15" customHeight="1">
      <c r="A587" t="inlineStr">
        <is>
          <t>A 11729-2023</t>
        </is>
      </c>
      <c r="B587" s="1" t="n">
        <v>44994</v>
      </c>
      <c r="C587" s="1" t="n">
        <v>45170</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row>
    <row r="588" ht="15" customHeight="1">
      <c r="A588" t="inlineStr">
        <is>
          <t>A 13721-2023</t>
        </is>
      </c>
      <c r="B588" s="1" t="n">
        <v>45007</v>
      </c>
      <c r="C588" s="1" t="n">
        <v>45170</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row>
    <row r="589" ht="15" customHeight="1">
      <c r="A589" t="inlineStr">
        <is>
          <t>A 14720-2023</t>
        </is>
      </c>
      <c r="B589" s="1" t="n">
        <v>45014</v>
      </c>
      <c r="C589" s="1" t="n">
        <v>45170</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row>
    <row r="590" ht="15" customHeight="1">
      <c r="A590" t="inlineStr">
        <is>
          <t>A 15440-2023</t>
        </is>
      </c>
      <c r="B590" s="1" t="n">
        <v>45016</v>
      </c>
      <c r="C590" s="1" t="n">
        <v>45170</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row>
    <row r="591" ht="15" customHeight="1">
      <c r="A591" t="inlineStr">
        <is>
          <t>A 15376-2023</t>
        </is>
      </c>
      <c r="B591" s="1" t="n">
        <v>45019</v>
      </c>
      <c r="C591" s="1" t="n">
        <v>45170</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row>
    <row r="592" ht="15" customHeight="1">
      <c r="A592" t="inlineStr">
        <is>
          <t>A 16173-2023</t>
        </is>
      </c>
      <c r="B592" s="1" t="n">
        <v>45027</v>
      </c>
      <c r="C592" s="1" t="n">
        <v>45170</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row>
    <row r="593" ht="15" customHeight="1">
      <c r="A593" t="inlineStr">
        <is>
          <t>A 16622-2023</t>
        </is>
      </c>
      <c r="B593" s="1" t="n">
        <v>45030</v>
      </c>
      <c r="C593" s="1" t="n">
        <v>45170</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row>
    <row r="594" ht="15" customHeight="1">
      <c r="A594" t="inlineStr">
        <is>
          <t>A 17193-2023</t>
        </is>
      </c>
      <c r="B594" s="1" t="n">
        <v>45034</v>
      </c>
      <c r="C594" s="1" t="n">
        <v>45170</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row>
    <row r="595" ht="15" customHeight="1">
      <c r="A595" t="inlineStr">
        <is>
          <t>A 18475-2023</t>
        </is>
      </c>
      <c r="B595" s="1" t="n">
        <v>45042</v>
      </c>
      <c r="C595" s="1" t="n">
        <v>45170</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row>
    <row r="596" ht="15" customHeight="1">
      <c r="A596" t="inlineStr">
        <is>
          <t>A 18874-2023</t>
        </is>
      </c>
      <c r="B596" s="1" t="n">
        <v>45044</v>
      </c>
      <c r="C596" s="1" t="n">
        <v>45170</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row>
    <row r="597" ht="15" customHeight="1">
      <c r="A597" t="inlineStr">
        <is>
          <t>A 19459-2023</t>
        </is>
      </c>
      <c r="B597" s="1" t="n">
        <v>45049</v>
      </c>
      <c r="C597" s="1" t="n">
        <v>45170</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row>
    <row r="598" ht="15" customHeight="1">
      <c r="A598" t="inlineStr">
        <is>
          <t>A 20392-2023</t>
        </is>
      </c>
      <c r="B598" s="1" t="n">
        <v>45056</v>
      </c>
      <c r="C598" s="1" t="n">
        <v>45170</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row>
    <row r="599" ht="15" customHeight="1">
      <c r="A599" t="inlineStr">
        <is>
          <t>A 21518-2023</t>
        </is>
      </c>
      <c r="B599" s="1" t="n">
        <v>45063</v>
      </c>
      <c r="C599" s="1" t="n">
        <v>45170</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row>
    <row r="600" ht="15" customHeight="1">
      <c r="A600" t="inlineStr">
        <is>
          <t>A 21828-2023</t>
        </is>
      </c>
      <c r="B600" s="1" t="n">
        <v>45068</v>
      </c>
      <c r="C600" s="1" t="n">
        <v>45170</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row>
    <row r="601" ht="15" customHeight="1">
      <c r="A601" t="inlineStr">
        <is>
          <t>A 22014-2023</t>
        </is>
      </c>
      <c r="B601" s="1" t="n">
        <v>45069</v>
      </c>
      <c r="C601" s="1" t="n">
        <v>45170</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row>
    <row r="602" ht="15" customHeight="1">
      <c r="A602" t="inlineStr">
        <is>
          <t>A 23849-2023</t>
        </is>
      </c>
      <c r="B602" s="1" t="n">
        <v>45078</v>
      </c>
      <c r="C602" s="1" t="n">
        <v>45170</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row>
    <row r="603" ht="15" customHeight="1">
      <c r="A603" t="inlineStr">
        <is>
          <t>A 24157-2023</t>
        </is>
      </c>
      <c r="B603" s="1" t="n">
        <v>45079</v>
      </c>
      <c r="C603" s="1" t="n">
        <v>45170</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row>
    <row r="604" ht="15" customHeight="1">
      <c r="A604" t="inlineStr">
        <is>
          <t>A 24698-2023</t>
        </is>
      </c>
      <c r="B604" s="1" t="n">
        <v>45084</v>
      </c>
      <c r="C604" s="1" t="n">
        <v>45170</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row>
    <row r="605" ht="15" customHeight="1">
      <c r="A605" t="inlineStr">
        <is>
          <t>A 24704-2023</t>
        </is>
      </c>
      <c r="B605" s="1" t="n">
        <v>45084</v>
      </c>
      <c r="C605" s="1" t="n">
        <v>45170</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row>
    <row r="606" ht="15" customHeight="1">
      <c r="A606" t="inlineStr">
        <is>
          <t>A 24695-2023</t>
        </is>
      </c>
      <c r="B606" s="1" t="n">
        <v>45084</v>
      </c>
      <c r="C606" s="1" t="n">
        <v>45170</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row>
    <row r="607" ht="15" customHeight="1">
      <c r="A607" t="inlineStr">
        <is>
          <t>A 24700-2023</t>
        </is>
      </c>
      <c r="B607" s="1" t="n">
        <v>45084</v>
      </c>
      <c r="C607" s="1" t="n">
        <v>45170</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row>
    <row r="608" ht="15" customHeight="1">
      <c r="A608" t="inlineStr">
        <is>
          <t>A 24701-2023</t>
        </is>
      </c>
      <c r="B608" s="1" t="n">
        <v>45084</v>
      </c>
      <c r="C608" s="1" t="n">
        <v>45170</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row>
    <row r="609" ht="15" customHeight="1">
      <c r="A609" t="inlineStr">
        <is>
          <t>A 25218-2023</t>
        </is>
      </c>
      <c r="B609" s="1" t="n">
        <v>45086</v>
      </c>
      <c r="C609" s="1" t="n">
        <v>45170</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row>
    <row r="610" ht="15" customHeight="1">
      <c r="A610" t="inlineStr">
        <is>
          <t>A 25231-2023</t>
        </is>
      </c>
      <c r="B610" s="1" t="n">
        <v>45086</v>
      </c>
      <c r="C610" s="1" t="n">
        <v>45170</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row>
    <row r="611" ht="15" customHeight="1">
      <c r="A611" t="inlineStr">
        <is>
          <t>A 25433-2023</t>
        </is>
      </c>
      <c r="B611" s="1" t="n">
        <v>45089</v>
      </c>
      <c r="C611" s="1" t="n">
        <v>45170</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row>
    <row r="612" ht="15" customHeight="1">
      <c r="A612" t="inlineStr">
        <is>
          <t>A 25436-2023</t>
        </is>
      </c>
      <c r="B612" s="1" t="n">
        <v>45089</v>
      </c>
      <c r="C612" s="1" t="n">
        <v>45170</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row>
    <row r="613" ht="15" customHeight="1">
      <c r="A613" t="inlineStr">
        <is>
          <t>A 25435-2023</t>
        </is>
      </c>
      <c r="B613" s="1" t="n">
        <v>45089</v>
      </c>
      <c r="C613" s="1" t="n">
        <v>45170</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row>
    <row r="614" ht="15" customHeight="1">
      <c r="A614" t="inlineStr">
        <is>
          <t>A 25563-2023</t>
        </is>
      </c>
      <c r="B614" s="1" t="n">
        <v>45089</v>
      </c>
      <c r="C614" s="1" t="n">
        <v>45170</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row>
    <row r="615" ht="15" customHeight="1">
      <c r="A615" t="inlineStr">
        <is>
          <t>A 26278-2023</t>
        </is>
      </c>
      <c r="B615" s="1" t="n">
        <v>45091</v>
      </c>
      <c r="C615" s="1" t="n">
        <v>45170</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row>
    <row r="616" ht="15" customHeight="1">
      <c r="A616" t="inlineStr">
        <is>
          <t>A 26685-2023</t>
        </is>
      </c>
      <c r="B616" s="1" t="n">
        <v>45093</v>
      </c>
      <c r="C616" s="1" t="n">
        <v>45170</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row>
    <row r="617" ht="15" customHeight="1">
      <c r="A617" t="inlineStr">
        <is>
          <t>A 27346-2023</t>
        </is>
      </c>
      <c r="B617" s="1" t="n">
        <v>45096</v>
      </c>
      <c r="C617" s="1" t="n">
        <v>45170</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row>
    <row r="618" ht="15" customHeight="1">
      <c r="A618" t="inlineStr">
        <is>
          <t>A 27546-2023</t>
        </is>
      </c>
      <c r="B618" s="1" t="n">
        <v>45097</v>
      </c>
      <c r="C618" s="1" t="n">
        <v>45170</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row>
    <row r="619" ht="15" customHeight="1">
      <c r="A619" t="inlineStr">
        <is>
          <t>A 28678-2023</t>
        </is>
      </c>
      <c r="B619" s="1" t="n">
        <v>45103</v>
      </c>
      <c r="C619" s="1" t="n">
        <v>45170</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row>
    <row r="620" ht="15" customHeight="1">
      <c r="A620" t="inlineStr">
        <is>
          <t>A 28647-2023</t>
        </is>
      </c>
      <c r="B620" s="1" t="n">
        <v>45103</v>
      </c>
      <c r="C620" s="1" t="n">
        <v>45170</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row>
    <row r="621" ht="15" customHeight="1">
      <c r="A621" t="inlineStr">
        <is>
          <t>A 28852-2023</t>
        </is>
      </c>
      <c r="B621" s="1" t="n">
        <v>45104</v>
      </c>
      <c r="C621" s="1" t="n">
        <v>45170</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row>
    <row r="622" ht="15" customHeight="1">
      <c r="A622" t="inlineStr">
        <is>
          <t>A 32415-2023</t>
        </is>
      </c>
      <c r="B622" s="1" t="n">
        <v>45110</v>
      </c>
      <c r="C622" s="1" t="n">
        <v>45170</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row>
    <row r="623" ht="15" customHeight="1">
      <c r="A623" t="inlineStr">
        <is>
          <t>A 30121-2023</t>
        </is>
      </c>
      <c r="B623" s="1" t="n">
        <v>45110</v>
      </c>
      <c r="C623" s="1" t="n">
        <v>45170</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row>
    <row r="624" ht="15" customHeight="1">
      <c r="A624" t="inlineStr">
        <is>
          <t>A 30532-2023</t>
        </is>
      </c>
      <c r="B624" s="1" t="n">
        <v>45111</v>
      </c>
      <c r="C624" s="1" t="n">
        <v>45170</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row>
    <row r="625" ht="15" customHeight="1">
      <c r="A625" t="inlineStr">
        <is>
          <t>A 32653-2023</t>
        </is>
      </c>
      <c r="B625" s="1" t="n">
        <v>45121</v>
      </c>
      <c r="C625" s="1" t="n">
        <v>45170</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row>
    <row r="626" ht="15" customHeight="1">
      <c r="A626" t="inlineStr">
        <is>
          <t>A 32985-2023</t>
        </is>
      </c>
      <c r="B626" s="1" t="n">
        <v>45125</v>
      </c>
      <c r="C626" s="1" t="n">
        <v>45170</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row>
    <row r="627" ht="15" customHeight="1">
      <c r="A627" t="inlineStr">
        <is>
          <t>A 39745-2023</t>
        </is>
      </c>
      <c r="B627" s="1" t="n">
        <v>45167</v>
      </c>
      <c r="C627" s="1" t="n">
        <v>45170</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row>
    <row r="628" ht="15" customHeight="1">
      <c r="A628" t="inlineStr">
        <is>
          <t>A 34043-2018</t>
        </is>
      </c>
      <c r="B628" s="1" t="n">
        <v>43315</v>
      </c>
      <c r="C628" s="1" t="n">
        <v>45170</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45170</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row>
    <row r="630" ht="15" customHeight="1">
      <c r="A630" t="inlineStr">
        <is>
          <t>A 34783-2018</t>
        </is>
      </c>
      <c r="B630" s="1" t="n">
        <v>43321</v>
      </c>
      <c r="C630" s="1" t="n">
        <v>45170</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45170</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45170</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45170</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45170</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45170</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45170</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45170</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45170</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45170</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45170</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45170</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45170</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45170</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45170</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45170</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45170</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45170</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45170</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45170</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45170</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45170</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45170</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45170</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45170</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45170</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45170</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45170</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45170</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45170</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45170</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45170</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45170</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45170</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45170</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45170</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45170</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45170</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45170</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45170</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45170</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45170</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45170</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45170</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45170</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45170</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45170</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45170</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45170</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45170</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45170</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45170</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45170</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45170</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45170</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45170</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45170</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45170</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45170</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45170</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45170</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45170</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45170</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45170</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45170</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45170</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45170</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45170</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45170</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45170</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45170</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45170</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45170</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45170</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45170</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45170</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45170</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45170</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45170</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45170</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45170</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45170</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45170</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row>
    <row r="713" ht="15" customHeight="1">
      <c r="A713" t="inlineStr">
        <is>
          <t>A 37595-2018</t>
        </is>
      </c>
      <c r="B713" s="1" t="n">
        <v>43334</v>
      </c>
      <c r="C713" s="1" t="n">
        <v>45170</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45170</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45170</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45170</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45170</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45170</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45170</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45170</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45170</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45170</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45170</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45170</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45170</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45170</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45170</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45170</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45170</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45170</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45170</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45170</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45170</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45170</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45170</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45170</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45170</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45170</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45170</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45170</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45170</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45170</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45170</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45170</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45170</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45170</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45170</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45170</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45170</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45170</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45170</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45170</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45170</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45170</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45170</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45170</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45170</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45170</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45170</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45170</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45170</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45170</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45170</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45170</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45170</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45170</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45170</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45170</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45170</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45170</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45170</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45170</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45170</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45170</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45170</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45170</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45170</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45170</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45170</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45170</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45170</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45170</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45170</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45170</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45170</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45170</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45170</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45170</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45170</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45170</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45170</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45170</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45170</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45170</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45170</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45170</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45170</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45170</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45170</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45170</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45170</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45170</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45170</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45170</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45170</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45170</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45170</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45170</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45170</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45170</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45170</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45170</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45170</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45170</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45170</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45170</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45170</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45170</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45170</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45170</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45170</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45170</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45170</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45170</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45170</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45170</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45170</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45170</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45170</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45170</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45170</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45170</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45170</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45170</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45170</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45170</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45170</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45170</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45170</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45170</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45170</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45170</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45170</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45170</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45170</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45170</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45170</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45170</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45170</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45170</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45170</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45170</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45170</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45170</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45170</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45170</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45170</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45170</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45170</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45170</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45170</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45170</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45170</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45170</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45170</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45170</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45170</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45170</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45170</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45170</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45170</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45170</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45170</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45170</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45170</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45170</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45170</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45170</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45170</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45170</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45170</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45170</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45170</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45170</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45170</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45170</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45170</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45170</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45170</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45170</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45170</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45170</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45170</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45170</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45170</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45170</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45170</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45170</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45170</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45170</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45170</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45170</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45170</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45170</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45170</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45170</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45170</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45170</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45170</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45170</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45170</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45170</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45170</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45170</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45170</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45170</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45170</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45170</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45170</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45170</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45170</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45170</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45170</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45170</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45170</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45170</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45170</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45170</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45170</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45170</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45170</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45170</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45170</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45170</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45170</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45170</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45170</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45170</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45170</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45170</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45170</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45170</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45170</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45170</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45170</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45170</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45170</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45170</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45170</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45170</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45170</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45170</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45170</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45170</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45170</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45170</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45170</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45170</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45170</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45170</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45170</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45170</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45170</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45170</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45170</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45170</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45170</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45170</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45170</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45170</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45170</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45170</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45170</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45170</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45170</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45170</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45170</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45170</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45170</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45170</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45170</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45170</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45170</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45170</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45170</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45170</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45170</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45170</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45170</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45170</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45170</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45170</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45170</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45170</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45170</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45170</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45170</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45170</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45170</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45170</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45170</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45170</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45170</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45170</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45170</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45170</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45170</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45170</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45170</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45170</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45170</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45170</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45170</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45170</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45170</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45170</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45170</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45170</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45170</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45170</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45170</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45170</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45170</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45170</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45170</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45170</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45170</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45170</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45170</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45170</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45170</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45170</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45170</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45170</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45170</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45170</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45170</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45170</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45170</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45170</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45170</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45170</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45170</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45170</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45170</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45170</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45170</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45170</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45170</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45170</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45170</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45170</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45170</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45170</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45170</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45170</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45170</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45170</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45170</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45170</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45170</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45170</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45170</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45170</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45170</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45170</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45170</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45170</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45170</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45170</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45170</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45170</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45170</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45170</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45170</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45170</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45170</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45170</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45170</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45170</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45170</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45170</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45170</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45170</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45170</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45170</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45170</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45170</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45170</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45170</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45170</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45170</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45170</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45170</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45170</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45170</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45170</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45170</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45170</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45170</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45170</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45170</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45170</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45170</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45170</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45170</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45170</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45170</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45170</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45170</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45170</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45170</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45170</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45170</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45170</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45170</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45170</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45170</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45170</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45170</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45170</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45170</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45170</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45170</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45170</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45170</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45170</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45170</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45170</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45170</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45170</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45170</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45170</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45170</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45170</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45170</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45170</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45170</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45170</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45170</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45170</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45170</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45170</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45170</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45170</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45170</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45170</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45170</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45170</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45170</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45170</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45170</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45170</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45170</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45170</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45170</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45170</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45170</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45170</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45170</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45170</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45170</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45170</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45170</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45170</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45170</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45170</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45170</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45170</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45170</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45170</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45170</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45170</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45170</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45170</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45170</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45170</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45170</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45170</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45170</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45170</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45170</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45170</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45170</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45170</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45170</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45170</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45170</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45170</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45170</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45170</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45170</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45170</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45170</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45170</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45170</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45170</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45170</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45170</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45170</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45170</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45170</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45170</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45170</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45170</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45170</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45170</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45170</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45170</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45170</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row>
    <row r="1211" ht="15" customHeight="1">
      <c r="A1211" t="inlineStr">
        <is>
          <t>A 437-2019</t>
        </is>
      </c>
      <c r="B1211" s="1" t="n">
        <v>43468</v>
      </c>
      <c r="C1211" s="1" t="n">
        <v>45170</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45170</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45170</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45170</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45170</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45170</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45170</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45170</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45170</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45170</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45170</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45170</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45170</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45170</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45170</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45170</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45170</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45170</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45170</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45170</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45170</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45170</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45170</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45170</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45170</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45170</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45170</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45170</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45170</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45170</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45170</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45170</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45170</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45170</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45170</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45170</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45170</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45170</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45170</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45170</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45170</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45170</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45170</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45170</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45170</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45170</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45170</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45170</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45170</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45170</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45170</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45170</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45170</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45170</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45170</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45170</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45170</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45170</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45170</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45170</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45170</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45170</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45170</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45170</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45170</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45170</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45170</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45170</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45170</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45170</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45170</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45170</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45170</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45170</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45170</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45170</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45170</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45170</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45170</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45170</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45170</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45170</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45170</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45170</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45170</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45170</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45170</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45170</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45170</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45170</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45170</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45170</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45170</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45170</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45170</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45170</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45170</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45170</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45170</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45170</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45170</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45170</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45170</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45170</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45170</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45170</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45170</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45170</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45170</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45170</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45170</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45170</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45170</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45170</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45170</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45170</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45170</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45170</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45170</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45170</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45170</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45170</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45170</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45170</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45170</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45170</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45170</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45170</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45170</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45170</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45170</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45170</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45170</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45170</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45170</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45170</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45170</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45170</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45170</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45170</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45170</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45170</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45170</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45170</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45170</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45170</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45170</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45170</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45170</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45170</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45170</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45170</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45170</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45170</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45170</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45170</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45170</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45170</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45170</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45170</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45170</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45170</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45170</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45170</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45170</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45170</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45170</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45170</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45170</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45170</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45170</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45170</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45170</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45170</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45170</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45170</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45170</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45170</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45170</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45170</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45170</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45170</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45170</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45170</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45170</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45170</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45170</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45170</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45170</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45170</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45170</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45170</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45170</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45170</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45170</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45170</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45170</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45170</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45170</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45170</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45170</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45170</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45170</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45170</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45170</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45170</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45170</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45170</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45170</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45170</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45170</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45170</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45170</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45170</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45170</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45170</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45170</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45170</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45170</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45170</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45170</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45170</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45170</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45170</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45170</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45170</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45170</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45170</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45170</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45170</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45170</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45170</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45170</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45170</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45170</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45170</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45170</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45170</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45170</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45170</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45170</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45170</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45170</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45170</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45170</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45170</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45170</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45170</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45170</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45170</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45170</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45170</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45170</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45170</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45170</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45170</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45170</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45170</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45170</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45170</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45170</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45170</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45170</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45170</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45170</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45170</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45170</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45170</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45170</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45170</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45170</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45170</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45170</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45170</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45170</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45170</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45170</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45170</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45170</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45170</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45170</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45170</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45170</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45170</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45170</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45170</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45170</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45170</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45170</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45170</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45170</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45170</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45170</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45170</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45170</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45170</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45170</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45170</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45170</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45170</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45170</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45170</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45170</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45170</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45170</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45170</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45170</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45170</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45170</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45170</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45170</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45170</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45170</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45170</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45170</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45170</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45170</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45170</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45170</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45170</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45170</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45170</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45170</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45170</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45170</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45170</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45170</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45170</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45170</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45170</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45170</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45170</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45170</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45170</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45170</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45170</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45170</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45170</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45170</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45170</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45170</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45170</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45170</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45170</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45170</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45170</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45170</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45170</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45170</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45170</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45170</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45170</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45170</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45170</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45170</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45170</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45170</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45170</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45170</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45170</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45170</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45170</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45170</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45170</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45170</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45170</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45170</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45170</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45170</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45170</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45170</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45170</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45170</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45170</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45170</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45170</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45170</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45170</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45170</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45170</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45170</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45170</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45170</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45170</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45170</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45170</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45170</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45170</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45170</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45170</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45170</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45170</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45170</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45170</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45170</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45170</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45170</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45170</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45170</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45170</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45170</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45170</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45170</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45170</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45170</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45170</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45170</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45170</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45170</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45170</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45170</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45170</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45170</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45170</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45170</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45170</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45170</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45170</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45170</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45170</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45170</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45170</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45170</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45170</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45170</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45170</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45170</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45170</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45170</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45170</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45170</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45170</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45170</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45170</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45170</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45170</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45170</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45170</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45170</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45170</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45170</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45170</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45170</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45170</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45170</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45170</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45170</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45170</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45170</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45170</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45170</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45170</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45170</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45170</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45170</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45170</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45170</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45170</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45170</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45170</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45170</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45170</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45170</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45170</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45170</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45170</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45170</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45170</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45170</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45170</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45170</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45170</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45170</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45170</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45170</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45170</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45170</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45170</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45170</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45170</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45170</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45170</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45170</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45170</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45170</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45170</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45170</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45170</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45170</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45170</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45170</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45170</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45170</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45170</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45170</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45170</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45170</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45170</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45170</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45170</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45170</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45170</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45170</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45170</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45170</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45170</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45170</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45170</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45170</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45170</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45170</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45170</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45170</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45170</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45170</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45170</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45170</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45170</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45170</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45170</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45170</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45170</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45170</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45170</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45170</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45170</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45170</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45170</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45170</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45170</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45170</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45170</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45170</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45170</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45170</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45170</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45170</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45170</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45170</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45170</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45170</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45170</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45170</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45170</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45170</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45170</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45170</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45170</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45170</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45170</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45170</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45170</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45170</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45170</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45170</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45170</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45170</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45170</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45170</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45170</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45170</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45170</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45170</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45170</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45170</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45170</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45170</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45170</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45170</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45170</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45170</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45170</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45170</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45170</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45170</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45170</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45170</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45170</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45170</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45170</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45170</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45170</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45170</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45170</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45170</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45170</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45170</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45170</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45170</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45170</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45170</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45170</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45170</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45170</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45170</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45170</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45170</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45170</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45170</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45170</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45170</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45170</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45170</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45170</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45170</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45170</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45170</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45170</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45170</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45170</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45170</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45170</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45170</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45170</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45170</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45170</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45170</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45170</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45170</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45170</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45170</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45170</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45170</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45170</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45170</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45170</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45170</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45170</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45170</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45170</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45170</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45170</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45170</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45170</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45170</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45170</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45170</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45170</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45170</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45170</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45170</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45170</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45170</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45170</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45170</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45170</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45170</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45170</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45170</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45170</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45170</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45170</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45170</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45170</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45170</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45170</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45170</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45170</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45170</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45170</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45170</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45170</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45170</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45170</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45170</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45170</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45170</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45170</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45170</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45170</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45170</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45170</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45170</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45170</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45170</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45170</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45170</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45170</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45170</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45170</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45170</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45170</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45170</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45170</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45170</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45170</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45170</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45170</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45170</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45170</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45170</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45170</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45170</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45170</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45170</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45170</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45170</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45170</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45170</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45170</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45170</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45170</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45170</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45170</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45170</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45170</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45170</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45170</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45170</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45170</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45170</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45170</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45170</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45170</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45170</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45170</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45170</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45170</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45170</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45170</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45170</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45170</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45170</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45170</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45170</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45170</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45170</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45170</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45170</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45170</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45170</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45170</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45170</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45170</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45170</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45170</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45170</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45170</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45170</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45170</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45170</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45170</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45170</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45170</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45170</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45170</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45170</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45170</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45170</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45170</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45170</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45170</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45170</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45170</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45170</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45170</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45170</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45170</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45170</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45170</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45170</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45170</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45170</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45170</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45170</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45170</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45170</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45170</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45170</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45170</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45170</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45170</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45170</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45170</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45170</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45170</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45170</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45170</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45170</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45170</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45170</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45170</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45170</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45170</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45170</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45170</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45170</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45170</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45170</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45170</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45170</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45170</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45170</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45170</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45170</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45170</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45170</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45170</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45170</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45170</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45170</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45170</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45170</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45170</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45170</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45170</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45170</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45170</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45170</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45170</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45170</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45170</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45170</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45170</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45170</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45170</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45170</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45170</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45170</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45170</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45170</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45170</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45170</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45170</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45170</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45170</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45170</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45170</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45170</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45170</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45170</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45170</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45170</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45170</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45170</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45170</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45170</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45170</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45170</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45170</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45170</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45170</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45170</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45170</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45170</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45170</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45170</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45170</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45170</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45170</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45170</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45170</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45170</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45170</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45170</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45170</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45170</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45170</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45170</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45170</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45170</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45170</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45170</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45170</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45170</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45170</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45170</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45170</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45170</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45170</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45170</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45170</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45170</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45170</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45170</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45170</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45170</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45170</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45170</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45170</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45170</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45170</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45170</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45170</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45170</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45170</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45170</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45170</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45170</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45170</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45170</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45170</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45170</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45170</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45170</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45170</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45170</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45170</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45170</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45170</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45170</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45170</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45170</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45170</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45170</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45170</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45170</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45170</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45170</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45170</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45170</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45170</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45170</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45170</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45170</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45170</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45170</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45170</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45170</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45170</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45170</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45170</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45170</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45170</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45170</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45170</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45170</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45170</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45170</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45170</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45170</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45170</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45170</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45170</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45170</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45170</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45170</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45170</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45170</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45170</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45170</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45170</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45170</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45170</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45170</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45170</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45170</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45170</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45170</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45170</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45170</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45170</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45170</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45170</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45170</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45170</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45170</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45170</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45170</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45170</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45170</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45170</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45170</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45170</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45170</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45170</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45170</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45170</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45170</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45170</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45170</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45170</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45170</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45170</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45170</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45170</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45170</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45170</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45170</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45170</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45170</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45170</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45170</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45170</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45170</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45170</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45170</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45170</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45170</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45170</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45170</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45170</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45170</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45170</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45170</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45170</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45170</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45170</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45170</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45170</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45170</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45170</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45170</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45170</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45170</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45170</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45170</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45170</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45170</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45170</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45170</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45170</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45170</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45170</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45170</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45170</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45170</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45170</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45170</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45170</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45170</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45170</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45170</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45170</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45170</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45170</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45170</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45170</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45170</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45170</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45170</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45170</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45170</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45170</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45170</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45170</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45170</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45170</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45170</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45170</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45170</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45170</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45170</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45170</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45170</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45170</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45170</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45170</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45170</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45170</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45170</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45170</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45170</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45170</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45170</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45170</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45170</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45170</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45170</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45170</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45170</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45170</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45170</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45170</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45170</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45170</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45170</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45170</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45170</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45170</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45170</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45170</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45170</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45170</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45170</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45170</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45170</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45170</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45170</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45170</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45170</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45170</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45170</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45170</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45170</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45170</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45170</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45170</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45170</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45170</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45170</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45170</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45170</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45170</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45170</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45170</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45170</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45170</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45170</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45170</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45170</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45170</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45170</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45170</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45170</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45170</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45170</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45170</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45170</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45170</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45170</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45170</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45170</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45170</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45170</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45170</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45170</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45170</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45170</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45170</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45170</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45170</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45170</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45170</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45170</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45170</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45170</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45170</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45170</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45170</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45170</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45170</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45170</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45170</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45170</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45170</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45170</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45170</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45170</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45170</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45170</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45170</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45170</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45170</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45170</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45170</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45170</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45170</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45170</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45170</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45170</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45170</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45170</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45170</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45170</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45170</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45170</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45170</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45170</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45170</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45170</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45170</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45170</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45170</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45170</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45170</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45170</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45170</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45170</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45170</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45170</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45170</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45170</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45170</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45170</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45170</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45170</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45170</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45170</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45170</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45170</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45170</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45170</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45170</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45170</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45170</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45170</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45170</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45170</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45170</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45170</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45170</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45170</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45170</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45170</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45170</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45170</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45170</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45170</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45170</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45170</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45170</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45170</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45170</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45170</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45170</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45170</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45170</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45170</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45170</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45170</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45170</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45170</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45170</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45170</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45170</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45170</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45170</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45170</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45170</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45170</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45170</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45170</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45170</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45170</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45170</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45170</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45170</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45170</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45170</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45170</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45170</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45170</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45170</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45170</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45170</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45170</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45170</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45170</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45170</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45170</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45170</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45170</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45170</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45170</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45170</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45170</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45170</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45170</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45170</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45170</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45170</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45170</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45170</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45170</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45170</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45170</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45170</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45170</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45170</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45170</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45170</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45170</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45170</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45170</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45170</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45170</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45170</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45170</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45170</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45170</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45170</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45170</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45170</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45170</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45170</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45170</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45170</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45170</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45170</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45170</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45170</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45170</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45170</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45170</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45170</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45170</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45170</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45170</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45170</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45170</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45170</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45170</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45170</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45170</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45170</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45170</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45170</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45170</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45170</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45170</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45170</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45170</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45170</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45170</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45170</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45170</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45170</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45170</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45170</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45170</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45170</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45170</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45170</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45170</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45170</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45170</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45170</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45170</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45170</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45170</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45170</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45170</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45170</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45170</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45170</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45170</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45170</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45170</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45170</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45170</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45170</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45170</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45170</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45170</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45170</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45170</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45170</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45170</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45170</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45170</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45170</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45170</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45170</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45170</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45170</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45170</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45170</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45170</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45170</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45170</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45170</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46173-2019</t>
        </is>
      </c>
      <c r="B2563" s="1" t="n">
        <v>43712</v>
      </c>
      <c r="C2563" s="1" t="n">
        <v>45170</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45170</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45170</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45170</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45170</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45170</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45170</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45170</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45170</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45170</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45170</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45170</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45170</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45170</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45170</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45170</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45170</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45170</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45170</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45170</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45170</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45170</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45170</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45170</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45170</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45170</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45170</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45170</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45170</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45170</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45170</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45170</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45170</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45170</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45170</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45170</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45170</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45170</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45170</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45170</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45170</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45170</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45170</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45170</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45170</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45170</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45170</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45170</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45170</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45170</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45170</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45170</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45170</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45170</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45170</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45170</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45170</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45170</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45170</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45170</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45170</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45170</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45170</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45170</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45170</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45170</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45170</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45170</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45170</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45170</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45170</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45170</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45170</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45170</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45170</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45170</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45170</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45170</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45170</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45170</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45170</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45170</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45170</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45170</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45170</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45170</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45170</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45170</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45170</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45170</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45170</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45170</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45170</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45170</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45170</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45170</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45170</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45170</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45170</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45170</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45170</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45170</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45170</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45170</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45170</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45170</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45170</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45170</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45170</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45170</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45170</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45170</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45170</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45170</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45170</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45170</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45170</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45170</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45170</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45170</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45170</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45170</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45170</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45170</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45170</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45170</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45170</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45170</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45170</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45170</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45170</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45170</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45170</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45170</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45170</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45170</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45170</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45170</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45170</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45170</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45170</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45170</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45170</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45170</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45170</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45170</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45170</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45170</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45170</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45170</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45170</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45170</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45170</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45170</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45170</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45170</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45170</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45170</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45170</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45170</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45170</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45170</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45170</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45170</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45170</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45170</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45170</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45170</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45170</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45170</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45170</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45170</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45170</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45170</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45170</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45170</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45170</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45170</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45170</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45170</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45170</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45170</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45170</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45170</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45170</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45170</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45170</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45170</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45170</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45170</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45170</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45170</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45170</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45170</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45170</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45170</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45170</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45170</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45170</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45170</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45170</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45170</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45170</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45170</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45170</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45170</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45170</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45170</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45170</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45170</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45170</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45170</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45170</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45170</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45170</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45170</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45170</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45170</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45170</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45170</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45170</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45170</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45170</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45170</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45170</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45170</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45170</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45170</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45170</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45170</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45170</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45170</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45170</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45170</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45170</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45170</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45170</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45170</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45170</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45170</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45170</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45170</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45170</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45170</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45170</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45170</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45170</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45170</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45170</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45170</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45170</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45170</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45170</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45170</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45170</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45170</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45170</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45170</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45170</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45170</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45170</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45170</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45170</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45170</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45170</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45170</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45170</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45170</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45170</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45170</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45170</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45170</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45170</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45170</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45170</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45170</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45170</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45170</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45170</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45170</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45170</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45170</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45170</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45170</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45170</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45170</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45170</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45170</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45170</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45170</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45170</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45170</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45170</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45170</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45170</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45170</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45170</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45170</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45170</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45170</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45170</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45170</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45170</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45170</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45170</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45170</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45170</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45170</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45170</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45170</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45170</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45170</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45170</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45170</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45170</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45170</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45170</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45170</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45170</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45170</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45170</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45170</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45170</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45170</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45170</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45170</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45170</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45170</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45170</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45170</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45170</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45170</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45170</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45170</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45170</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45170</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45170</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45170</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45170</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45170</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45170</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45170</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45170</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45170</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45170</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45170</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45170</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45170</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45170</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45170</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45170</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45170</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45170</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45170</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45170</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45170</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45170</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45170</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45170</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45170</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45170</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45170</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45170</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45170</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45170</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45170</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45170</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45170</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45170</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45170</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45170</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45170</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45170</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45170</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45170</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45170</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45170</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45170</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45170</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45170</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45170</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45170</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45170</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45170</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45170</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45170</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45170</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45170</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45170</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45170</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45170</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45170</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45170</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45170</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45170</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45170</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45170</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45170</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45170</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45170</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45170</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45170</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45170</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45170</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45170</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45170</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45170</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45170</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45170</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45170</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45170</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45170</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45170</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45170</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45170</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45170</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45170</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45170</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45170</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45170</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45170</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45170</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45170</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45170</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45170</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45170</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45170</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45170</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45170</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45170</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45170</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45170</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45170</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45170</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45170</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45170</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45170</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45170</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45170</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45170</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45170</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45170</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45170</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45170</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45170</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45170</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45170</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45170</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45170</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45170</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45170</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45170</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45170</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45170</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45170</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45170</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45170</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45170</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45170</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45170</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45170</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45170</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45170</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45170</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45170</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45170</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45170</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45170</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45170</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45170</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45170</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45170</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45170</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45170</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45170</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45170</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45170</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45170</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45170</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45170</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45170</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45170</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45170</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45170</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45170</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45170</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45170</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45170</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45170</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45170</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45170</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45170</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45170</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45170</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45170</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45170</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45170</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45170</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45170</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45170</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45170</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45170</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45170</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45170</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45170</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65756-2019</t>
        </is>
      </c>
      <c r="B3068" s="1" t="n">
        <v>43804</v>
      </c>
      <c r="C3068" s="1" t="n">
        <v>45170</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45170</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45170</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45170</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45170</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45170</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45170</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45170</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45170</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45170</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45170</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45170</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45170</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45170</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45170</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45170</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45170</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45170</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45170</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45170</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45170</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45170</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45170</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45170</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45170</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45170</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45170</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45170</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45170</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45170</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45170</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45170</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45170</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45170</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45170</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45170</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45170</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45170</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45170</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45170</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45170</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45170</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45170</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45170</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45170</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45170</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45170</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45170</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45170</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45170</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45170</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45170</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45170</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45170</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45170</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45170</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45170</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45170</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45170</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45170</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45170</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45170</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45170</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45170</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45170</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45170</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45170</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45170</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45170</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45170</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45170</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45170</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45170</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45170</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45170</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45170</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45170</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45170</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45170</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45170</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45170</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45170</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45170</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45170</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45170</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45170</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45170</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45170</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45170</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45170</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45170</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45170</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45170</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45170</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45170</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45170</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45170</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45170</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45170</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45170</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45170</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45170</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45170</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45170</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45170</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45170</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45170</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45170</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45170</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45170</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45170</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45170</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45170</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45170</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45170</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45170</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45170</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45170</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45170</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45170</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45170</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45170</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45170</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45170</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45170</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45170</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45170</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45170</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45170</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45170</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45170</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45170</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45170</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45170</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45170</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45170</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45170</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45170</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45170</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45170</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45170</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45170</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45170</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45170</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45170</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45170</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45170</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45170</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45170</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45170</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45170</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45170</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45170</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45170</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45170</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45170</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45170</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45170</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45170</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45170</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45170</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45170</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45170</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45170</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45170</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45170</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45170</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45170</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45170</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45170</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45170</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45170</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45170</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45170</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45170</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45170</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45170</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45170</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45170</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45170</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45170</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45170</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45170</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45170</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45170</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45170</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45170</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45170</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45170</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45170</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45170</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45170</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45170</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45170</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45170</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45170</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45170</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45170</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45170</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45170</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45170</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45170</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45170</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45170</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45170</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45170</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45170</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45170</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45170</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45170</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45170</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45170</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45170</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45170</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45170</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45170</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45170</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45170</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45170</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45170</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45170</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45170</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45170</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45170</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45170</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45170</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45170</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45170</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45170</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45170</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45170</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45170</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45170</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45170</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45170</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45170</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45170</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45170</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45170</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45170</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45170</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45170</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45170</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45170</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45170</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45170</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45170</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45170</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45170</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45170</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45170</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45170</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45170</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45170</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45170</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45170</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45170</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45170</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45170</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45170</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45170</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45170</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45170</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45170</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45170</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45170</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45170</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45170</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45170</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45170</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45170</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45170</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45170</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45170</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45170</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45170</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45170</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45170</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45170</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45170</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45170</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45170</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45170</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45170</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45170</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45170</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45170</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45170</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45170</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45170</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45170</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45170</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45170</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45170</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45170</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45170</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45170</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45170</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45170</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45170</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45170</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45170</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45170</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45170</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45170</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45170</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45170</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45170</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45170</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45170</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45170</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45170</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45170</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45170</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45170</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45170</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45170</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45170</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45170</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45170</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45170</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45170</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45170</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45170</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45170</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45170</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45170</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45170</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45170</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45170</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45170</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45170</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45170</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45170</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45170</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45170</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45170</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45170</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45170</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45170</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45170</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45170</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45170</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45170</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45170</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45170</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45170</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45170</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45170</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45170</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45170</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45170</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45170</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45170</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45170</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45170</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45170</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45170</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45170</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45170</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45170</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45170</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45170</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45170</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45170</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45170</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45170</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45170</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45170</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45170</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45170</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45170</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45170</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45170</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45170</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45170</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45170</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45170</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45170</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45170</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45170</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45170</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45170</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45170</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45170</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45170</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45170</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45170</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45170</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45170</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45170</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45170</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45170</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45170</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45170</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45170</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45170</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45170</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45170</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45170</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45170</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45170</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45170</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45170</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45170</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45170</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45170</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45170</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45170</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45170</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45170</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45170</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45170</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45170</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45170</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45170</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45170</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45170</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45170</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45170</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45170</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45170</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45170</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45170</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45170</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45170</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45170</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45170</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45170</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45170</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45170</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45170</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45170</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45170</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45170</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45170</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45170</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45170</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45170</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45170</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45170</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45170</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45170</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45170</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45170</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45170</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45170</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45170</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45170</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45170</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45170</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45170</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45170</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45170</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45170</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45170</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45170</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45170</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45170</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45170</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45170</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45170</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45170</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45170</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45170</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45170</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45170</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45170</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45170</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45170</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45170</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45170</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45170</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45170</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45170</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45170</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45170</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45170</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45170</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45170</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45170</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45170</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45170</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45170</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45170</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45170</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45170</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45170</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45170</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45170</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45170</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45170</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45170</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45170</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45170</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45170</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45170</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45170</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45170</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45170</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45170</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45170</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45170</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45170</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45170</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45170</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45170</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45170</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45170</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45170</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45170</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45170</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45170</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45170</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45170</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45170</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45170</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45170</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45170</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45170</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45170</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45170</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45170</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45170</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45170</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45170</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45170</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45170</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45170</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45170</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45170</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45170</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45170</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45170</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45170</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45170</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45170</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45170</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45170</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45170</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45170</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45170</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45170</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45170</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45170</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45170</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45170</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45170</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45170</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45170</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45170</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45170</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45170</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45170</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45170</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45170</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45170</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45170</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45170</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45170</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45170</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45170</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45170</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45170</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45170</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45170</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45170</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45170</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45170</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45170</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45170</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45170</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45170</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45170</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45170</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45170</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45170</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45170</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45170</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45170</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45170</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45170</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45170</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45170</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45170</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45170</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45170</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45170</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45170</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45170</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45170</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45170</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45170</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45170</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45170</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45170</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45170</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45170</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45170</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45170</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45170</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45170</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45170</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45170</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45170</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45170</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45170</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45170</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45170</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45170</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45170</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45170</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45170</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45170</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45170</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45170</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45170</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45170</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45170</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45170</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45170</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45170</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45170</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45170</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45170</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45170</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45170</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45170</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29392-2020</t>
        </is>
      </c>
      <c r="B3696" s="1" t="n">
        <v>44004</v>
      </c>
      <c r="C3696" s="1" t="n">
        <v>45170</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45170</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45170</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45170</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45170</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45170</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45170</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45170</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45170</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45170</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45170</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45170</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45170</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45170</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45170</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45170</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45170</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45170</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45170</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45170</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45170</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45170</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45170</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45170</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45170</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45170</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45170</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45170</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45170</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45170</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45170</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45170</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45170</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45170</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45170</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45170</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45170</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45170</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45170</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45170</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45170</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45170</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45170</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45170</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45170</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45170</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45170</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45170</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45170</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45170</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45170</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45170</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45170</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45170</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45170</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45170</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45170</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45170</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45170</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45170</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45170</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45170</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45170</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45170</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45170</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45170</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45170</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45170</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45170</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45170</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45170</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45170</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45170</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45170</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45170</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45170</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45170</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45170</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45170</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45170</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45170</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45170</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45170</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45170</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45170</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45170</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45170</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45170</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45170</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45170</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45170</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45170</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45170</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45170</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45170</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45170</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45170</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45170</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45170</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45170</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45170</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45170</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45170</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45170</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45170</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45170</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45170</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45170</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45170</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45170</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45170</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45170</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45170</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45170</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45170</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45170</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45170</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45170</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45170</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45170</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45170</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45170</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45170</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45170</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45170</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45170</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45170</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45170</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45170</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45170</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45170</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45170</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45170</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45170</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45170</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45170</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45170</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45170</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45170</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45170</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45170</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45170</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45170</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45170</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45170</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45170</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45170</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45170</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45170</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45170</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45170</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45170</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45170</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45170</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45170</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45170</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45170</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45170</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45170</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45170</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45170</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row>
    <row r="3857" ht="15" customHeight="1">
      <c r="A3857" t="inlineStr">
        <is>
          <t>A 37362-2020</t>
        </is>
      </c>
      <c r="B3857" s="1" t="n">
        <v>44055</v>
      </c>
      <c r="C3857" s="1" t="n">
        <v>45170</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45170</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45170</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45170</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45170</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45170</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45170</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45170</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45170</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45170</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45170</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45170</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45170</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45170</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45170</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45170</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45170</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45170</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45170</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45170</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45170</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45170</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45170</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45170</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45170</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45170</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45170</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45170</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45170</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45170</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45170</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45170</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45170</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45170</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45170</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45170</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45170</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45170</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45170</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45170</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45170</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45170</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45170</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45170</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45170</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45170</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45170</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45170</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45170</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45170</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45170</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45170</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45170</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45170</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45170</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45170</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45170</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45170</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45170</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45170</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45170</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45170</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45170</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45170</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45170</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45170</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45170</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45170</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45170</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45170</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45170</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45170</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45170</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45170</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45170</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45170</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45170</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45170</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45170</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45170</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45170</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45170</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45170</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45170</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45170</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45170</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45170</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45170</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45170</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45170</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45170</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45170</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45170</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45170</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45170</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45170</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45170</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45170</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45170</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45170</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45170</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45170</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45170</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45170</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45170</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45170</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45170</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45170</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45170</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45170</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45170</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45170</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45170</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45170</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45170</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45170</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45170</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45170</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45170</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45170</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45170</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45170</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45170</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45170</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45170</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45170</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45170</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45170</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45170</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45170</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45170</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45170</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45170</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45170</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45170</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45170</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45170</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45170</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45170</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45170</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45170</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45170</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45170</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45170</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45170</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45170</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45170</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45170</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45170</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45170</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45170</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45170</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45170</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45170</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45170</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45170</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45170</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45170</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45170</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45170</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45170</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45170</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45170</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45170</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45170</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45170</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45170</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45170</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45170</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45170</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45170</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45170</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45170</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45170</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45170</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45170</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45170</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45170</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45170</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45170</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45170</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45170</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45170</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45170</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45170</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45170</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45170</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45170</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45170</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45170</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45170</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45170</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45170</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45170</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45170</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45170</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45170</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45170</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45170</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45170</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45170</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45170</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45170</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45170</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45170</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45170</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45170</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45170</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45170</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45170</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45170</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45170</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45170</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45170</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45170</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45170</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45170</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45170</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45170</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45170</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45170</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45170</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45170</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45170</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45170</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45170</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45170</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45170</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45170</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45170</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45170</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45170</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45170</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45170</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45170</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45170</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45170</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45170</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45170</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45170</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45170</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45170</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45170</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45170</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45170</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45170</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45170</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45170</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45170</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45170</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45170</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45170</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45170</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45170</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45170</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45170</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45170</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45170</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45170</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45170</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45170</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45170</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45170</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45170</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45170</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45170</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45170</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45170</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45170</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45170</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45170</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45170</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45170</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45170</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45170</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45170</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45170</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45170</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45170</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45170</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45170</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45170</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45170</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45170</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45170</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45170</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45170</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45170</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45170</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45170</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45170</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45170</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45170</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45170</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45170</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45170</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45170</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45170</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45170</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45170</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45170</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45170</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45170</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45170</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45170</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45170</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45170</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45170</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45170</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45170</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45170</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45170</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45170</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45170</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45170</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45170</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45170</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45170</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45170</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45170</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45170</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45170</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45170</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45170</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45170</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45170</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45170</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45170</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45170</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45170</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45170</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45170</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45170</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45170</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45170</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45170</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45170</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45170</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45170</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45170</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45170</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45170</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45170</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45170</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45170</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45170</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45170</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45170</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45170</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45170</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45170</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45170</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45170</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45170</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45170</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45170</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45170</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45170</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45170</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45170</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45170</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45170</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45170</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45170</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45170</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45170</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45170</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45170</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45170</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45170</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45170</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45170</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45170</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45170</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45170</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45170</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45170</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45170</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45170</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45170</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45170</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45170</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45170</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45170</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45170</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45170</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45170</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45170</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45170</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45170</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45170</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45170</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45170</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45170</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45170</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45170</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45170</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45170</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45170</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45170</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45170</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45170</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45170</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45170</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45170</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45170</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45170</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45170</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45170</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45170</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45170</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45170</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45170</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45170</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45170</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45170</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45170</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45170</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45170</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45170</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45170</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45170</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45170</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45170</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45170</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45170</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45170</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45170</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45170</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45170</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45170</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45170</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45170</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45170</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45170</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45170</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45170</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45170</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45170</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45170</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45170</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45170</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45170</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45170</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45170</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45170</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45170</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45170</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45170</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45170</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45170</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45170</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45170</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45170</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45170</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45170</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45170</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45170</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45170</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45170</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45170</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45170</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45170</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45170</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45170</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45170</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45170</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45170</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45170</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45170</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45170</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45170</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45170</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45170</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45170</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45170</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45170</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45170</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45170</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45170</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45170</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45170</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45170</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45170</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45170</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45170</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45170</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45170</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45170</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45170</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45170</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45170</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45170</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45170</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45170</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45170</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45170</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45170</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45170</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45170</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45170</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45170</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45170</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45170</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45170</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45170</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45170</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45170</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45170</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45170</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45170</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45170</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45170</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45170</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45170</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45170</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45170</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45170</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45170</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45170</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45170</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45170</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45170</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45170</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45170</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45170</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45170</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45170</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45170</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45170</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45170</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45170</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45170</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45170</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45170</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45170</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45170</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45170</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45170</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45170</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45170</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45170</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45170</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45170</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45170</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45170</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45170</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45170</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45170</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45170</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45170</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45170</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45170</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45170</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45170</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45170</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45170</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45170</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45170</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45170</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45170</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45170</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45170</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45170</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45170</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45170</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45170</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45170</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45170</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45170</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45170</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45170</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45170</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45170</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45170</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45170</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45170</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45170</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45170</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45170</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45170</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45170</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45170</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45170</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45170</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45170</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45170</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45170</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45170</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45170</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45170</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45170</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45170</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45170</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45170</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45170</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45170</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45170</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45170</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45170</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45170</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45170</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45170</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45170</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45170</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45170</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45170</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45170</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45170</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45170</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45170</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45170</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45170</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45170</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45170</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45170</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45170</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45170</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45170</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45170</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45170</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45170</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45170</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45170</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45170</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45170</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45170</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45170</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45170</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45170</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45170</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45170</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45170</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45170</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45170</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45170</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45170</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45170</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45170</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45170</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45170</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45170</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45170</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45170</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45170</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45170</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45170</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45170</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45170</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45170</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45170</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45170</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45170</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45170</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45170</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45170</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45170</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45170</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45170</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45170</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45170</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45170</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45170</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45170</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45170</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45170</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45170</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45170</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45170</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45170</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45170</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45170</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45170</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45170</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45170</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45170</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45170</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45170</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45170</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45170</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45170</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45170</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45170</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45170</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45170</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45170</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45170</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45170</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45170</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45170</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45170</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45170</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45170</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45170</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45170</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45170</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45170</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45170</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45170</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45170</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45170</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45170</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45170</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45170</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45170</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45170</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45170</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45170</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45170</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45170</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45170</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45170</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45170</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45170</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45170</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45170</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45170</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45170</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45170</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45170</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45170</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45170</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45170</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45170</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45170</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45170</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45170</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45170</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45170</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45170</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45170</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45170</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45170</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45170</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45170</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45170</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45170</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45170</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45170</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45170</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45170</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45170</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45170</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45170</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45170</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45170</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45170</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45170</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45170</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45170</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45170</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45170</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45170</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45170</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45170</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45170</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45170</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45170</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45170</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45170</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45170</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45170</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45170</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45170</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45170</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45170</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45170</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45170</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45170</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45170</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45170</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45170</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45170</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45170</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45170</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45170</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45170</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45170</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45170</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45170</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45170</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45170</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45170</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45170</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45170</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45170</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45170</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45170</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45170</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45170</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45170</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45170</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45170</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45170</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45170</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45170</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45170</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45170</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45170</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45170</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45170</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45170</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45170</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45170</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45170</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45170</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45170</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45170</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45170</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45170</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45170</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45170</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45170</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45170</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45170</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45170</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45170</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45170</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45170</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45170</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45170</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45170</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45170</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45170</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45170</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45170</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45170</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45170</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45170</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45170</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45170</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45170</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45170</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45170</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45170</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45170</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45170</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45170</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45170</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45170</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45170</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45170</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45170</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45170</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45170</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45170</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45170</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45170</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45170</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45170</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45170</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45170</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45170</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45170</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45170</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45170</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45170</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45170</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45170</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45170</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45170</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45170</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45170</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45170</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45170</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45170</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45170</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45170</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45170</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45170</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45170</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45170</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45170</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45170</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45170</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45170</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45170</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45170</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45170</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45170</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45170</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45170</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45170</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45170</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45170</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45170</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45170</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45170</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45170</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45170</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45170</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45170</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45170</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45170</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45170</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45170</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45170</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45170</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45170</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45170</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45170</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45170</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45170</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45170</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45170</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45170</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45170</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45170</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45170</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45170</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45170</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45170</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45170</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45170</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45170</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45170</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45170</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45170</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45170</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45170</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45170</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45170</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45170</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45170</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45170</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45170</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45170</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45170</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45170</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45170</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45170</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45170</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45170</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45170</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45170</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45170</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45170</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45170</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45170</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45170</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45170</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45170</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45170</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45170</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45170</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45170</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45170</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45170</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45170</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45170</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45170</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45170</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45170</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45170</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45170</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45170</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45170</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45170</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45170</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45170</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45170</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45170</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45170</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45170</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45170</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45170</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45170</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45170</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45170</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45170</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45170</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45170</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45170</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45170</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45170</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45170</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45170</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45170</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45170</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45170</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45170</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45170</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45170</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45170</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45170</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45170</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45170</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45170</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45170</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45170</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45170</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45170</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45170</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45170</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45170</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45170</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45170</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45170</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45170</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45170</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45170</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45170</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45170</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45170</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45170</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45170</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45170</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45170</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45170</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45170</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45170</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45170</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45170</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45170</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45170</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45170</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45170</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45170</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45170</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45170</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45170</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45170</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45170</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45170</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45170</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45170</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45170</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45170</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45170</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45170</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45170</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45170</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45170</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45170</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45170</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45170</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45170</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45170</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45170</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45170</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45170</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45170</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45170</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45170</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45170</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45170</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45170</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45170</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45170</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45170</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45170</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45170</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45170</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45170</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45170</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45170</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45170</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45170</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45170</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45170</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45170</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45170</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45170</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45170</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45170</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45170</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45170</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45170</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45170</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45170</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45170</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45170</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45170</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45170</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45170</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45170</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45170</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45170</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45170</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45170</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45170</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45170</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45170</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45170</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45170</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45170</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45170</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45170</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45170</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45170</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45170</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45170</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45170</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45170</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45170</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45170</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45170</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45170</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45170</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45170</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45170</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45170</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45170</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45170</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row>
    <row r="4961" ht="15" customHeight="1">
      <c r="A4961" t="inlineStr">
        <is>
          <t>A 42131-2021</t>
        </is>
      </c>
      <c r="B4961" s="1" t="n">
        <v>44426</v>
      </c>
      <c r="C4961" s="1" t="n">
        <v>45170</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45170</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45170</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45170</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45170</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45170</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45170</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45170</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45170</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45170</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45170</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45170</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45170</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45170</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45170</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45170</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45170</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45170</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45170</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45170</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45170</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45170</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45170</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45170</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45170</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45170</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45170</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45170</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45170</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45170</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45170</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45170</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45170</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45170</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45170</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45170</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45170</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45170</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45170</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45170</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45170</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45170</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45170</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45170</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45170</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45170</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45170</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45170</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45170</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45170</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45170</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45170</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45170</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45170</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45170</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45170</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45170</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45170</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45170</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45170</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45170</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45170</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45170</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45170</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45170</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45170</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45170</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45170</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45170</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45170</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45170</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45170</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45170</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45170</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45170</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45170</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45170</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45170</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45170</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45170</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45170</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45170</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45170</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45170</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45170</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45170</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45170</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45170</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45170</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45170</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45170</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45170</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45170</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45170</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45170</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45170</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45170</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45170</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45170</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45170</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45170</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45170</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45170</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45170</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45170</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45170</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45170</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45170</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45170</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45170</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45170</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45170</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45170</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45170</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45170</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45170</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45170</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45170</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45170</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45170</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45170</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45170</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45170</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45170</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45170</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45170</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45170</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45170</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45170</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45170</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45170</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45170</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45170</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45170</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45170</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45170</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45170</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45170</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45170</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45170</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45170</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45170</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45170</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45170</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45170</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45170</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45170</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45170</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45170</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45170</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45170</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45170</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45170</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45170</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45170</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45170</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45170</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45170</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45170</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45170</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45170</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45170</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45170</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45170</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45170</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45170</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45170</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45170</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45170</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45170</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45170</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45170</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45170</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45170</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45170</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45170</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45170</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45170</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45170</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45170</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45170</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45170</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45170</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45170</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45170</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45170</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45170</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45170</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45170</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45170</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45170</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45170</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45170</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45170</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45170</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45170</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45170</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45170</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45170</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45170</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45170</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45170</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45170</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45170</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45170</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45170</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45170</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45170</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45170</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45170</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45170</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45170</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45170</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45170</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45170</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45170</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45170</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45170</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45170</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45170</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45170</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45170</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45170</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45170</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45170</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45170</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45170</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45170</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45170</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45170</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45170</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45170</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45170</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45170</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45170</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45170</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45170</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45170</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45170</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45170</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45170</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45170</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45170</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45170</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45170</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45170</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45170</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45170</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45170</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45170</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45170</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45170</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45170</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45170</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45170</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45170</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45170</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45170</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45170</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45170</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45170</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45170</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45170</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45170</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45170</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45170</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45170</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45170</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45170</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45170</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45170</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45170</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45170</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45170</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row>
    <row r="5235" ht="15" customHeight="1">
      <c r="A5235" t="inlineStr">
        <is>
          <t>A 64991-2021</t>
        </is>
      </c>
      <c r="B5235" s="1" t="n">
        <v>44514</v>
      </c>
      <c r="C5235" s="1" t="n">
        <v>45170</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45170</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45170</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45170</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45170</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45170</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45170</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45170</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45170</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45170</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45170</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45170</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45170</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45170</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45170</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45170</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45170</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45170</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45170</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45170</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45170</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45170</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45170</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45170</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45170</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45170</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45170</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45170</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45170</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45170</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45170</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45170</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45170</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45170</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45170</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45170</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45170</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45170</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45170</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45170</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45170</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45170</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45170</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45170</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45170</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45170</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45170</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45170</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45170</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45170</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45170</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45170</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45170</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45170</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45170</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45170</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45170</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45170</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45170</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45170</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45170</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45170</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45170</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45170</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45170</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45170</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45170</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45170</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45170</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45170</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45170</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45170</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45170</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45170</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45170</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45170</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45170</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45170</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45170</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45170</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45170</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45170</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45170</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45170</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45170</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45170</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45170</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45170</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45170</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45170</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45170</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45170</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45170</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45170</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45170</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45170</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45170</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45170</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45170</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45170</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45170</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45170</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45170</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45170</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45170</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45170</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45170</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45170</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45170</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45170</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45170</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45170</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45170</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45170</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45170</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45170</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45170</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45170</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45170</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45170</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45170</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45170</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45170</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45170</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45170</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45170</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45170</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45170</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45170</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45170</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45170</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45170</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45170</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45170</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45170</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45170</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45170</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45170</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45170</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45170</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45170</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45170</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45170</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45170</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45170</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45170</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45170</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45170</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45170</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45170</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45170</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45170</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45170</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45170</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45170</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45170</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45170</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45170</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45170</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45170</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45170</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45170</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45170</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45170</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45170</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45170</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45170</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45170</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45170</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45170</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45170</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45170</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45170</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45170</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45170</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45170</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45170</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45170</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45170</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45170</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45170</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45170</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45170</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45170</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45170</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45170</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45170</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45170</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45170</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45170</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45170</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45170</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45170</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45170</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45170</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45170</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45170</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45170</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45170</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45170</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45170</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45170</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45170</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45170</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45170</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45170</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45170</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45170</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45170</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45170</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45170</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45170</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45170</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45170</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45170</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45170</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45170</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45170</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45170</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45170</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45170</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45170</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45170</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45170</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45170</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45170</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45170</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row>
    <row r="5462" ht="15" customHeight="1">
      <c r="A5462" t="inlineStr">
        <is>
          <t>A 9616-2022</t>
        </is>
      </c>
      <c r="B5462" s="1" t="n">
        <v>44617</v>
      </c>
      <c r="C5462" s="1" t="n">
        <v>45170</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45170</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45170</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45170</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45170</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45170</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45170</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45170</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45170</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45170</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45170</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45170</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45170</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45170</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45170</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45170</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45170</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45170</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45170</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45170</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45170</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45170</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45170</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45170</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45170</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45170</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45170</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45170</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45170</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45170</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45170</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45170</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45170</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45170</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45170</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45170</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45170</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45170</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45170</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45170</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45170</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45170</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45170</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45170</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45170</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45170</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45170</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45170</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45170</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45170</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45170</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45170</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45170</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45170</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45170</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45170</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45170</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45170</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45170</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45170</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45170</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45170</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45170</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45170</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45170</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45170</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45170</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45170</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45170</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45170</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45170</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45170</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45170</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45170</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45170</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45170</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45170</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45170</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45170</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45170</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45170</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45170</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45170</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45170</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45170</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45170</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45170</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45170</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45170</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45170</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45170</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45170</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45170</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45170</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45170</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45170</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45170</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45170</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45170</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45170</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45170</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45170</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45170</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45170</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45170</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45170</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45170</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45170</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45170</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45170</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45170</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45170</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45170</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45170</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45170</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45170</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45170</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45170</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45170</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45170</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45170</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45170</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45170</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45170</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45170</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45170</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45170</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45170</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45170</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45170</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45170</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45170</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45170</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45170</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45170</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45170</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45170</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45170</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45170</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45170</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45170</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45170</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45170</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45170</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45170</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45170</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45170</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45170</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45170</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45170</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45170</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45170</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45170</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45170</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45170</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45170</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45170</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45170</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45170</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45170</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45170</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45170</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45170</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45170</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45170</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45170</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45170</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45170</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45170</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45170</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45170</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45170</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45170</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45170</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45170</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45170</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45170</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45170</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45170</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45170</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45170</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45170</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45170</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45170</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45170</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45170</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45170</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45170</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45170</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45170</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45170</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45170</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45170</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45170</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45170</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45170</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45170</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45170</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45170</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45170</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45170</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45170</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45170</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45170</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45170</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45170</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45170</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45170</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45170</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45170</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45170</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45170</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45170</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45170</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45170</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45170</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45170</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45170</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45170</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45170</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45170</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45170</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45170</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45170</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45170</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45170</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45170</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45170</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45170</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45170</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45170</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45170</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45170</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45170</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45170</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45170</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45170</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45170</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45170</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45170</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45170</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45170</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45170</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45170</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45170</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45170</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45170</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45170</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45170</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45170</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45170</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45170</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45170</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45170</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45170</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45170</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45170</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45170</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45170</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45170</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45170</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45170</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45170</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45170</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45170</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45170</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45170</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45170</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45170</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45170</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45170</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45170</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45170</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45170</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45170</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45170</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45170</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45170</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45170</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45170</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45170</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45170</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45170</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45170</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45170</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45170</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45170</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45170</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45170</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45170</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45170</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45170</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45170</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45170</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45170</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45170</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45170</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45170</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45170</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45170</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45170</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45170</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45170</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45170</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45170</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45170</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45170</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45170</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45170</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45170</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45170</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45170</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45170</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45170</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45170</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45170</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45170</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45170</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45170</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45170</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45170</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45170</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45170</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45170</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45170</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45170</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45170</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45170</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45170</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45170</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45170</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45170</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45170</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45170</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45170</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45170</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45170</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45170</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45170</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45170</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45170</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45170</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45170</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45170</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45170</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45170</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45170</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45170</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45170</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45170</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45170</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45170</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45170</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45170</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45170</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45170</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45170</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45170</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45170</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45170</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45170</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45170</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45170</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45170</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45170</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45170</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45170</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45170</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45170</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45170</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45170</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45170</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45170</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45170</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45170</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45170</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45170</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45170</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45170</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45170</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45170</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45170</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45170</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45170</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45170</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45170</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45170</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45170</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45170</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45170</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45170</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45170</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45170</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45170</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45170</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45170</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45170</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45170</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45170</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45170</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45170</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45170</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45170</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45170</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45170</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45170</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45170</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45170</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45170</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45170</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45170</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45170</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45170</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45170</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45170</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45170</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45170</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45170</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45170</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45170</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45170</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45170</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45170</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45170</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45170</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45170</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45170</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45170</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45170</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45170</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45170</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45170</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45170</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45170</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45170</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45170</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45170</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45170</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45170</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45170</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45170</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45170</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45170</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45170</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45170</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45170</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45170</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45170</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45170</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45170</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45170</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45170</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45170</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45170</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45170</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45170</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45170</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45170</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45170</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45170</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45170</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45170</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45170</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45170</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45170</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45170</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45170</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45170</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45170</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45170</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45170</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45170</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45170</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45170</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45170</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45170</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45170</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45170</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45170</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45170</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45170</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45170</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45170</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45170</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45170</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45170</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45170</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45170</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45170</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45170</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45170</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45170</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45170</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45170</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45170</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45170</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45170</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45170</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45170</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45170</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45170</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45170</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45170</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45170</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45170</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45170</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45170</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45170</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45170</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45170</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45170</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45170</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45170</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45170</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45170</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45170</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45170</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45170</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45170</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45170</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45170</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45170</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45170</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45170</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45170</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45170</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45170</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45170</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45170</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45170</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45170</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45170</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45170</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45170</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45170</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45170</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45170</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45170</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45170</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45170</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45170</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45170</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45170</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45170</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45170</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45170</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45170</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45170</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45170</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45170</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45170</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45170</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45170</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45170</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45170</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45170</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45170</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45170</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45170</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45170</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45170</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45170</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45170</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45170</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45170</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45170</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45170</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45170</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45170</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45170</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45170</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45170</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45170</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45170</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45170</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45170</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45170</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45170</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45170</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45170</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45170</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45170</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45170</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45170</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45170</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45170</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45170</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45170</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45170</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45170</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45170</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45170</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45170</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45170</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45170</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45170</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45170</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45170</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45170</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45170</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45170</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45170</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45170</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45170</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45170</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45170</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45170</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45170</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45170</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45170</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45170</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45170</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45170</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45170</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45170</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45170</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45170</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45170</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45170</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45170</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45170</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45170</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45170</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45170</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45170</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45170</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45170</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45170</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45170</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45170</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45170</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45170</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45170</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45170</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45170</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45170</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45170</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45170</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45170</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45170</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45170</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45170</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45170</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45170</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45170</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45170</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45170</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45170</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45170</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45170</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45170</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45170</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45170</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45170</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45170</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45170</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45170</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45170</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45170</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45170</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45170</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45170</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45170</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45170</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45170</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45170</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45170</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45170</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45170</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45170</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45170</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45170</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45170</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45170</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45170</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45170</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45170</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45170</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45170</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45170</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45170</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45170</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45170</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45170</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45170</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45170</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45170</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45170</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45170</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45170</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45170</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45170</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45170</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45170</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45170</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45170</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45170</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45170</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45170</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45170</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45170</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45170</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45170</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45170</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45170</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45170</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45170</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45170</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45170</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45170</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45170</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45170</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45170</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45170</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45170</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45170</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45170</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45170</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45170</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45170</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45170</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45170</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45170</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45170</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45170</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45170</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45170</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45170</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45170</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45170</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45170</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45170</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45170</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45170</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45170</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45170</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45170</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45170</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45170</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45170</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45170</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45170</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45170</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45170</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45170</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45170</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45170</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45170</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45170</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45170</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45170</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45170</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45170</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45170</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45170</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45170</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45170</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45170</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45170</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45170</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45170</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row>
    <row r="6223" ht="15" customHeight="1">
      <c r="A6223" t="inlineStr">
        <is>
          <t>A 7117-2023</t>
        </is>
      </c>
      <c r="B6223" s="1" t="n">
        <v>44970</v>
      </c>
      <c r="C6223" s="1" t="n">
        <v>45170</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45170</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45170</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45170</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45170</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45170</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45170</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45170</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45170</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45170</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45170</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45170</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45170</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45170</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45170</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45170</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45170</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45170</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45170</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45170</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45170</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45170</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45170</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45170</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45170</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45170</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45170</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45170</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45170</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45170</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45170</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45170</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45170</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45170</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45170</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45170</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45170</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45170</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45170</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45170</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45170</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45170</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45170</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45170</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45170</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45170</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45170</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45170</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45170</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45170</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45170</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45170</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45170</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45170</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45170</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45170</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45170</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45170</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45170</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45170</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45170</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45170</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45170</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45170</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45170</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45170</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45170</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45170</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45170</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45170</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45170</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45170</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45170</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45170</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45170</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45170</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45170</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45170</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45170</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45170</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45170</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45170</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45170</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45170</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45170</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45170</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45170</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45170</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45170</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45170</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45170</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45170</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45170</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45170</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45170</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45170</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45170</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45170</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45170</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45170</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45170</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45170</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45170</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45170</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45170</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45170</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45170</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45170</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45170</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45170</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45170</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45170</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45170</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45170</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45170</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45170</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45170</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45170</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row>
    <row r="6341" ht="15" customHeight="1">
      <c r="A6341" t="inlineStr">
        <is>
          <t>A 13383-2023</t>
        </is>
      </c>
      <c r="B6341" s="1" t="n">
        <v>45005</v>
      </c>
      <c r="C6341" s="1" t="n">
        <v>45170</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45170</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45170</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45170</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45170</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45170</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45170</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45170</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45170</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45170</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45170</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45170</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45170</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45170</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45170</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45170</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45170</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45170</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45170</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45170</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45170</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45170</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45170</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45170</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45170</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45170</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45170</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45170</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45170</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45170</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45170</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45170</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45170</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45170</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45170</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45170</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45170</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45170</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45170</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45170</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45170</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45170</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45170</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45170</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45170</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45170</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45170</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45170</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45170</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45170</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45170</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45170</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45170</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45170</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45170</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45170</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45170</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45170</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45170</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45170</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45170</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45170</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45170</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45170</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45170</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45170</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45170</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45170</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45170</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45170</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45170</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45170</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45170</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45170</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45170</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45170</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45170</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45170</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45170</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45170</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45170</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45170</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45170</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45170</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45170</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45170</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45170</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45170</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45170</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45170</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45170</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45170</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45170</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45170</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45170</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45170</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45170</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45170</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45170</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row>
    <row r="6440" ht="15" customHeight="1">
      <c r="A6440" t="inlineStr">
        <is>
          <t>A 17561-2023</t>
        </is>
      </c>
      <c r="B6440" s="1" t="n">
        <v>45036</v>
      </c>
      <c r="C6440" s="1" t="n">
        <v>45170</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45170</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45170</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45170</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45170</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45170</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45170</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45170</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45170</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45170</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45170</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45170</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45170</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45170</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45170</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45170</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45170</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45170</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45170</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45170</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45170</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45170</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45170</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45170</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45170</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45170</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45170</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45170</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45170</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45170</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45170</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45170</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45170</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45170</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45170</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45170</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45170</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45170</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45170</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45170</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45170</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45170</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45170</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45170</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45170</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45170</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45170</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45170</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45170</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45170</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row>
    <row r="6490" ht="15" customHeight="1">
      <c r="A6490" t="inlineStr">
        <is>
          <t>A 19395-2023</t>
        </is>
      </c>
      <c r="B6490" s="1" t="n">
        <v>45049</v>
      </c>
      <c r="C6490" s="1" t="n">
        <v>45170</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45170</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45170</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45170</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45170</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45170</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45170</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45170</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45170</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45170</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45170</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45170</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45170</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45170</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45170</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45170</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45170</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45170</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45170</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45170</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45170</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45170</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45170</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45170</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45170</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45170</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45170</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45170</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45170</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45170</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45170</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45170</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45170</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45170</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45170</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45170</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45170</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45170</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45170</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45170</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45170</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45170</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45170</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45170</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45170</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45170</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45170</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45170</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45170</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45170</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45170</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45170</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45170</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45170</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45170</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45170</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45170</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45170</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45170</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45170</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45170</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45170</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45170</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45170</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45170</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45170</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45170</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45170</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45170</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45170</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45170</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45170</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45170</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45170</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45170</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45170</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45170</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45170</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45170</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45170</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45170</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45170</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45170</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45170</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45170</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45170</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45170</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45170</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45170</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45170</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45170</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45170</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45170</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45170</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45170</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45170</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45170</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45170</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45170</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45170</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45170</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45170</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45170</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45170</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45170</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45170</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45170</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45170</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45170</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45170</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45170</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45170</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45170</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45170</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45170</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45170</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45170</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45170</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45170</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45170</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45170</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45170</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45170</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45170</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45170</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45170</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45170</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45170</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45170</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45170</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45170</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45170</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45170</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45170</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45170</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45170</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45170</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45170</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45170</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45170</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45170</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45170</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45170</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45170</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45170</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45170</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45170</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45170</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45170</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45170</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45170</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45170</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45170</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45170</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45170</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45170</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45170</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45170</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45170</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45170</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45170</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45170</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45170</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45170</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45170</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45170</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45170</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45170</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45170</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45170</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45170</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45170</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45170</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45170</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45170</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45170</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45170</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45170</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45170</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45170</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45170</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45170</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45170</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45170</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45170</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45170</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45170</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45170</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45170</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45170</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row>
    <row r="6680" ht="15" customHeight="1">
      <c r="A6680" t="inlineStr">
        <is>
          <t>A 26714-2023</t>
        </is>
      </c>
      <c r="B6680" s="1" t="n">
        <v>45093</v>
      </c>
      <c r="C6680" s="1" t="n">
        <v>45170</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45170</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45170</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45170</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45170</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45170</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45170</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45170</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45170</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45170</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45170</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45170</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45170</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45170</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45170</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45170</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45170</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45170</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45170</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45170</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45170</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45170</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45170</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45170</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45170</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45170</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45170</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45170</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45170</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45170</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45170</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45170</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45170</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45170</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45170</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45170</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45170</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45170</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45170</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45170</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45170</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45170</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45170</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45170</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45170</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45170</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45170</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45170</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45170</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45170</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45170</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45170</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45170</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45170</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45170</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45170</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45170</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45170</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45170</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45170</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45170</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45170</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45170</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45170</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45170</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45170</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45170</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45170</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45170</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45170</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45170</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45170</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45170</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45170</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45170</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45170</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45170</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45170</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45170</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45170</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45170</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45170</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45170</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45170</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45170</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row>
    <row r="6765" ht="15" customHeight="1">
      <c r="A6765" t="inlineStr">
        <is>
          <t>A 29267-2023</t>
        </is>
      </c>
      <c r="B6765" s="1" t="n">
        <v>45105</v>
      </c>
      <c r="C6765" s="1" t="n">
        <v>45170</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45170</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45170</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45170</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45170</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45170</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45170</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45170</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45170</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45170</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45170</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45170</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45170</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45170</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45170</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45170</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45170</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45170</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45170</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45170</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45170</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45170</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45170</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45170</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45170</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45170</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45170</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45170</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45170</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45170</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45170</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45170</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45170</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45170</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45170</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45170</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45170</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45170</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45170</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45170</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45170</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45170</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45170</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45170</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45170</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45170</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45170</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45170</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45170</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45170</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45170</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45170</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45170</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45170</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45170</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45170</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45170</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45170</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45170</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45170</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45170</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45170</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45170</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45170</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45170</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45170</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45170</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45170</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45170</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45170</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45170</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45170</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45170</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45170</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45170</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45170</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45170</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45170</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45170</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45170</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45170</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45170</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45170</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45170</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45170</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45170</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45170</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45170</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45170</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45170</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45170</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45170</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45170</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45170</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45170</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45170</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45170</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45170</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45170</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45170</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45170</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45170</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45170</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45170</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45170</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45170</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45170</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45170</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45170</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45170</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45170</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45170</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45170</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45170</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45170</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45170</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45170</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45170</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45170</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45170</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45170</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45170</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45170</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45170</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45170</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45170</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45170</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45170</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45170</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45170</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45170</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45170</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45170</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45170</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45170</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45170</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45170</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45170</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45170</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45170</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45170</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45170</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45170</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45170</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45170</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45170</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45170</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45170</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45170</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45170</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45170</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45170</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45170</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45170</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45170</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45170</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45170</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45170</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45170</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45170</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45170</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45170</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45170</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45170</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45170</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45170</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45170</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45170</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45170</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45170</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45170</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45170</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45170</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45170</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45170</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45170</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45170</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45170</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45170</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45170</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45170</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45170</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45170</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45170</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45170</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45170</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40177-2023</t>
        </is>
      </c>
      <c r="B6951" s="1" t="n">
        <v>45169</v>
      </c>
      <c r="C6951" s="1" t="n">
        <v>45170</v>
      </c>
      <c r="D6951" t="inlineStr">
        <is>
          <t>KALMAR LÄN</t>
        </is>
      </c>
      <c r="E6951" t="inlineStr">
        <is>
          <t>OSKARSHAMN</t>
        </is>
      </c>
      <c r="G6951" t="n">
        <v>1.1</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45170</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c r="A6953" t="inlineStr">
        <is>
          <t>A 40188-2023</t>
        </is>
      </c>
      <c r="B6953" s="1" t="n">
        <v>45169</v>
      </c>
      <c r="C6953" s="1" t="n">
        <v>45170</v>
      </c>
      <c r="D6953" t="inlineStr">
        <is>
          <t>KALMAR LÄN</t>
        </is>
      </c>
      <c r="E6953" t="inlineStr">
        <is>
          <t>MÖNSTERÅS</t>
        </is>
      </c>
      <c r="G6953" t="n">
        <v>0.5</v>
      </c>
      <c r="H6953" t="n">
        <v>0</v>
      </c>
      <c r="I6953" t="n">
        <v>0</v>
      </c>
      <c r="J6953" t="n">
        <v>0</v>
      </c>
      <c r="K6953" t="n">
        <v>0</v>
      </c>
      <c r="L6953" t="n">
        <v>0</v>
      </c>
      <c r="M6953" t="n">
        <v>0</v>
      </c>
      <c r="N6953" t="n">
        <v>0</v>
      </c>
      <c r="O6953" t="n">
        <v>0</v>
      </c>
      <c r="P6953" t="n">
        <v>0</v>
      </c>
      <c r="Q6953" t="n">
        <v>0</v>
      </c>
      <c r="R69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2023-09-01T03:51:14Z</dcterms:created>
  <dcterms:modified xmlns:dcterms="http://purl.org/dc/terms/" xmlns:xsi="http://www.w3.org/2001/XMLSchema-instance" xsi:type="dcterms:W3CDTF">2023-09-01T03:51:17Z</dcterms:modified>
</cp:coreProperties>
</file>