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34899-2018</t>
        </is>
      </c>
      <c r="B2" s="1" t="n">
        <v>43321</v>
      </c>
      <c r="C2" s="1" t="n">
        <v>45182</v>
      </c>
      <c r="D2" t="inlineStr">
        <is>
          <t>JÖNKÖPINGS LÄN</t>
        </is>
      </c>
      <c r="E2" t="inlineStr">
        <is>
          <t>TRANÅS</t>
        </is>
      </c>
      <c r="F2" t="inlineStr">
        <is>
          <t>Kyrkan</t>
        </is>
      </c>
      <c r="G2" t="n">
        <v>6.6</v>
      </c>
      <c r="H2" t="n">
        <v>1</v>
      </c>
      <c r="I2" t="n">
        <v>2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5</v>
      </c>
      <c r="R2" s="2" t="inlineStr">
        <is>
          <t>Knärot
Klofibbla
Ullticka
Kattfotslav
Skuggblåslav</t>
        </is>
      </c>
      <c r="S2">
        <f>HYPERLINK("https://klasma.github.io/Logging_TRANAS/artfynd/A 34899-2018.xlsx")</f>
        <v/>
      </c>
      <c r="T2">
        <f>HYPERLINK("https://klasma.github.io/Logging_TRANAS/kartor/A 34899-2018.png")</f>
        <v/>
      </c>
      <c r="U2">
        <f>HYPERLINK("https://klasma.github.io/Logging_TRANAS/knärot/A 34899-2018.png")</f>
        <v/>
      </c>
      <c r="V2">
        <f>HYPERLINK("https://klasma.github.io/Logging_TRANAS/klagomål/A 34899-2018.docx")</f>
        <v/>
      </c>
      <c r="W2">
        <f>HYPERLINK("https://klasma.github.io/Logging_TRANAS/klagomålsmail/A 34899-2018.docx")</f>
        <v/>
      </c>
      <c r="X2">
        <f>HYPERLINK("https://klasma.github.io/Logging_TRANAS/tillsyn/A 34899-2018.docx")</f>
        <v/>
      </c>
      <c r="Y2">
        <f>HYPERLINK("https://klasma.github.io/Logging_TRANAS/tillsynsmail/A 34899-2018.docx")</f>
        <v/>
      </c>
    </row>
    <row r="3" ht="15" customHeight="1">
      <c r="A3" t="inlineStr">
        <is>
          <t>A 10480-2023</t>
        </is>
      </c>
      <c r="B3" s="1" t="n">
        <v>44987</v>
      </c>
      <c r="C3" s="1" t="n">
        <v>45182</v>
      </c>
      <c r="D3" t="inlineStr">
        <is>
          <t>JÖNKÖPINGS LÄN</t>
        </is>
      </c>
      <c r="E3" t="inlineStr">
        <is>
          <t>TRANÅS</t>
        </is>
      </c>
      <c r="G3" t="n">
        <v>3.6</v>
      </c>
      <c r="H3" t="n">
        <v>2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Svart trolldruva
Underviol
Blåsippa
Gullviva</t>
        </is>
      </c>
      <c r="S3">
        <f>HYPERLINK("https://klasma.github.io/Logging_TRANAS/artfynd/A 10480-2023.xlsx")</f>
        <v/>
      </c>
      <c r="T3">
        <f>HYPERLINK("https://klasma.github.io/Logging_TRANAS/kartor/A 10480-2023.png")</f>
        <v/>
      </c>
      <c r="V3">
        <f>HYPERLINK("https://klasma.github.io/Logging_TRANAS/klagomål/A 10480-2023.docx")</f>
        <v/>
      </c>
      <c r="W3">
        <f>HYPERLINK("https://klasma.github.io/Logging_TRANAS/klagomålsmail/A 10480-2023.docx")</f>
        <v/>
      </c>
      <c r="X3">
        <f>HYPERLINK("https://klasma.github.io/Logging_TRANAS/tillsyn/A 10480-2023.docx")</f>
        <v/>
      </c>
      <c r="Y3">
        <f>HYPERLINK("https://klasma.github.io/Logging_TRANAS/tillsynsmail/A 10480-2023.docx")</f>
        <v/>
      </c>
    </row>
    <row r="4" ht="15" customHeight="1">
      <c r="A4" t="inlineStr">
        <is>
          <t>A 38452-2023</t>
        </is>
      </c>
      <c r="B4" s="1" t="n">
        <v>45162</v>
      </c>
      <c r="C4" s="1" t="n">
        <v>45182</v>
      </c>
      <c r="D4" t="inlineStr">
        <is>
          <t>JÖNKÖPINGS LÄN</t>
        </is>
      </c>
      <c r="E4" t="inlineStr">
        <is>
          <t>TRANÅS</t>
        </is>
      </c>
      <c r="G4" t="n">
        <v>2.2</v>
      </c>
      <c r="H4" t="n">
        <v>2</v>
      </c>
      <c r="I4" t="n">
        <v>0</v>
      </c>
      <c r="J4" t="n">
        <v>0</v>
      </c>
      <c r="K4" t="n">
        <v>1</v>
      </c>
      <c r="L4" t="n">
        <v>1</v>
      </c>
      <c r="M4" t="n">
        <v>0</v>
      </c>
      <c r="N4" t="n">
        <v>0</v>
      </c>
      <c r="O4" t="n">
        <v>2</v>
      </c>
      <c r="P4" t="n">
        <v>2</v>
      </c>
      <c r="Q4" t="n">
        <v>4</v>
      </c>
      <c r="R4" s="2" t="inlineStr">
        <is>
          <t>Ask
Liten blekspik
Grönvit nattviol
Blåsippa</t>
        </is>
      </c>
      <c r="S4">
        <f>HYPERLINK("https://klasma.github.io/Logging_TRANAS/artfynd/A 38452-2023.xlsx")</f>
        <v/>
      </c>
      <c r="T4">
        <f>HYPERLINK("https://klasma.github.io/Logging_TRANAS/kartor/A 38452-2023.png")</f>
        <v/>
      </c>
      <c r="V4">
        <f>HYPERLINK("https://klasma.github.io/Logging_TRANAS/klagomål/A 38452-2023.docx")</f>
        <v/>
      </c>
      <c r="W4">
        <f>HYPERLINK("https://klasma.github.io/Logging_TRANAS/klagomålsmail/A 38452-2023.docx")</f>
        <v/>
      </c>
      <c r="X4">
        <f>HYPERLINK("https://klasma.github.io/Logging_TRANAS/tillsyn/A 38452-2023.docx")</f>
        <v/>
      </c>
      <c r="Y4">
        <f>HYPERLINK("https://klasma.github.io/Logging_TRANAS/tillsynsmail/A 38452-2023.docx")</f>
        <v/>
      </c>
    </row>
    <row r="5" ht="15" customHeight="1">
      <c r="A5" t="inlineStr">
        <is>
          <t>A 43160-2019</t>
        </is>
      </c>
      <c r="B5" s="1" t="n">
        <v>43705</v>
      </c>
      <c r="C5" s="1" t="n">
        <v>45182</v>
      </c>
      <c r="D5" t="inlineStr">
        <is>
          <t>JÖNKÖPINGS LÄN</t>
        </is>
      </c>
      <c r="E5" t="inlineStr">
        <is>
          <t>TRANÅS</t>
        </is>
      </c>
      <c r="G5" t="n">
        <v>4.8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Björksplintborre
Thomsons trägnagare
Vågbandad barkbock</t>
        </is>
      </c>
      <c r="S5">
        <f>HYPERLINK("https://klasma.github.io/Logging_TRANAS/artfynd/A 43160-2019.xlsx")</f>
        <v/>
      </c>
      <c r="T5">
        <f>HYPERLINK("https://klasma.github.io/Logging_TRANAS/kartor/A 43160-2019.png")</f>
        <v/>
      </c>
      <c r="V5">
        <f>HYPERLINK("https://klasma.github.io/Logging_TRANAS/klagomål/A 43160-2019.docx")</f>
        <v/>
      </c>
      <c r="W5">
        <f>HYPERLINK("https://klasma.github.io/Logging_TRANAS/klagomålsmail/A 43160-2019.docx")</f>
        <v/>
      </c>
      <c r="X5">
        <f>HYPERLINK("https://klasma.github.io/Logging_TRANAS/tillsyn/A 43160-2019.docx")</f>
        <v/>
      </c>
      <c r="Y5">
        <f>HYPERLINK("https://klasma.github.io/Logging_TRANAS/tillsynsmail/A 43160-2019.docx")</f>
        <v/>
      </c>
    </row>
    <row r="6" ht="15" customHeight="1">
      <c r="A6" t="inlineStr">
        <is>
          <t>A 16602-2023</t>
        </is>
      </c>
      <c r="B6" s="1" t="n">
        <v>45027</v>
      </c>
      <c r="C6" s="1" t="n">
        <v>45182</v>
      </c>
      <c r="D6" t="inlineStr">
        <is>
          <t>JÖNKÖPINGS LÄN</t>
        </is>
      </c>
      <c r="E6" t="inlineStr">
        <is>
          <t>TRANÅS</t>
        </is>
      </c>
      <c r="G6" t="n">
        <v>2.1</v>
      </c>
      <c r="H6" t="n">
        <v>0</v>
      </c>
      <c r="I6" t="n">
        <v>2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Desmeknopp
Skogsbräsma
Vårärt</t>
        </is>
      </c>
      <c r="S6">
        <f>HYPERLINK("https://klasma.github.io/Logging_TRANAS/artfynd/A 16602-2023.xlsx")</f>
        <v/>
      </c>
      <c r="T6">
        <f>HYPERLINK("https://klasma.github.io/Logging_TRANAS/kartor/A 16602-2023.png")</f>
        <v/>
      </c>
      <c r="V6">
        <f>HYPERLINK("https://klasma.github.io/Logging_TRANAS/klagomål/A 16602-2023.docx")</f>
        <v/>
      </c>
      <c r="W6">
        <f>HYPERLINK("https://klasma.github.io/Logging_TRANAS/klagomålsmail/A 16602-2023.docx")</f>
        <v/>
      </c>
      <c r="X6">
        <f>HYPERLINK("https://klasma.github.io/Logging_TRANAS/tillsyn/A 16602-2023.docx")</f>
        <v/>
      </c>
      <c r="Y6">
        <f>HYPERLINK("https://klasma.github.io/Logging_TRANAS/tillsynsmail/A 16602-2023.docx")</f>
        <v/>
      </c>
    </row>
    <row r="7" ht="15" customHeight="1">
      <c r="A7" t="inlineStr">
        <is>
          <t>A 60744-2018</t>
        </is>
      </c>
      <c r="B7" s="1" t="n">
        <v>43409</v>
      </c>
      <c r="C7" s="1" t="n">
        <v>45182</v>
      </c>
      <c r="D7" t="inlineStr">
        <is>
          <t>JÖNKÖPINGS LÄN</t>
        </is>
      </c>
      <c r="E7" t="inlineStr">
        <is>
          <t>TRANÅS</t>
        </is>
      </c>
      <c r="G7" t="n">
        <v>5.6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Större vattensalamander
Mindre vattensalamander</t>
        </is>
      </c>
      <c r="S7">
        <f>HYPERLINK("https://klasma.github.io/Logging_TRANAS/artfynd/A 60744-2018.xlsx")</f>
        <v/>
      </c>
      <c r="T7">
        <f>HYPERLINK("https://klasma.github.io/Logging_TRANAS/kartor/A 60744-2018.png")</f>
        <v/>
      </c>
      <c r="V7">
        <f>HYPERLINK("https://klasma.github.io/Logging_TRANAS/klagomål/A 60744-2018.docx")</f>
        <v/>
      </c>
      <c r="W7">
        <f>HYPERLINK("https://klasma.github.io/Logging_TRANAS/klagomålsmail/A 60744-2018.docx")</f>
        <v/>
      </c>
      <c r="X7">
        <f>HYPERLINK("https://klasma.github.io/Logging_TRANAS/tillsyn/A 60744-2018.docx")</f>
        <v/>
      </c>
      <c r="Y7">
        <f>HYPERLINK("https://klasma.github.io/Logging_TRANAS/tillsynsmail/A 60744-2018.docx")</f>
        <v/>
      </c>
    </row>
    <row r="8" ht="15" customHeight="1">
      <c r="A8" t="inlineStr">
        <is>
          <t>A 55701-2022</t>
        </is>
      </c>
      <c r="B8" s="1" t="n">
        <v>44888</v>
      </c>
      <c r="C8" s="1" t="n">
        <v>45182</v>
      </c>
      <c r="D8" t="inlineStr">
        <is>
          <t>JÖNKÖPINGS LÄN</t>
        </is>
      </c>
      <c r="E8" t="inlineStr">
        <is>
          <t>TRANÅS</t>
        </is>
      </c>
      <c r="G8" t="n">
        <v>1.9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Storgröe
Hässleklocka</t>
        </is>
      </c>
      <c r="S8">
        <f>HYPERLINK("https://klasma.github.io/Logging_TRANAS/artfynd/A 55701-2022.xlsx")</f>
        <v/>
      </c>
      <c r="T8">
        <f>HYPERLINK("https://klasma.github.io/Logging_TRANAS/kartor/A 55701-2022.png")</f>
        <v/>
      </c>
      <c r="V8">
        <f>HYPERLINK("https://klasma.github.io/Logging_TRANAS/klagomål/A 55701-2022.docx")</f>
        <v/>
      </c>
      <c r="W8">
        <f>HYPERLINK("https://klasma.github.io/Logging_TRANAS/klagomålsmail/A 55701-2022.docx")</f>
        <v/>
      </c>
      <c r="X8">
        <f>HYPERLINK("https://klasma.github.io/Logging_TRANAS/tillsyn/A 55701-2022.docx")</f>
        <v/>
      </c>
      <c r="Y8">
        <f>HYPERLINK("https://klasma.github.io/Logging_TRANAS/tillsynsmail/A 55701-2022.docx")</f>
        <v/>
      </c>
    </row>
    <row r="9" ht="15" customHeight="1">
      <c r="A9" t="inlineStr">
        <is>
          <t>A 59543-2022</t>
        </is>
      </c>
      <c r="B9" s="1" t="n">
        <v>44900</v>
      </c>
      <c r="C9" s="1" t="n">
        <v>45182</v>
      </c>
      <c r="D9" t="inlineStr">
        <is>
          <t>JÖNKÖPINGS LÄN</t>
        </is>
      </c>
      <c r="E9" t="inlineStr">
        <is>
          <t>TRANÅS</t>
        </is>
      </c>
      <c r="G9" t="n">
        <v>2.6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Större vattensalamander
Mindre vattensalamander</t>
        </is>
      </c>
      <c r="S9">
        <f>HYPERLINK("https://klasma.github.io/Logging_TRANAS/artfynd/A 59543-2022.xlsx")</f>
        <v/>
      </c>
      <c r="T9">
        <f>HYPERLINK("https://klasma.github.io/Logging_TRANAS/kartor/A 59543-2022.png")</f>
        <v/>
      </c>
      <c r="V9">
        <f>HYPERLINK("https://klasma.github.io/Logging_TRANAS/klagomål/A 59543-2022.docx")</f>
        <v/>
      </c>
      <c r="W9">
        <f>HYPERLINK("https://klasma.github.io/Logging_TRANAS/klagomålsmail/A 59543-2022.docx")</f>
        <v/>
      </c>
      <c r="X9">
        <f>HYPERLINK("https://klasma.github.io/Logging_TRANAS/tillsyn/A 59543-2022.docx")</f>
        <v/>
      </c>
      <c r="Y9">
        <f>HYPERLINK("https://klasma.github.io/Logging_TRANAS/tillsynsmail/A 59543-2022.docx")</f>
        <v/>
      </c>
    </row>
    <row r="10" ht="15" customHeight="1">
      <c r="A10" t="inlineStr">
        <is>
          <t>A 6307-2023</t>
        </is>
      </c>
      <c r="B10" s="1" t="n">
        <v>44965</v>
      </c>
      <c r="C10" s="1" t="n">
        <v>45182</v>
      </c>
      <c r="D10" t="inlineStr">
        <is>
          <t>JÖNKÖPINGS LÄN</t>
        </is>
      </c>
      <c r="E10" t="inlineStr">
        <is>
          <t>TRANÅS</t>
        </is>
      </c>
      <c r="G10" t="n">
        <v>1.4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Liten hornflikmossa
Revlummer</t>
        </is>
      </c>
      <c r="S10">
        <f>HYPERLINK("https://klasma.github.io/Logging_TRANAS/artfynd/A 6307-2023.xlsx")</f>
        <v/>
      </c>
      <c r="T10">
        <f>HYPERLINK("https://klasma.github.io/Logging_TRANAS/kartor/A 6307-2023.png")</f>
        <v/>
      </c>
      <c r="V10">
        <f>HYPERLINK("https://klasma.github.io/Logging_TRANAS/klagomål/A 6307-2023.docx")</f>
        <v/>
      </c>
      <c r="W10">
        <f>HYPERLINK("https://klasma.github.io/Logging_TRANAS/klagomålsmail/A 6307-2023.docx")</f>
        <v/>
      </c>
      <c r="X10">
        <f>HYPERLINK("https://klasma.github.io/Logging_TRANAS/tillsyn/A 6307-2023.docx")</f>
        <v/>
      </c>
      <c r="Y10">
        <f>HYPERLINK("https://klasma.github.io/Logging_TRANAS/tillsynsmail/A 6307-2023.docx")</f>
        <v/>
      </c>
    </row>
    <row r="11" ht="15" customHeight="1">
      <c r="A11" t="inlineStr">
        <is>
          <t>A 29486-2023</t>
        </is>
      </c>
      <c r="B11" s="1" t="n">
        <v>45106</v>
      </c>
      <c r="C11" s="1" t="n">
        <v>45182</v>
      </c>
      <c r="D11" t="inlineStr">
        <is>
          <t>JÖNKÖPINGS LÄN</t>
        </is>
      </c>
      <c r="E11" t="inlineStr">
        <is>
          <t>TRANÅS</t>
        </is>
      </c>
      <c r="G11" t="n">
        <v>4.3</v>
      </c>
      <c r="H11" t="n">
        <v>0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Åkerrättika
Klofibbla</t>
        </is>
      </c>
      <c r="S11">
        <f>HYPERLINK("https://klasma.github.io/Logging_TRANAS/artfynd/A 29486-2023.xlsx")</f>
        <v/>
      </c>
      <c r="T11">
        <f>HYPERLINK("https://klasma.github.io/Logging_TRANAS/kartor/A 29486-2023.png")</f>
        <v/>
      </c>
      <c r="V11">
        <f>HYPERLINK("https://klasma.github.io/Logging_TRANAS/klagomål/A 29486-2023.docx")</f>
        <v/>
      </c>
      <c r="W11">
        <f>HYPERLINK("https://klasma.github.io/Logging_TRANAS/klagomålsmail/A 29486-2023.docx")</f>
        <v/>
      </c>
      <c r="X11">
        <f>HYPERLINK("https://klasma.github.io/Logging_TRANAS/tillsyn/A 29486-2023.docx")</f>
        <v/>
      </c>
      <c r="Y11">
        <f>HYPERLINK("https://klasma.github.io/Logging_TRANAS/tillsynsmail/A 29486-2023.docx")</f>
        <v/>
      </c>
    </row>
    <row r="12" ht="15" customHeight="1">
      <c r="A12" t="inlineStr">
        <is>
          <t>A 41219-2018</t>
        </is>
      </c>
      <c r="B12" s="1" t="n">
        <v>43348</v>
      </c>
      <c r="C12" s="1" t="n">
        <v>45182</v>
      </c>
      <c r="D12" t="inlineStr">
        <is>
          <t>JÖNKÖPINGS LÄN</t>
        </is>
      </c>
      <c r="E12" t="inlineStr">
        <is>
          <t>TRANÅS</t>
        </is>
      </c>
      <c r="G12" t="n">
        <v>0.8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Hartmansstarr</t>
        </is>
      </c>
      <c r="S12">
        <f>HYPERLINK("https://klasma.github.io/Logging_TRANAS/artfynd/A 41219-2018.xlsx")</f>
        <v/>
      </c>
      <c r="T12">
        <f>HYPERLINK("https://klasma.github.io/Logging_TRANAS/kartor/A 41219-2018.png")</f>
        <v/>
      </c>
      <c r="V12">
        <f>HYPERLINK("https://klasma.github.io/Logging_TRANAS/klagomål/A 41219-2018.docx")</f>
        <v/>
      </c>
      <c r="W12">
        <f>HYPERLINK("https://klasma.github.io/Logging_TRANAS/klagomålsmail/A 41219-2018.docx")</f>
        <v/>
      </c>
      <c r="X12">
        <f>HYPERLINK("https://klasma.github.io/Logging_TRANAS/tillsyn/A 41219-2018.docx")</f>
        <v/>
      </c>
      <c r="Y12">
        <f>HYPERLINK("https://klasma.github.io/Logging_TRANAS/tillsynsmail/A 41219-2018.docx")</f>
        <v/>
      </c>
    </row>
    <row r="13" ht="15" customHeight="1">
      <c r="A13" t="inlineStr">
        <is>
          <t>A 3222-2019</t>
        </is>
      </c>
      <c r="B13" s="1" t="n">
        <v>43480</v>
      </c>
      <c r="C13" s="1" t="n">
        <v>45182</v>
      </c>
      <c r="D13" t="inlineStr">
        <is>
          <t>JÖNKÖPINGS LÄN</t>
        </is>
      </c>
      <c r="E13" t="inlineStr">
        <is>
          <t>TRANÅS</t>
        </is>
      </c>
      <c r="G13" t="n">
        <v>3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Sanddådra</t>
        </is>
      </c>
      <c r="S13">
        <f>HYPERLINK("https://klasma.github.io/Logging_TRANAS/artfynd/A 3222-2019.xlsx")</f>
        <v/>
      </c>
      <c r="T13">
        <f>HYPERLINK("https://klasma.github.io/Logging_TRANAS/kartor/A 3222-2019.png")</f>
        <v/>
      </c>
      <c r="V13">
        <f>HYPERLINK("https://klasma.github.io/Logging_TRANAS/klagomål/A 3222-2019.docx")</f>
        <v/>
      </c>
      <c r="W13">
        <f>HYPERLINK("https://klasma.github.io/Logging_TRANAS/klagomålsmail/A 3222-2019.docx")</f>
        <v/>
      </c>
      <c r="X13">
        <f>HYPERLINK("https://klasma.github.io/Logging_TRANAS/tillsyn/A 3222-2019.docx")</f>
        <v/>
      </c>
      <c r="Y13">
        <f>HYPERLINK("https://klasma.github.io/Logging_TRANAS/tillsynsmail/A 3222-2019.docx")</f>
        <v/>
      </c>
    </row>
    <row r="14" ht="15" customHeight="1">
      <c r="A14" t="inlineStr">
        <is>
          <t>A 6531-2019</t>
        </is>
      </c>
      <c r="B14" s="1" t="n">
        <v>43487</v>
      </c>
      <c r="C14" s="1" t="n">
        <v>45182</v>
      </c>
      <c r="D14" t="inlineStr">
        <is>
          <t>JÖNKÖPINGS LÄN</t>
        </is>
      </c>
      <c r="E14" t="inlineStr">
        <is>
          <t>TRANÅS</t>
        </is>
      </c>
      <c r="G14" t="n">
        <v>14.5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HYPERLINK("https://klasma.github.io/Logging_TRANAS/artfynd/A 6531-2019.xlsx")</f>
        <v/>
      </c>
      <c r="T14">
        <f>HYPERLINK("https://klasma.github.io/Logging_TRANAS/kartor/A 6531-2019.png")</f>
        <v/>
      </c>
      <c r="V14">
        <f>HYPERLINK("https://klasma.github.io/Logging_TRANAS/klagomål/A 6531-2019.docx")</f>
        <v/>
      </c>
      <c r="W14">
        <f>HYPERLINK("https://klasma.github.io/Logging_TRANAS/klagomålsmail/A 6531-2019.docx")</f>
        <v/>
      </c>
      <c r="X14">
        <f>HYPERLINK("https://klasma.github.io/Logging_TRANAS/tillsyn/A 6531-2019.docx")</f>
        <v/>
      </c>
      <c r="Y14">
        <f>HYPERLINK("https://klasma.github.io/Logging_TRANAS/tillsynsmail/A 6531-2019.docx")</f>
        <v/>
      </c>
    </row>
    <row r="15" ht="15" customHeight="1">
      <c r="A15" t="inlineStr">
        <is>
          <t>A 22477-2019</t>
        </is>
      </c>
      <c r="B15" s="1" t="n">
        <v>43587</v>
      </c>
      <c r="C15" s="1" t="n">
        <v>45182</v>
      </c>
      <c r="D15" t="inlineStr">
        <is>
          <t>JÖNKÖPINGS LÄN</t>
        </is>
      </c>
      <c r="E15" t="inlineStr">
        <is>
          <t>TRANÅS</t>
        </is>
      </c>
      <c r="F15" t="inlineStr">
        <is>
          <t>Kyrkan</t>
        </is>
      </c>
      <c r="G15" t="n">
        <v>5.5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HYPERLINK("https://klasma.github.io/Logging_TRANAS/artfynd/A 22477-2019.xlsx")</f>
        <v/>
      </c>
      <c r="T15">
        <f>HYPERLINK("https://klasma.github.io/Logging_TRANAS/kartor/A 22477-2019.png")</f>
        <v/>
      </c>
      <c r="V15">
        <f>HYPERLINK("https://klasma.github.io/Logging_TRANAS/klagomål/A 22477-2019.docx")</f>
        <v/>
      </c>
      <c r="W15">
        <f>HYPERLINK("https://klasma.github.io/Logging_TRANAS/klagomålsmail/A 22477-2019.docx")</f>
        <v/>
      </c>
      <c r="X15">
        <f>HYPERLINK("https://klasma.github.io/Logging_TRANAS/tillsyn/A 22477-2019.docx")</f>
        <v/>
      </c>
      <c r="Y15">
        <f>HYPERLINK("https://klasma.github.io/Logging_TRANAS/tillsynsmail/A 22477-2019.docx")</f>
        <v/>
      </c>
    </row>
    <row r="16" ht="15" customHeight="1">
      <c r="A16" t="inlineStr">
        <is>
          <t>A 26629-2019</t>
        </is>
      </c>
      <c r="B16" s="1" t="n">
        <v>43612</v>
      </c>
      <c r="C16" s="1" t="n">
        <v>45182</v>
      </c>
      <c r="D16" t="inlineStr">
        <is>
          <t>JÖNKÖPINGS LÄN</t>
        </is>
      </c>
      <c r="E16" t="inlineStr">
        <is>
          <t>TRANÅS</t>
        </is>
      </c>
      <c r="G16" t="n">
        <v>11.2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Tallticka</t>
        </is>
      </c>
      <c r="S16">
        <f>HYPERLINK("https://klasma.github.io/Logging_TRANAS/artfynd/A 26629-2019.xlsx")</f>
        <v/>
      </c>
      <c r="T16">
        <f>HYPERLINK("https://klasma.github.io/Logging_TRANAS/kartor/A 26629-2019.png")</f>
        <v/>
      </c>
      <c r="V16">
        <f>HYPERLINK("https://klasma.github.io/Logging_TRANAS/klagomål/A 26629-2019.docx")</f>
        <v/>
      </c>
      <c r="W16">
        <f>HYPERLINK("https://klasma.github.io/Logging_TRANAS/klagomålsmail/A 26629-2019.docx")</f>
        <v/>
      </c>
      <c r="X16">
        <f>HYPERLINK("https://klasma.github.io/Logging_TRANAS/tillsyn/A 26629-2019.docx")</f>
        <v/>
      </c>
      <c r="Y16">
        <f>HYPERLINK("https://klasma.github.io/Logging_TRANAS/tillsynsmail/A 26629-2019.docx")</f>
        <v/>
      </c>
    </row>
    <row r="17" ht="15" customHeight="1">
      <c r="A17" t="inlineStr">
        <is>
          <t>A 29990-2019</t>
        </is>
      </c>
      <c r="B17" s="1" t="n">
        <v>43633</v>
      </c>
      <c r="C17" s="1" t="n">
        <v>45182</v>
      </c>
      <c r="D17" t="inlineStr">
        <is>
          <t>JÖNKÖPINGS LÄN</t>
        </is>
      </c>
      <c r="E17" t="inlineStr">
        <is>
          <t>TRANÅS</t>
        </is>
      </c>
      <c r="G17" t="n">
        <v>0.5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Lopplummer</t>
        </is>
      </c>
      <c r="S17">
        <f>HYPERLINK("https://klasma.github.io/Logging_TRANAS/artfynd/A 29990-2019.xlsx")</f>
        <v/>
      </c>
      <c r="T17">
        <f>HYPERLINK("https://klasma.github.io/Logging_TRANAS/kartor/A 29990-2019.png")</f>
        <v/>
      </c>
      <c r="V17">
        <f>HYPERLINK("https://klasma.github.io/Logging_TRANAS/klagomål/A 29990-2019.docx")</f>
        <v/>
      </c>
      <c r="W17">
        <f>HYPERLINK("https://klasma.github.io/Logging_TRANAS/klagomålsmail/A 29990-2019.docx")</f>
        <v/>
      </c>
      <c r="X17">
        <f>HYPERLINK("https://klasma.github.io/Logging_TRANAS/tillsyn/A 29990-2019.docx")</f>
        <v/>
      </c>
      <c r="Y17">
        <f>HYPERLINK("https://klasma.github.io/Logging_TRANAS/tillsynsmail/A 29990-2019.docx")</f>
        <v/>
      </c>
    </row>
    <row r="18" ht="15" customHeight="1">
      <c r="A18" t="inlineStr">
        <is>
          <t>A 40949-2019</t>
        </is>
      </c>
      <c r="B18" s="1" t="n">
        <v>43697</v>
      </c>
      <c r="C18" s="1" t="n">
        <v>45182</v>
      </c>
      <c r="D18" t="inlineStr">
        <is>
          <t>JÖNKÖPINGS LÄN</t>
        </is>
      </c>
      <c r="E18" t="inlineStr">
        <is>
          <t>TRANÅS</t>
        </is>
      </c>
      <c r="G18" t="n">
        <v>5.7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HYPERLINK("https://klasma.github.io/Logging_TRANAS/artfynd/A 40949-2019.xlsx")</f>
        <v/>
      </c>
      <c r="T18">
        <f>HYPERLINK("https://klasma.github.io/Logging_TRANAS/kartor/A 40949-2019.png")</f>
        <v/>
      </c>
      <c r="U18">
        <f>HYPERLINK("https://klasma.github.io/Logging_TRANAS/knärot/A 40949-2019.png")</f>
        <v/>
      </c>
      <c r="V18">
        <f>HYPERLINK("https://klasma.github.io/Logging_TRANAS/klagomål/A 40949-2019.docx")</f>
        <v/>
      </c>
      <c r="W18">
        <f>HYPERLINK("https://klasma.github.io/Logging_TRANAS/klagomålsmail/A 40949-2019.docx")</f>
        <v/>
      </c>
      <c r="X18">
        <f>HYPERLINK("https://klasma.github.io/Logging_TRANAS/tillsyn/A 40949-2019.docx")</f>
        <v/>
      </c>
      <c r="Y18">
        <f>HYPERLINK("https://klasma.github.io/Logging_TRANAS/tillsynsmail/A 40949-2019.docx")</f>
        <v/>
      </c>
    </row>
    <row r="19" ht="15" customHeight="1">
      <c r="A19" t="inlineStr">
        <is>
          <t>A 54655-2019</t>
        </is>
      </c>
      <c r="B19" s="1" t="n">
        <v>43754</v>
      </c>
      <c r="C19" s="1" t="n">
        <v>45182</v>
      </c>
      <c r="D19" t="inlineStr">
        <is>
          <t>JÖNKÖPINGS LÄN</t>
        </is>
      </c>
      <c r="E19" t="inlineStr">
        <is>
          <t>TRANÅS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HYPERLINK("https://klasma.github.io/Logging_TRANAS/artfynd/A 54655-2019.xlsx")</f>
        <v/>
      </c>
      <c r="T19">
        <f>HYPERLINK("https://klasma.github.io/Logging_TRANAS/kartor/A 54655-2019.png")</f>
        <v/>
      </c>
      <c r="V19">
        <f>HYPERLINK("https://klasma.github.io/Logging_TRANAS/klagomål/A 54655-2019.docx")</f>
        <v/>
      </c>
      <c r="W19">
        <f>HYPERLINK("https://klasma.github.io/Logging_TRANAS/klagomålsmail/A 54655-2019.docx")</f>
        <v/>
      </c>
      <c r="X19">
        <f>HYPERLINK("https://klasma.github.io/Logging_TRANAS/tillsyn/A 54655-2019.docx")</f>
        <v/>
      </c>
      <c r="Y19">
        <f>HYPERLINK("https://klasma.github.io/Logging_TRANAS/tillsynsmail/A 54655-2019.docx")</f>
        <v/>
      </c>
    </row>
    <row r="20" ht="15" customHeight="1">
      <c r="A20" t="inlineStr">
        <is>
          <t>A 62740-2019</t>
        </is>
      </c>
      <c r="B20" s="1" t="n">
        <v>43790</v>
      </c>
      <c r="C20" s="1" t="n">
        <v>45182</v>
      </c>
      <c r="D20" t="inlineStr">
        <is>
          <t>JÖNKÖPINGS LÄN</t>
        </is>
      </c>
      <c r="E20" t="inlineStr">
        <is>
          <t>TRANÅS</t>
        </is>
      </c>
      <c r="G20" t="n">
        <v>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Kandelabersvamp</t>
        </is>
      </c>
      <c r="S20">
        <f>HYPERLINK("https://klasma.github.io/Logging_TRANAS/artfynd/A 62740-2019.xlsx")</f>
        <v/>
      </c>
      <c r="T20">
        <f>HYPERLINK("https://klasma.github.io/Logging_TRANAS/kartor/A 62740-2019.png")</f>
        <v/>
      </c>
      <c r="V20">
        <f>HYPERLINK("https://klasma.github.io/Logging_TRANAS/klagomål/A 62740-2019.docx")</f>
        <v/>
      </c>
      <c r="W20">
        <f>HYPERLINK("https://klasma.github.io/Logging_TRANAS/klagomålsmail/A 62740-2019.docx")</f>
        <v/>
      </c>
      <c r="X20">
        <f>HYPERLINK("https://klasma.github.io/Logging_TRANAS/tillsyn/A 62740-2019.docx")</f>
        <v/>
      </c>
      <c r="Y20">
        <f>HYPERLINK("https://klasma.github.io/Logging_TRANAS/tillsynsmail/A 62740-2019.docx")</f>
        <v/>
      </c>
    </row>
    <row r="21" ht="15" customHeight="1">
      <c r="A21" t="inlineStr">
        <is>
          <t>A 67740-2019</t>
        </is>
      </c>
      <c r="B21" s="1" t="n">
        <v>43809</v>
      </c>
      <c r="C21" s="1" t="n">
        <v>45182</v>
      </c>
      <c r="D21" t="inlineStr">
        <is>
          <t>JÖNKÖPINGS LÄN</t>
        </is>
      </c>
      <c r="E21" t="inlineStr">
        <is>
          <t>TRANÅS</t>
        </is>
      </c>
      <c r="G21" t="n">
        <v>5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HYPERLINK("https://klasma.github.io/Logging_TRANAS/artfynd/A 67740-2019.xlsx")</f>
        <v/>
      </c>
      <c r="T21">
        <f>HYPERLINK("https://klasma.github.io/Logging_TRANAS/kartor/A 67740-2019.png")</f>
        <v/>
      </c>
      <c r="V21">
        <f>HYPERLINK("https://klasma.github.io/Logging_TRANAS/klagomål/A 67740-2019.docx")</f>
        <v/>
      </c>
      <c r="W21">
        <f>HYPERLINK("https://klasma.github.io/Logging_TRANAS/klagomålsmail/A 67740-2019.docx")</f>
        <v/>
      </c>
      <c r="X21">
        <f>HYPERLINK("https://klasma.github.io/Logging_TRANAS/tillsyn/A 67740-2019.docx")</f>
        <v/>
      </c>
      <c r="Y21">
        <f>HYPERLINK("https://klasma.github.io/Logging_TRANAS/tillsynsmail/A 67740-2019.docx")</f>
        <v/>
      </c>
    </row>
    <row r="22" ht="15" customHeight="1">
      <c r="A22" t="inlineStr">
        <is>
          <t>A 67742-2019</t>
        </is>
      </c>
      <c r="B22" s="1" t="n">
        <v>43809</v>
      </c>
      <c r="C22" s="1" t="n">
        <v>45182</v>
      </c>
      <c r="D22" t="inlineStr">
        <is>
          <t>JÖNKÖPINGS LÄN</t>
        </is>
      </c>
      <c r="E22" t="inlineStr">
        <is>
          <t>TRANÅS</t>
        </is>
      </c>
      <c r="G22" t="n">
        <v>1.9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HYPERLINK("https://klasma.github.io/Logging_TRANAS/artfynd/A 67742-2019.xlsx")</f>
        <v/>
      </c>
      <c r="T22">
        <f>HYPERLINK("https://klasma.github.io/Logging_TRANAS/kartor/A 67742-2019.png")</f>
        <v/>
      </c>
      <c r="V22">
        <f>HYPERLINK("https://klasma.github.io/Logging_TRANAS/klagomål/A 67742-2019.docx")</f>
        <v/>
      </c>
      <c r="W22">
        <f>HYPERLINK("https://klasma.github.io/Logging_TRANAS/klagomålsmail/A 67742-2019.docx")</f>
        <v/>
      </c>
      <c r="X22">
        <f>HYPERLINK("https://klasma.github.io/Logging_TRANAS/tillsyn/A 67742-2019.docx")</f>
        <v/>
      </c>
      <c r="Y22">
        <f>HYPERLINK("https://klasma.github.io/Logging_TRANAS/tillsynsmail/A 67742-2019.docx")</f>
        <v/>
      </c>
    </row>
    <row r="23" ht="15" customHeight="1">
      <c r="A23" t="inlineStr">
        <is>
          <t>A 6334-2020</t>
        </is>
      </c>
      <c r="B23" s="1" t="n">
        <v>43866</v>
      </c>
      <c r="C23" s="1" t="n">
        <v>45182</v>
      </c>
      <c r="D23" t="inlineStr">
        <is>
          <t>JÖNKÖPINGS LÄN</t>
        </is>
      </c>
      <c r="E23" t="inlineStr">
        <is>
          <t>TRANÅS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Klasefibbla</t>
        </is>
      </c>
      <c r="S23">
        <f>HYPERLINK("https://klasma.github.io/Logging_TRANAS/artfynd/A 6334-2020.xlsx")</f>
        <v/>
      </c>
      <c r="T23">
        <f>HYPERLINK("https://klasma.github.io/Logging_TRANAS/kartor/A 6334-2020.png")</f>
        <v/>
      </c>
      <c r="V23">
        <f>HYPERLINK("https://klasma.github.io/Logging_TRANAS/klagomål/A 6334-2020.docx")</f>
        <v/>
      </c>
      <c r="W23">
        <f>HYPERLINK("https://klasma.github.io/Logging_TRANAS/klagomålsmail/A 6334-2020.docx")</f>
        <v/>
      </c>
      <c r="X23">
        <f>HYPERLINK("https://klasma.github.io/Logging_TRANAS/tillsyn/A 6334-2020.docx")</f>
        <v/>
      </c>
      <c r="Y23">
        <f>HYPERLINK("https://klasma.github.io/Logging_TRANAS/tillsynsmail/A 6334-2020.docx")</f>
        <v/>
      </c>
    </row>
    <row r="24" ht="15" customHeight="1">
      <c r="A24" t="inlineStr">
        <is>
          <t>A 60658-2020</t>
        </is>
      </c>
      <c r="B24" s="1" t="n">
        <v>44153</v>
      </c>
      <c r="C24" s="1" t="n">
        <v>45182</v>
      </c>
      <c r="D24" t="inlineStr">
        <is>
          <t>JÖNKÖPINGS LÄN</t>
        </is>
      </c>
      <c r="E24" t="inlineStr">
        <is>
          <t>TRANÅS</t>
        </is>
      </c>
      <c r="G24" t="n">
        <v>2.1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HYPERLINK("https://klasma.github.io/Logging_TRANAS/artfynd/A 60658-2020.xlsx")</f>
        <v/>
      </c>
      <c r="T24">
        <f>HYPERLINK("https://klasma.github.io/Logging_TRANAS/kartor/A 60658-2020.png")</f>
        <v/>
      </c>
      <c r="V24">
        <f>HYPERLINK("https://klasma.github.io/Logging_TRANAS/klagomål/A 60658-2020.docx")</f>
        <v/>
      </c>
      <c r="W24">
        <f>HYPERLINK("https://klasma.github.io/Logging_TRANAS/klagomålsmail/A 60658-2020.docx")</f>
        <v/>
      </c>
      <c r="X24">
        <f>HYPERLINK("https://klasma.github.io/Logging_TRANAS/tillsyn/A 60658-2020.docx")</f>
        <v/>
      </c>
      <c r="Y24">
        <f>HYPERLINK("https://klasma.github.io/Logging_TRANAS/tillsynsmail/A 60658-2020.docx")</f>
        <v/>
      </c>
    </row>
    <row r="25" ht="15" customHeight="1">
      <c r="A25" t="inlineStr">
        <is>
          <t>A 7365-2021</t>
        </is>
      </c>
      <c r="B25" s="1" t="n">
        <v>44239</v>
      </c>
      <c r="C25" s="1" t="n">
        <v>45182</v>
      </c>
      <c r="D25" t="inlineStr">
        <is>
          <t>JÖNKÖPINGS LÄN</t>
        </is>
      </c>
      <c r="E25" t="inlineStr">
        <is>
          <t>TRANÅS</t>
        </is>
      </c>
      <c r="G25" t="n">
        <v>5.2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Dvärghäxört</t>
        </is>
      </c>
      <c r="S25">
        <f>HYPERLINK("https://klasma.github.io/Logging_TRANAS/artfynd/A 7365-2021.xlsx")</f>
        <v/>
      </c>
      <c r="T25">
        <f>HYPERLINK("https://klasma.github.io/Logging_TRANAS/kartor/A 7365-2021.png")</f>
        <v/>
      </c>
      <c r="V25">
        <f>HYPERLINK("https://klasma.github.io/Logging_TRANAS/klagomål/A 7365-2021.docx")</f>
        <v/>
      </c>
      <c r="W25">
        <f>HYPERLINK("https://klasma.github.io/Logging_TRANAS/klagomålsmail/A 7365-2021.docx")</f>
        <v/>
      </c>
      <c r="X25">
        <f>HYPERLINK("https://klasma.github.io/Logging_TRANAS/tillsyn/A 7365-2021.docx")</f>
        <v/>
      </c>
      <c r="Y25">
        <f>HYPERLINK("https://klasma.github.io/Logging_TRANAS/tillsynsmail/A 7365-2021.docx")</f>
        <v/>
      </c>
    </row>
    <row r="26" ht="15" customHeight="1">
      <c r="A26" t="inlineStr">
        <is>
          <t>A 11278-2021</t>
        </is>
      </c>
      <c r="B26" s="1" t="n">
        <v>44262</v>
      </c>
      <c r="C26" s="1" t="n">
        <v>45182</v>
      </c>
      <c r="D26" t="inlineStr">
        <is>
          <t>JÖNKÖPINGS LÄN</t>
        </is>
      </c>
      <c r="E26" t="inlineStr">
        <is>
          <t>TRANÅS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1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Skogsalm</t>
        </is>
      </c>
      <c r="S26">
        <f>HYPERLINK("https://klasma.github.io/Logging_TRANAS/artfynd/A 11278-2021.xlsx")</f>
        <v/>
      </c>
      <c r="T26">
        <f>HYPERLINK("https://klasma.github.io/Logging_TRANAS/kartor/A 11278-2021.png")</f>
        <v/>
      </c>
      <c r="V26">
        <f>HYPERLINK("https://klasma.github.io/Logging_TRANAS/klagomål/A 11278-2021.docx")</f>
        <v/>
      </c>
      <c r="W26">
        <f>HYPERLINK("https://klasma.github.io/Logging_TRANAS/klagomålsmail/A 11278-2021.docx")</f>
        <v/>
      </c>
      <c r="X26">
        <f>HYPERLINK("https://klasma.github.io/Logging_TRANAS/tillsyn/A 11278-2021.docx")</f>
        <v/>
      </c>
      <c r="Y26">
        <f>HYPERLINK("https://klasma.github.io/Logging_TRANAS/tillsynsmail/A 11278-2021.docx")</f>
        <v/>
      </c>
    </row>
    <row r="27" ht="15" customHeight="1">
      <c r="A27" t="inlineStr">
        <is>
          <t>A 26395-2022</t>
        </is>
      </c>
      <c r="B27" s="1" t="n">
        <v>44735</v>
      </c>
      <c r="C27" s="1" t="n">
        <v>45182</v>
      </c>
      <c r="D27" t="inlineStr">
        <is>
          <t>JÖNKÖPINGS LÄN</t>
        </is>
      </c>
      <c r="E27" t="inlineStr">
        <is>
          <t>TRANÅS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Ängsnycklar</t>
        </is>
      </c>
      <c r="S27">
        <f>HYPERLINK("https://klasma.github.io/Logging_TRANAS/artfynd/A 26395-2022.xlsx")</f>
        <v/>
      </c>
      <c r="T27">
        <f>HYPERLINK("https://klasma.github.io/Logging_TRANAS/kartor/A 26395-2022.png")</f>
        <v/>
      </c>
      <c r="V27">
        <f>HYPERLINK("https://klasma.github.io/Logging_TRANAS/klagomål/A 26395-2022.docx")</f>
        <v/>
      </c>
      <c r="W27">
        <f>HYPERLINK("https://klasma.github.io/Logging_TRANAS/klagomålsmail/A 26395-2022.docx")</f>
        <v/>
      </c>
      <c r="X27">
        <f>HYPERLINK("https://klasma.github.io/Logging_TRANAS/tillsyn/A 26395-2022.docx")</f>
        <v/>
      </c>
      <c r="Y27">
        <f>HYPERLINK("https://klasma.github.io/Logging_TRANAS/tillsynsmail/A 26395-2022.docx")</f>
        <v/>
      </c>
    </row>
    <row r="28" ht="15" customHeight="1">
      <c r="A28" t="inlineStr">
        <is>
          <t>A 29382-2022</t>
        </is>
      </c>
      <c r="B28" s="1" t="n">
        <v>44753</v>
      </c>
      <c r="C28" s="1" t="n">
        <v>45182</v>
      </c>
      <c r="D28" t="inlineStr">
        <is>
          <t>JÖNKÖPINGS LÄN</t>
        </is>
      </c>
      <c r="E28" t="inlineStr">
        <is>
          <t>TRANÅS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HYPERLINK("https://klasma.github.io/Logging_TRANAS/artfynd/A 29382-2022.xlsx")</f>
        <v/>
      </c>
      <c r="T28">
        <f>HYPERLINK("https://klasma.github.io/Logging_TRANAS/kartor/A 29382-2022.png")</f>
        <v/>
      </c>
      <c r="V28">
        <f>HYPERLINK("https://klasma.github.io/Logging_TRANAS/klagomål/A 29382-2022.docx")</f>
        <v/>
      </c>
      <c r="W28">
        <f>HYPERLINK("https://klasma.github.io/Logging_TRANAS/klagomålsmail/A 29382-2022.docx")</f>
        <v/>
      </c>
      <c r="X28">
        <f>HYPERLINK("https://klasma.github.io/Logging_TRANAS/tillsyn/A 29382-2022.docx")</f>
        <v/>
      </c>
      <c r="Y28">
        <f>HYPERLINK("https://klasma.github.io/Logging_TRANAS/tillsynsmail/A 29382-2022.docx")</f>
        <v/>
      </c>
    </row>
    <row r="29" ht="15" customHeight="1">
      <c r="A29" t="inlineStr">
        <is>
          <t>A 12437-2023</t>
        </is>
      </c>
      <c r="B29" s="1" t="n">
        <v>44998</v>
      </c>
      <c r="C29" s="1" t="n">
        <v>45182</v>
      </c>
      <c r="D29" t="inlineStr">
        <is>
          <t>JÖNKÖPINGS LÄN</t>
        </is>
      </c>
      <c r="E29" t="inlineStr">
        <is>
          <t>TRANÅS</t>
        </is>
      </c>
      <c r="G29" t="n">
        <v>10.5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HYPERLINK("https://klasma.github.io/Logging_TRANAS/artfynd/A 12437-2023.xlsx")</f>
        <v/>
      </c>
      <c r="T29">
        <f>HYPERLINK("https://klasma.github.io/Logging_TRANAS/kartor/A 12437-2023.png")</f>
        <v/>
      </c>
      <c r="V29">
        <f>HYPERLINK("https://klasma.github.io/Logging_TRANAS/klagomål/A 12437-2023.docx")</f>
        <v/>
      </c>
      <c r="W29">
        <f>HYPERLINK("https://klasma.github.io/Logging_TRANAS/klagomålsmail/A 12437-2023.docx")</f>
        <v/>
      </c>
      <c r="X29">
        <f>HYPERLINK("https://klasma.github.io/Logging_TRANAS/tillsyn/A 12437-2023.docx")</f>
        <v/>
      </c>
      <c r="Y29">
        <f>HYPERLINK("https://klasma.github.io/Logging_TRANAS/tillsynsmail/A 12437-2023.docx")</f>
        <v/>
      </c>
    </row>
    <row r="30" ht="15" customHeight="1">
      <c r="A30" t="inlineStr">
        <is>
          <t>A 35268-2018</t>
        </is>
      </c>
      <c r="B30" s="1" t="n">
        <v>43325</v>
      </c>
      <c r="C30" s="1" t="n">
        <v>45182</v>
      </c>
      <c r="D30" t="inlineStr">
        <is>
          <t>JÖNKÖPINGS LÄN</t>
        </is>
      </c>
      <c r="E30" t="inlineStr">
        <is>
          <t>TRANÅS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37924-2018</t>
        </is>
      </c>
      <c r="B31" s="1" t="n">
        <v>43336</v>
      </c>
      <c r="C31" s="1" t="n">
        <v>45182</v>
      </c>
      <c r="D31" t="inlineStr">
        <is>
          <t>JÖNKÖPINGS LÄN</t>
        </is>
      </c>
      <c r="E31" t="inlineStr">
        <is>
          <t>TRANÅS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38855-2018</t>
        </is>
      </c>
      <c r="B32" s="1" t="n">
        <v>43336</v>
      </c>
      <c r="C32" s="1" t="n">
        <v>45182</v>
      </c>
      <c r="D32" t="inlineStr">
        <is>
          <t>JÖNKÖPINGS LÄN</t>
        </is>
      </c>
      <c r="E32" t="inlineStr">
        <is>
          <t>TRANÅS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47547-2018</t>
        </is>
      </c>
      <c r="B33" s="1" t="n">
        <v>43368</v>
      </c>
      <c r="C33" s="1" t="n">
        <v>45182</v>
      </c>
      <c r="D33" t="inlineStr">
        <is>
          <t>JÖNKÖPINGS LÄN</t>
        </is>
      </c>
      <c r="E33" t="inlineStr">
        <is>
          <t>TRANÅS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51811-2018</t>
        </is>
      </c>
      <c r="B34" s="1" t="n">
        <v>43381</v>
      </c>
      <c r="C34" s="1" t="n">
        <v>45182</v>
      </c>
      <c r="D34" t="inlineStr">
        <is>
          <t>JÖNKÖPINGS LÄN</t>
        </is>
      </c>
      <c r="E34" t="inlineStr">
        <is>
          <t>TRANÅS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52022-2018</t>
        </is>
      </c>
      <c r="B35" s="1" t="n">
        <v>43382</v>
      </c>
      <c r="C35" s="1" t="n">
        <v>45182</v>
      </c>
      <c r="D35" t="inlineStr">
        <is>
          <t>JÖNKÖPINGS LÄN</t>
        </is>
      </c>
      <c r="E35" t="inlineStr">
        <is>
          <t>TRANÅS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53727-2018</t>
        </is>
      </c>
      <c r="B36" s="1" t="n">
        <v>43385</v>
      </c>
      <c r="C36" s="1" t="n">
        <v>45182</v>
      </c>
      <c r="D36" t="inlineStr">
        <is>
          <t>JÖNKÖPINGS LÄN</t>
        </is>
      </c>
      <c r="E36" t="inlineStr">
        <is>
          <t>TRANÅS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54476-2018</t>
        </is>
      </c>
      <c r="B37" s="1" t="n">
        <v>43390</v>
      </c>
      <c r="C37" s="1" t="n">
        <v>45182</v>
      </c>
      <c r="D37" t="inlineStr">
        <is>
          <t>JÖNKÖPINGS LÄN</t>
        </is>
      </c>
      <c r="E37" t="inlineStr">
        <is>
          <t>TRANÅS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55938-2018</t>
        </is>
      </c>
      <c r="B38" s="1" t="n">
        <v>43398</v>
      </c>
      <c r="C38" s="1" t="n">
        <v>45182</v>
      </c>
      <c r="D38" t="inlineStr">
        <is>
          <t>JÖNKÖPINGS LÄN</t>
        </is>
      </c>
      <c r="E38" t="inlineStr">
        <is>
          <t>TRANÅS</t>
        </is>
      </c>
      <c r="F38" t="inlineStr">
        <is>
          <t>Kommuner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60689-2018</t>
        </is>
      </c>
      <c r="B39" s="1" t="n">
        <v>43409</v>
      </c>
      <c r="C39" s="1" t="n">
        <v>45182</v>
      </c>
      <c r="D39" t="inlineStr">
        <is>
          <t>JÖNKÖPINGS LÄN</t>
        </is>
      </c>
      <c r="E39" t="inlineStr">
        <is>
          <t>TRANÅS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62307-2018</t>
        </is>
      </c>
      <c r="B40" s="1" t="n">
        <v>43426</v>
      </c>
      <c r="C40" s="1" t="n">
        <v>45182</v>
      </c>
      <c r="D40" t="inlineStr">
        <is>
          <t>JÖNKÖPINGS LÄN</t>
        </is>
      </c>
      <c r="E40" t="inlineStr">
        <is>
          <t>TRANÅS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62937-2018</t>
        </is>
      </c>
      <c r="B41" s="1" t="n">
        <v>43426</v>
      </c>
      <c r="C41" s="1" t="n">
        <v>45182</v>
      </c>
      <c r="D41" t="inlineStr">
        <is>
          <t>JÖNKÖPINGS LÄN</t>
        </is>
      </c>
      <c r="E41" t="inlineStr">
        <is>
          <t>TRANÅS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66285-2018</t>
        </is>
      </c>
      <c r="B42" s="1" t="n">
        <v>43427</v>
      </c>
      <c r="C42" s="1" t="n">
        <v>45182</v>
      </c>
      <c r="D42" t="inlineStr">
        <is>
          <t>JÖNKÖPINGS LÄN</t>
        </is>
      </c>
      <c r="E42" t="inlineStr">
        <is>
          <t>TRANÅS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64231-2018</t>
        </is>
      </c>
      <c r="B43" s="1" t="n">
        <v>43430</v>
      </c>
      <c r="C43" s="1" t="n">
        <v>45182</v>
      </c>
      <c r="D43" t="inlineStr">
        <is>
          <t>JÖNKÖPINGS LÄN</t>
        </is>
      </c>
      <c r="E43" t="inlineStr">
        <is>
          <t>TRANÅS</t>
        </is>
      </c>
      <c r="G43" t="n">
        <v>7.2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64365-2018</t>
        </is>
      </c>
      <c r="B44" s="1" t="n">
        <v>43430</v>
      </c>
      <c r="C44" s="1" t="n">
        <v>45182</v>
      </c>
      <c r="D44" t="inlineStr">
        <is>
          <t>JÖNKÖPINGS LÄN</t>
        </is>
      </c>
      <c r="E44" t="inlineStr">
        <is>
          <t>TRANÅS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67054-2018</t>
        </is>
      </c>
      <c r="B45" s="1" t="n">
        <v>43438</v>
      </c>
      <c r="C45" s="1" t="n">
        <v>45182</v>
      </c>
      <c r="D45" t="inlineStr">
        <is>
          <t>JÖNKÖPINGS LÄN</t>
        </is>
      </c>
      <c r="E45" t="inlineStr">
        <is>
          <t>TRANÅS</t>
        </is>
      </c>
      <c r="F45" t="inlineStr">
        <is>
          <t>Kommuner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68520-2018</t>
        </is>
      </c>
      <c r="B46" s="1" t="n">
        <v>43439</v>
      </c>
      <c r="C46" s="1" t="n">
        <v>45182</v>
      </c>
      <c r="D46" t="inlineStr">
        <is>
          <t>JÖNKÖPINGS LÄN</t>
        </is>
      </c>
      <c r="E46" t="inlineStr">
        <is>
          <t>TRANÅS</t>
        </is>
      </c>
      <c r="F46" t="inlineStr">
        <is>
          <t>Kommuner</t>
        </is>
      </c>
      <c r="G46" t="n">
        <v>0.8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67726-2018</t>
        </is>
      </c>
      <c r="B47" s="1" t="n">
        <v>43440</v>
      </c>
      <c r="C47" s="1" t="n">
        <v>45182</v>
      </c>
      <c r="D47" t="inlineStr">
        <is>
          <t>JÖNKÖPINGS LÄN</t>
        </is>
      </c>
      <c r="E47" t="inlineStr">
        <is>
          <t>TRANÅS</t>
        </is>
      </c>
      <c r="G47" t="n">
        <v>3.9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70391-2018</t>
        </is>
      </c>
      <c r="B48" s="1" t="n">
        <v>43446</v>
      </c>
      <c r="C48" s="1" t="n">
        <v>45182</v>
      </c>
      <c r="D48" t="inlineStr">
        <is>
          <t>JÖNKÖPINGS LÄN</t>
        </is>
      </c>
      <c r="E48" t="inlineStr">
        <is>
          <t>TRANÅS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70219-2018</t>
        </is>
      </c>
      <c r="B49" s="1" t="n">
        <v>43448</v>
      </c>
      <c r="C49" s="1" t="n">
        <v>45182</v>
      </c>
      <c r="D49" t="inlineStr">
        <is>
          <t>JÖNKÖPINGS LÄN</t>
        </is>
      </c>
      <c r="E49" t="inlineStr">
        <is>
          <t>TRANÅS</t>
        </is>
      </c>
      <c r="F49" t="inlineStr">
        <is>
          <t>Kyrkan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72243-2018</t>
        </is>
      </c>
      <c r="B50" s="1" t="n">
        <v>43455</v>
      </c>
      <c r="C50" s="1" t="n">
        <v>45182</v>
      </c>
      <c r="D50" t="inlineStr">
        <is>
          <t>JÖNKÖPINGS LÄN</t>
        </is>
      </c>
      <c r="E50" t="inlineStr">
        <is>
          <t>TRANÅS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2750-2019</t>
        </is>
      </c>
      <c r="B51" s="1" t="n">
        <v>43479</v>
      </c>
      <c r="C51" s="1" t="n">
        <v>45182</v>
      </c>
      <c r="D51" t="inlineStr">
        <is>
          <t>JÖNKÖPINGS LÄN</t>
        </is>
      </c>
      <c r="E51" t="inlineStr">
        <is>
          <t>TRANÅS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2872-2019</t>
        </is>
      </c>
      <c r="B52" s="1" t="n">
        <v>43479</v>
      </c>
      <c r="C52" s="1" t="n">
        <v>45182</v>
      </c>
      <c r="D52" t="inlineStr">
        <is>
          <t>JÖNKÖPINGS LÄN</t>
        </is>
      </c>
      <c r="E52" t="inlineStr">
        <is>
          <t>TRANÅS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2958-2019</t>
        </is>
      </c>
      <c r="B53" s="1" t="n">
        <v>43479</v>
      </c>
      <c r="C53" s="1" t="n">
        <v>45182</v>
      </c>
      <c r="D53" t="inlineStr">
        <is>
          <t>JÖNKÖPINGS LÄN</t>
        </is>
      </c>
      <c r="E53" t="inlineStr">
        <is>
          <t>TRANÅS</t>
        </is>
      </c>
      <c r="F53" t="inlineStr">
        <is>
          <t>Kyrkan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5149-2019</t>
        </is>
      </c>
      <c r="B54" s="1" t="n">
        <v>43480</v>
      </c>
      <c r="C54" s="1" t="n">
        <v>45182</v>
      </c>
      <c r="D54" t="inlineStr">
        <is>
          <t>JÖNKÖPINGS LÄN</t>
        </is>
      </c>
      <c r="E54" t="inlineStr">
        <is>
          <t>TRANÅS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3568-2019</t>
        </is>
      </c>
      <c r="B55" s="1" t="n">
        <v>43480</v>
      </c>
      <c r="C55" s="1" t="n">
        <v>45182</v>
      </c>
      <c r="D55" t="inlineStr">
        <is>
          <t>JÖNKÖPINGS LÄN</t>
        </is>
      </c>
      <c r="E55" t="inlineStr">
        <is>
          <t>TRANÅS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5305-2019</t>
        </is>
      </c>
      <c r="B56" s="1" t="n">
        <v>43480</v>
      </c>
      <c r="C56" s="1" t="n">
        <v>45182</v>
      </c>
      <c r="D56" t="inlineStr">
        <is>
          <t>JÖNKÖPINGS LÄN</t>
        </is>
      </c>
      <c r="E56" t="inlineStr">
        <is>
          <t>TRANÅS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3236-2019</t>
        </is>
      </c>
      <c r="B57" s="1" t="n">
        <v>43480</v>
      </c>
      <c r="C57" s="1" t="n">
        <v>45182</v>
      </c>
      <c r="D57" t="inlineStr">
        <is>
          <t>JÖNKÖPINGS LÄN</t>
        </is>
      </c>
      <c r="E57" t="inlineStr">
        <is>
          <t>TRANÅS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5147-2019</t>
        </is>
      </c>
      <c r="B58" s="1" t="n">
        <v>43480</v>
      </c>
      <c r="C58" s="1" t="n">
        <v>45182</v>
      </c>
      <c r="D58" t="inlineStr">
        <is>
          <t>JÖNKÖPINGS LÄN</t>
        </is>
      </c>
      <c r="E58" t="inlineStr">
        <is>
          <t>TRANÅS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3685-2019</t>
        </is>
      </c>
      <c r="B59" s="1" t="n">
        <v>43481</v>
      </c>
      <c r="C59" s="1" t="n">
        <v>45182</v>
      </c>
      <c r="D59" t="inlineStr">
        <is>
          <t>JÖNKÖPINGS LÄN</t>
        </is>
      </c>
      <c r="E59" t="inlineStr">
        <is>
          <t>TRANÅS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3691-2019</t>
        </is>
      </c>
      <c r="B60" s="1" t="n">
        <v>43481</v>
      </c>
      <c r="C60" s="1" t="n">
        <v>45182</v>
      </c>
      <c r="D60" t="inlineStr">
        <is>
          <t>JÖNKÖPINGS LÄN</t>
        </is>
      </c>
      <c r="E60" t="inlineStr">
        <is>
          <t>TRANÅS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5771-2019</t>
        </is>
      </c>
      <c r="B61" s="1" t="n">
        <v>43482</v>
      </c>
      <c r="C61" s="1" t="n">
        <v>45182</v>
      </c>
      <c r="D61" t="inlineStr">
        <is>
          <t>JÖNKÖPINGS LÄN</t>
        </is>
      </c>
      <c r="E61" t="inlineStr">
        <is>
          <t>TRANÅS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10399-2019</t>
        </is>
      </c>
      <c r="B62" s="1" t="n">
        <v>43511</v>
      </c>
      <c r="C62" s="1" t="n">
        <v>45182</v>
      </c>
      <c r="D62" t="inlineStr">
        <is>
          <t>JÖNKÖPINGS LÄN</t>
        </is>
      </c>
      <c r="E62" t="inlineStr">
        <is>
          <t>TRANÅS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11942-2019</t>
        </is>
      </c>
      <c r="B63" s="1" t="n">
        <v>43518</v>
      </c>
      <c r="C63" s="1" t="n">
        <v>45182</v>
      </c>
      <c r="D63" t="inlineStr">
        <is>
          <t>JÖNKÖPINGS LÄN</t>
        </is>
      </c>
      <c r="E63" t="inlineStr">
        <is>
          <t>TRANÅS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11755-2019</t>
        </is>
      </c>
      <c r="B64" s="1" t="n">
        <v>43520</v>
      </c>
      <c r="C64" s="1" t="n">
        <v>45182</v>
      </c>
      <c r="D64" t="inlineStr">
        <is>
          <t>JÖNKÖPINGS LÄN</t>
        </is>
      </c>
      <c r="E64" t="inlineStr">
        <is>
          <t>TRANÅS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13418-2019</t>
        </is>
      </c>
      <c r="B65" s="1" t="n">
        <v>43529</v>
      </c>
      <c r="C65" s="1" t="n">
        <v>45182</v>
      </c>
      <c r="D65" t="inlineStr">
        <is>
          <t>JÖNKÖPINGS LÄN</t>
        </is>
      </c>
      <c r="E65" t="inlineStr">
        <is>
          <t>TRANÅS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13523-2019</t>
        </is>
      </c>
      <c r="B66" s="1" t="n">
        <v>43529</v>
      </c>
      <c r="C66" s="1" t="n">
        <v>45182</v>
      </c>
      <c r="D66" t="inlineStr">
        <is>
          <t>JÖNKÖPINGS LÄN</t>
        </is>
      </c>
      <c r="E66" t="inlineStr">
        <is>
          <t>TRANÅS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13979-2019</t>
        </is>
      </c>
      <c r="B67" s="1" t="n">
        <v>43532</v>
      </c>
      <c r="C67" s="1" t="n">
        <v>45182</v>
      </c>
      <c r="D67" t="inlineStr">
        <is>
          <t>JÖNKÖPINGS LÄN</t>
        </is>
      </c>
      <c r="E67" t="inlineStr">
        <is>
          <t>TRANÅS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14693-2019</t>
        </is>
      </c>
      <c r="B68" s="1" t="n">
        <v>43538</v>
      </c>
      <c r="C68" s="1" t="n">
        <v>45182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17769-2019</t>
        </is>
      </c>
      <c r="B69" s="1" t="n">
        <v>43556</v>
      </c>
      <c r="C69" s="1" t="n">
        <v>45182</v>
      </c>
      <c r="D69" t="inlineStr">
        <is>
          <t>JÖNKÖPINGS LÄN</t>
        </is>
      </c>
      <c r="E69" t="inlineStr">
        <is>
          <t>TRANÅS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19113-2019</t>
        </is>
      </c>
      <c r="B70" s="1" t="n">
        <v>43563</v>
      </c>
      <c r="C70" s="1" t="n">
        <v>45182</v>
      </c>
      <c r="D70" t="inlineStr">
        <is>
          <t>JÖNKÖPINGS LÄN</t>
        </is>
      </c>
      <c r="E70" t="inlineStr">
        <is>
          <t>TRANÅS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19090-2019</t>
        </is>
      </c>
      <c r="B71" s="1" t="n">
        <v>43564</v>
      </c>
      <c r="C71" s="1" t="n">
        <v>45182</v>
      </c>
      <c r="D71" t="inlineStr">
        <is>
          <t>JÖNKÖPINGS LÄN</t>
        </is>
      </c>
      <c r="E71" t="inlineStr">
        <is>
          <t>TRANÅS</t>
        </is>
      </c>
      <c r="G71" t="n">
        <v>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19481-2019</t>
        </is>
      </c>
      <c r="B72" s="1" t="n">
        <v>43565</v>
      </c>
      <c r="C72" s="1" t="n">
        <v>45182</v>
      </c>
      <c r="D72" t="inlineStr">
        <is>
          <t>JÖNKÖPINGS LÄN</t>
        </is>
      </c>
      <c r="E72" t="inlineStr">
        <is>
          <t>TRANÅS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19471-2019</t>
        </is>
      </c>
      <c r="B73" s="1" t="n">
        <v>43565</v>
      </c>
      <c r="C73" s="1" t="n">
        <v>45182</v>
      </c>
      <c r="D73" t="inlineStr">
        <is>
          <t>JÖNKÖPINGS LÄN</t>
        </is>
      </c>
      <c r="E73" t="inlineStr">
        <is>
          <t>TRANÅS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21482-2019</t>
        </is>
      </c>
      <c r="B74" s="1" t="n">
        <v>43580</v>
      </c>
      <c r="C74" s="1" t="n">
        <v>45182</v>
      </c>
      <c r="D74" t="inlineStr">
        <is>
          <t>JÖNKÖPINGS LÄN</t>
        </is>
      </c>
      <c r="E74" t="inlineStr">
        <is>
          <t>TRANÅS</t>
        </is>
      </c>
      <c r="G74" t="n">
        <v>11.7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21490-2019</t>
        </is>
      </c>
      <c r="B75" s="1" t="n">
        <v>43580</v>
      </c>
      <c r="C75" s="1" t="n">
        <v>45182</v>
      </c>
      <c r="D75" t="inlineStr">
        <is>
          <t>JÖNKÖPINGS LÄN</t>
        </is>
      </c>
      <c r="E75" t="inlineStr">
        <is>
          <t>TRANÅS</t>
        </is>
      </c>
      <c r="G75" t="n">
        <v>7.4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21514-2019</t>
        </is>
      </c>
      <c r="B76" s="1" t="n">
        <v>43580</v>
      </c>
      <c r="C76" s="1" t="n">
        <v>45182</v>
      </c>
      <c r="D76" t="inlineStr">
        <is>
          <t>JÖNKÖPINGS LÄN</t>
        </is>
      </c>
      <c r="E76" t="inlineStr">
        <is>
          <t>TRANÅS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21436-2019</t>
        </is>
      </c>
      <c r="B77" s="1" t="n">
        <v>43580</v>
      </c>
      <c r="C77" s="1" t="n">
        <v>45182</v>
      </c>
      <c r="D77" t="inlineStr">
        <is>
          <t>JÖNKÖPINGS LÄN</t>
        </is>
      </c>
      <c r="E77" t="inlineStr">
        <is>
          <t>TRANÅS</t>
        </is>
      </c>
      <c r="G77" t="n">
        <v>9.199999999999999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21483-2019</t>
        </is>
      </c>
      <c r="B78" s="1" t="n">
        <v>43580</v>
      </c>
      <c r="C78" s="1" t="n">
        <v>45182</v>
      </c>
      <c r="D78" t="inlineStr">
        <is>
          <t>JÖNKÖPINGS LÄN</t>
        </is>
      </c>
      <c r="E78" t="inlineStr">
        <is>
          <t>TRANÅS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21385-2019</t>
        </is>
      </c>
      <c r="B79" s="1" t="n">
        <v>43580</v>
      </c>
      <c r="C79" s="1" t="n">
        <v>45182</v>
      </c>
      <c r="D79" t="inlineStr">
        <is>
          <t>JÖNKÖPINGS LÄN</t>
        </is>
      </c>
      <c r="E79" t="inlineStr">
        <is>
          <t>TRANÅS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21470-2019</t>
        </is>
      </c>
      <c r="B80" s="1" t="n">
        <v>43580</v>
      </c>
      <c r="C80" s="1" t="n">
        <v>45182</v>
      </c>
      <c r="D80" t="inlineStr">
        <is>
          <t>JÖNKÖPINGS LÄN</t>
        </is>
      </c>
      <c r="E80" t="inlineStr">
        <is>
          <t>TRANÅS</t>
        </is>
      </c>
      <c r="G80" t="n">
        <v>14.6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21474-2019</t>
        </is>
      </c>
      <c r="B81" s="1" t="n">
        <v>43580</v>
      </c>
      <c r="C81" s="1" t="n">
        <v>45182</v>
      </c>
      <c r="D81" t="inlineStr">
        <is>
          <t>JÖNKÖPINGS LÄN</t>
        </is>
      </c>
      <c r="E81" t="inlineStr">
        <is>
          <t>TRANÅS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24206-2019</t>
        </is>
      </c>
      <c r="B82" s="1" t="n">
        <v>43598</v>
      </c>
      <c r="C82" s="1" t="n">
        <v>45182</v>
      </c>
      <c r="D82" t="inlineStr">
        <is>
          <t>JÖNKÖPINGS LÄN</t>
        </is>
      </c>
      <c r="E82" t="inlineStr">
        <is>
          <t>TRANÅS</t>
        </is>
      </c>
      <c r="G82" t="n">
        <v>9.699999999999999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24597-2019</t>
        </is>
      </c>
      <c r="B83" s="1" t="n">
        <v>43600</v>
      </c>
      <c r="C83" s="1" t="n">
        <v>45182</v>
      </c>
      <c r="D83" t="inlineStr">
        <is>
          <t>JÖNKÖPINGS LÄN</t>
        </is>
      </c>
      <c r="E83" t="inlineStr">
        <is>
          <t>TRANÅS</t>
        </is>
      </c>
      <c r="G83" t="n">
        <v>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27551-2019</t>
        </is>
      </c>
      <c r="B84" s="1" t="n">
        <v>43619</v>
      </c>
      <c r="C84" s="1" t="n">
        <v>45182</v>
      </c>
      <c r="D84" t="inlineStr">
        <is>
          <t>JÖNKÖPINGS LÄN</t>
        </is>
      </c>
      <c r="E84" t="inlineStr">
        <is>
          <t>TRANÅS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27958-2019</t>
        </is>
      </c>
      <c r="B85" s="1" t="n">
        <v>43620</v>
      </c>
      <c r="C85" s="1" t="n">
        <v>45182</v>
      </c>
      <c r="D85" t="inlineStr">
        <is>
          <t>JÖNKÖPINGS LÄN</t>
        </is>
      </c>
      <c r="E85" t="inlineStr">
        <is>
          <t>TRANÅS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27963-2019</t>
        </is>
      </c>
      <c r="B86" s="1" t="n">
        <v>43620</v>
      </c>
      <c r="C86" s="1" t="n">
        <v>45182</v>
      </c>
      <c r="D86" t="inlineStr">
        <is>
          <t>JÖNKÖPINGS LÄN</t>
        </is>
      </c>
      <c r="E86" t="inlineStr">
        <is>
          <t>TRANÅS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30054-2019</t>
        </is>
      </c>
      <c r="B87" s="1" t="n">
        <v>43633</v>
      </c>
      <c r="C87" s="1" t="n">
        <v>45182</v>
      </c>
      <c r="D87" t="inlineStr">
        <is>
          <t>JÖNKÖPINGS LÄN</t>
        </is>
      </c>
      <c r="E87" t="inlineStr">
        <is>
          <t>TRANÅS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30346-2019</t>
        </is>
      </c>
      <c r="B88" s="1" t="n">
        <v>43634</v>
      </c>
      <c r="C88" s="1" t="n">
        <v>45182</v>
      </c>
      <c r="D88" t="inlineStr">
        <is>
          <t>JÖNKÖPINGS LÄN</t>
        </is>
      </c>
      <c r="E88" t="inlineStr">
        <is>
          <t>TRANÅS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30584-2019</t>
        </is>
      </c>
      <c r="B89" s="1" t="n">
        <v>43635</v>
      </c>
      <c r="C89" s="1" t="n">
        <v>45182</v>
      </c>
      <c r="D89" t="inlineStr">
        <is>
          <t>JÖNKÖPINGS LÄN</t>
        </is>
      </c>
      <c r="E89" t="inlineStr">
        <is>
          <t>TRANÅS</t>
        </is>
      </c>
      <c r="F89" t="inlineStr">
        <is>
          <t>Allmännings- och besparingsskogar</t>
        </is>
      </c>
      <c r="G89" t="n">
        <v>8.9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36166-2019</t>
        </is>
      </c>
      <c r="B90" s="1" t="n">
        <v>43668</v>
      </c>
      <c r="C90" s="1" t="n">
        <v>45182</v>
      </c>
      <c r="D90" t="inlineStr">
        <is>
          <t>JÖNKÖPINGS LÄN</t>
        </is>
      </c>
      <c r="E90" t="inlineStr">
        <is>
          <t>TRANÅS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37047-2019</t>
        </is>
      </c>
      <c r="B91" s="1" t="n">
        <v>43676</v>
      </c>
      <c r="C91" s="1" t="n">
        <v>45182</v>
      </c>
      <c r="D91" t="inlineStr">
        <is>
          <t>JÖNKÖPINGS LÄN</t>
        </is>
      </c>
      <c r="E91" t="inlineStr">
        <is>
          <t>TRANÅS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37395-2019</t>
        </is>
      </c>
      <c r="B92" s="1" t="n">
        <v>43678</v>
      </c>
      <c r="C92" s="1" t="n">
        <v>45182</v>
      </c>
      <c r="D92" t="inlineStr">
        <is>
          <t>JÖNKÖPINGS LÄN</t>
        </is>
      </c>
      <c r="E92" t="inlineStr">
        <is>
          <t>TRANÅS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37445-2019</t>
        </is>
      </c>
      <c r="B93" s="1" t="n">
        <v>43679</v>
      </c>
      <c r="C93" s="1" t="n">
        <v>45182</v>
      </c>
      <c r="D93" t="inlineStr">
        <is>
          <t>JÖNKÖPINGS LÄN</t>
        </is>
      </c>
      <c r="E93" t="inlineStr">
        <is>
          <t>TRANÅS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37736-2019</t>
        </is>
      </c>
      <c r="B94" s="1" t="n">
        <v>43682</v>
      </c>
      <c r="C94" s="1" t="n">
        <v>45182</v>
      </c>
      <c r="D94" t="inlineStr">
        <is>
          <t>JÖNKÖPINGS LÄN</t>
        </is>
      </c>
      <c r="E94" t="inlineStr">
        <is>
          <t>TRANÅS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37740-2019</t>
        </is>
      </c>
      <c r="B95" s="1" t="n">
        <v>43682</v>
      </c>
      <c r="C95" s="1" t="n">
        <v>45182</v>
      </c>
      <c r="D95" t="inlineStr">
        <is>
          <t>JÖNKÖPINGS LÄN</t>
        </is>
      </c>
      <c r="E95" t="inlineStr">
        <is>
          <t>TRANÅS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38185-2019</t>
        </is>
      </c>
      <c r="B96" s="1" t="n">
        <v>43684</v>
      </c>
      <c r="C96" s="1" t="n">
        <v>45182</v>
      </c>
      <c r="D96" t="inlineStr">
        <is>
          <t>JÖNKÖPINGS LÄN</t>
        </is>
      </c>
      <c r="E96" t="inlineStr">
        <is>
          <t>TRANÅS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39430-2019</t>
        </is>
      </c>
      <c r="B97" s="1" t="n">
        <v>43690</v>
      </c>
      <c r="C97" s="1" t="n">
        <v>45182</v>
      </c>
      <c r="D97" t="inlineStr">
        <is>
          <t>JÖNKÖPINGS LÄN</t>
        </is>
      </c>
      <c r="E97" t="inlineStr">
        <is>
          <t>TRANÅS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40084-2019</t>
        </is>
      </c>
      <c r="B98" s="1" t="n">
        <v>43693</v>
      </c>
      <c r="C98" s="1" t="n">
        <v>45182</v>
      </c>
      <c r="D98" t="inlineStr">
        <is>
          <t>JÖNKÖPINGS LÄN</t>
        </is>
      </c>
      <c r="E98" t="inlineStr">
        <is>
          <t>TRANÅS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40588-2019</t>
        </is>
      </c>
      <c r="B99" s="1" t="n">
        <v>43696</v>
      </c>
      <c r="C99" s="1" t="n">
        <v>45182</v>
      </c>
      <c r="D99" t="inlineStr">
        <is>
          <t>JÖNKÖPINGS LÄN</t>
        </is>
      </c>
      <c r="E99" t="inlineStr">
        <is>
          <t>TRANÅS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41085-2019</t>
        </is>
      </c>
      <c r="B100" s="1" t="n">
        <v>43697</v>
      </c>
      <c r="C100" s="1" t="n">
        <v>45182</v>
      </c>
      <c r="D100" t="inlineStr">
        <is>
          <t>JÖNKÖPINGS LÄN</t>
        </is>
      </c>
      <c r="E100" t="inlineStr">
        <is>
          <t>TRANÅS</t>
        </is>
      </c>
      <c r="G100" t="n">
        <v>5.5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41270-2019</t>
        </is>
      </c>
      <c r="B101" s="1" t="n">
        <v>43698</v>
      </c>
      <c r="C101" s="1" t="n">
        <v>45182</v>
      </c>
      <c r="D101" t="inlineStr">
        <is>
          <t>JÖNKÖPINGS LÄN</t>
        </is>
      </c>
      <c r="E101" t="inlineStr">
        <is>
          <t>TRANÅS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41840-2019</t>
        </is>
      </c>
      <c r="B102" s="1" t="n">
        <v>43700</v>
      </c>
      <c r="C102" s="1" t="n">
        <v>45182</v>
      </c>
      <c r="D102" t="inlineStr">
        <is>
          <t>JÖNKÖPINGS LÄN</t>
        </is>
      </c>
      <c r="E102" t="inlineStr">
        <is>
          <t>TRANÅS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41832-2019</t>
        </is>
      </c>
      <c r="B103" s="1" t="n">
        <v>43700</v>
      </c>
      <c r="C103" s="1" t="n">
        <v>45182</v>
      </c>
      <c r="D103" t="inlineStr">
        <is>
          <t>JÖNKÖPINGS LÄN</t>
        </is>
      </c>
      <c r="E103" t="inlineStr">
        <is>
          <t>TRANÅS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42932-2019</t>
        </is>
      </c>
      <c r="B104" s="1" t="n">
        <v>43704</v>
      </c>
      <c r="C104" s="1" t="n">
        <v>45182</v>
      </c>
      <c r="D104" t="inlineStr">
        <is>
          <t>JÖNKÖPINGS LÄN</t>
        </is>
      </c>
      <c r="E104" t="inlineStr">
        <is>
          <t>TRANÅS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43734-2019</t>
        </is>
      </c>
      <c r="B105" s="1" t="n">
        <v>43706</v>
      </c>
      <c r="C105" s="1" t="n">
        <v>45182</v>
      </c>
      <c r="D105" t="inlineStr">
        <is>
          <t>JÖNKÖPINGS LÄN</t>
        </is>
      </c>
      <c r="E105" t="inlineStr">
        <is>
          <t>TRANÅS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43805-2019</t>
        </is>
      </c>
      <c r="B106" s="1" t="n">
        <v>43707</v>
      </c>
      <c r="C106" s="1" t="n">
        <v>45182</v>
      </c>
      <c r="D106" t="inlineStr">
        <is>
          <t>JÖNKÖPINGS LÄN</t>
        </is>
      </c>
      <c r="E106" t="inlineStr">
        <is>
          <t>TRANÅS</t>
        </is>
      </c>
      <c r="G106" t="n">
        <v>3.7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43826-2019</t>
        </is>
      </c>
      <c r="B107" s="1" t="n">
        <v>43707</v>
      </c>
      <c r="C107" s="1" t="n">
        <v>45182</v>
      </c>
      <c r="D107" t="inlineStr">
        <is>
          <t>JÖNKÖPINGS LÄN</t>
        </is>
      </c>
      <c r="E107" t="inlineStr">
        <is>
          <t>TRANÅS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45565-2019</t>
        </is>
      </c>
      <c r="B108" s="1" t="n">
        <v>43716</v>
      </c>
      <c r="C108" s="1" t="n">
        <v>45182</v>
      </c>
      <c r="D108" t="inlineStr">
        <is>
          <t>JÖNKÖPINGS LÄN</t>
        </is>
      </c>
      <c r="E108" t="inlineStr">
        <is>
          <t>TRANÅS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46331-2019</t>
        </is>
      </c>
      <c r="B109" s="1" t="n">
        <v>43718</v>
      </c>
      <c r="C109" s="1" t="n">
        <v>45182</v>
      </c>
      <c r="D109" t="inlineStr">
        <is>
          <t>JÖNKÖPINGS LÄN</t>
        </is>
      </c>
      <c r="E109" t="inlineStr">
        <is>
          <t>TRANÅS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46332-2019</t>
        </is>
      </c>
      <c r="B110" s="1" t="n">
        <v>43718</v>
      </c>
      <c r="C110" s="1" t="n">
        <v>45182</v>
      </c>
      <c r="D110" t="inlineStr">
        <is>
          <t>JÖNKÖPINGS LÄN</t>
        </is>
      </c>
      <c r="E110" t="inlineStr">
        <is>
          <t>TRANÅS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46919-2019</t>
        </is>
      </c>
      <c r="B111" s="1" t="n">
        <v>43720</v>
      </c>
      <c r="C111" s="1" t="n">
        <v>45182</v>
      </c>
      <c r="D111" t="inlineStr">
        <is>
          <t>JÖNKÖPINGS LÄN</t>
        </is>
      </c>
      <c r="E111" t="inlineStr">
        <is>
          <t>TRANÅS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49593-2019</t>
        </is>
      </c>
      <c r="B112" s="1" t="n">
        <v>43732</v>
      </c>
      <c r="C112" s="1" t="n">
        <v>45182</v>
      </c>
      <c r="D112" t="inlineStr">
        <is>
          <t>JÖNKÖPINGS LÄN</t>
        </is>
      </c>
      <c r="E112" t="inlineStr">
        <is>
          <t>TRANÅS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51532-2019</t>
        </is>
      </c>
      <c r="B113" s="1" t="n">
        <v>43740</v>
      </c>
      <c r="C113" s="1" t="n">
        <v>45182</v>
      </c>
      <c r="D113" t="inlineStr">
        <is>
          <t>JÖNKÖPINGS LÄN</t>
        </is>
      </c>
      <c r="E113" t="inlineStr">
        <is>
          <t>TRANÅS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51963-2019</t>
        </is>
      </c>
      <c r="B114" s="1" t="n">
        <v>43742</v>
      </c>
      <c r="C114" s="1" t="n">
        <v>45182</v>
      </c>
      <c r="D114" t="inlineStr">
        <is>
          <t>JÖNKÖPINGS LÄN</t>
        </is>
      </c>
      <c r="E114" t="inlineStr">
        <is>
          <t>TRANÅS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54469-2019</t>
        </is>
      </c>
      <c r="B115" s="1" t="n">
        <v>43747</v>
      </c>
      <c r="C115" s="1" t="n">
        <v>45182</v>
      </c>
      <c r="D115" t="inlineStr">
        <is>
          <t>JÖNKÖPINGS LÄN</t>
        </is>
      </c>
      <c r="E115" t="inlineStr">
        <is>
          <t>TRANÅS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55281-2019</t>
        </is>
      </c>
      <c r="B116" s="1" t="n">
        <v>43753</v>
      </c>
      <c r="C116" s="1" t="n">
        <v>45182</v>
      </c>
      <c r="D116" t="inlineStr">
        <is>
          <t>JÖNKÖPINGS LÄN</t>
        </is>
      </c>
      <c r="E116" t="inlineStr">
        <is>
          <t>TRANÅS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54331-2019</t>
        </is>
      </c>
      <c r="B117" s="1" t="n">
        <v>43753</v>
      </c>
      <c r="C117" s="1" t="n">
        <v>45182</v>
      </c>
      <c r="D117" t="inlineStr">
        <is>
          <t>JÖNKÖPINGS LÄN</t>
        </is>
      </c>
      <c r="E117" t="inlineStr">
        <is>
          <t>TRANÅS</t>
        </is>
      </c>
      <c r="F117" t="inlineStr">
        <is>
          <t>Kyrkan</t>
        </is>
      </c>
      <c r="G117" t="n">
        <v>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55289-2019</t>
        </is>
      </c>
      <c r="B118" s="1" t="n">
        <v>43753</v>
      </c>
      <c r="C118" s="1" t="n">
        <v>45182</v>
      </c>
      <c r="D118" t="inlineStr">
        <is>
          <t>JÖNKÖPINGS LÄN</t>
        </is>
      </c>
      <c r="E118" t="inlineStr">
        <is>
          <t>TRANÅS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56917-2019</t>
        </is>
      </c>
      <c r="B119" s="1" t="n">
        <v>43763</v>
      </c>
      <c r="C119" s="1" t="n">
        <v>45182</v>
      </c>
      <c r="D119" t="inlineStr">
        <is>
          <t>JÖNKÖPINGS LÄN</t>
        </is>
      </c>
      <c r="E119" t="inlineStr">
        <is>
          <t>TRANÅS</t>
        </is>
      </c>
      <c r="G119" t="n">
        <v>5.5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56599-2019</t>
        </is>
      </c>
      <c r="B120" s="1" t="n">
        <v>43763</v>
      </c>
      <c r="C120" s="1" t="n">
        <v>45182</v>
      </c>
      <c r="D120" t="inlineStr">
        <is>
          <t>JÖNKÖPINGS LÄN</t>
        </is>
      </c>
      <c r="E120" t="inlineStr">
        <is>
          <t>TRANÅS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57162-2019</t>
        </is>
      </c>
      <c r="B121" s="1" t="n">
        <v>43766</v>
      </c>
      <c r="C121" s="1" t="n">
        <v>45182</v>
      </c>
      <c r="D121" t="inlineStr">
        <is>
          <t>JÖNKÖPINGS LÄN</t>
        </is>
      </c>
      <c r="E121" t="inlineStr">
        <is>
          <t>TRANÅS</t>
        </is>
      </c>
      <c r="G121" t="n">
        <v>10.5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58434-2019</t>
        </is>
      </c>
      <c r="B122" s="1" t="n">
        <v>43769</v>
      </c>
      <c r="C122" s="1" t="n">
        <v>45182</v>
      </c>
      <c r="D122" t="inlineStr">
        <is>
          <t>JÖNKÖPINGS LÄN</t>
        </is>
      </c>
      <c r="E122" t="inlineStr">
        <is>
          <t>TRANÅS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58492-2019</t>
        </is>
      </c>
      <c r="B123" s="1" t="n">
        <v>43769</v>
      </c>
      <c r="C123" s="1" t="n">
        <v>45182</v>
      </c>
      <c r="D123" t="inlineStr">
        <is>
          <t>JÖNKÖPINGS LÄN</t>
        </is>
      </c>
      <c r="E123" t="inlineStr">
        <is>
          <t>TRANÅS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58441-2019</t>
        </is>
      </c>
      <c r="B124" s="1" t="n">
        <v>43769</v>
      </c>
      <c r="C124" s="1" t="n">
        <v>45182</v>
      </c>
      <c r="D124" t="inlineStr">
        <is>
          <t>JÖNKÖPINGS LÄN</t>
        </is>
      </c>
      <c r="E124" t="inlineStr">
        <is>
          <t>TRANÅS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58452-2019</t>
        </is>
      </c>
      <c r="B125" s="1" t="n">
        <v>43769</v>
      </c>
      <c r="C125" s="1" t="n">
        <v>45182</v>
      </c>
      <c r="D125" t="inlineStr">
        <is>
          <t>JÖNKÖPINGS LÄN</t>
        </is>
      </c>
      <c r="E125" t="inlineStr">
        <is>
          <t>TRANÅS</t>
        </is>
      </c>
      <c r="G125" t="n">
        <v>3.8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58432-2019</t>
        </is>
      </c>
      <c r="B126" s="1" t="n">
        <v>43769</v>
      </c>
      <c r="C126" s="1" t="n">
        <v>45182</v>
      </c>
      <c r="D126" t="inlineStr">
        <is>
          <t>JÖNKÖPINGS LÄN</t>
        </is>
      </c>
      <c r="E126" t="inlineStr">
        <is>
          <t>TRANÅS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58459-2019</t>
        </is>
      </c>
      <c r="B127" s="1" t="n">
        <v>43769</v>
      </c>
      <c r="C127" s="1" t="n">
        <v>45182</v>
      </c>
      <c r="D127" t="inlineStr">
        <is>
          <t>JÖNKÖPINGS LÄN</t>
        </is>
      </c>
      <c r="E127" t="inlineStr">
        <is>
          <t>TRANÅS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64942-2019</t>
        </is>
      </c>
      <c r="B128" s="1" t="n">
        <v>43795</v>
      </c>
      <c r="C128" s="1" t="n">
        <v>45182</v>
      </c>
      <c r="D128" t="inlineStr">
        <is>
          <t>JÖNKÖPINGS LÄN</t>
        </is>
      </c>
      <c r="E128" t="inlineStr">
        <is>
          <t>TRANÅS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64925-2019</t>
        </is>
      </c>
      <c r="B129" s="1" t="n">
        <v>43795</v>
      </c>
      <c r="C129" s="1" t="n">
        <v>45182</v>
      </c>
      <c r="D129" t="inlineStr">
        <is>
          <t>JÖNKÖPINGS LÄN</t>
        </is>
      </c>
      <c r="E129" t="inlineStr">
        <is>
          <t>TRANÅS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63860-2019</t>
        </is>
      </c>
      <c r="B130" s="1" t="n">
        <v>43796</v>
      </c>
      <c r="C130" s="1" t="n">
        <v>45182</v>
      </c>
      <c r="D130" t="inlineStr">
        <is>
          <t>JÖNKÖPINGS LÄN</t>
        </is>
      </c>
      <c r="E130" t="inlineStr">
        <is>
          <t>TRANÅS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65139-2019</t>
        </is>
      </c>
      <c r="B131" s="1" t="n">
        <v>43796</v>
      </c>
      <c r="C131" s="1" t="n">
        <v>45182</v>
      </c>
      <c r="D131" t="inlineStr">
        <is>
          <t>JÖNKÖPINGS LÄN</t>
        </is>
      </c>
      <c r="E131" t="inlineStr">
        <is>
          <t>TRANÅS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64911-2019</t>
        </is>
      </c>
      <c r="B132" s="1" t="n">
        <v>43801</v>
      </c>
      <c r="C132" s="1" t="n">
        <v>45182</v>
      </c>
      <c r="D132" t="inlineStr">
        <is>
          <t>JÖNKÖPINGS LÄN</t>
        </is>
      </c>
      <c r="E132" t="inlineStr">
        <is>
          <t>TRANÅS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64767-2019</t>
        </is>
      </c>
      <c r="B133" s="1" t="n">
        <v>43801</v>
      </c>
      <c r="C133" s="1" t="n">
        <v>45182</v>
      </c>
      <c r="D133" t="inlineStr">
        <is>
          <t>JÖNKÖPINGS LÄN</t>
        </is>
      </c>
      <c r="E133" t="inlineStr">
        <is>
          <t>TRANÅS</t>
        </is>
      </c>
      <c r="F133" t="inlineStr">
        <is>
          <t>Kyrkan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64909-2019</t>
        </is>
      </c>
      <c r="B134" s="1" t="n">
        <v>43801</v>
      </c>
      <c r="C134" s="1" t="n">
        <v>45182</v>
      </c>
      <c r="D134" t="inlineStr">
        <is>
          <t>JÖNKÖPINGS LÄN</t>
        </is>
      </c>
      <c r="E134" t="inlineStr">
        <is>
          <t>TRANÅS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64910-2019</t>
        </is>
      </c>
      <c r="B135" s="1" t="n">
        <v>43801</v>
      </c>
      <c r="C135" s="1" t="n">
        <v>45182</v>
      </c>
      <c r="D135" t="inlineStr">
        <is>
          <t>JÖNKÖPINGS LÄN</t>
        </is>
      </c>
      <c r="E135" t="inlineStr">
        <is>
          <t>TRANÅS</t>
        </is>
      </c>
      <c r="G135" t="n">
        <v>8.199999999999999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64926-2019</t>
        </is>
      </c>
      <c r="B136" s="1" t="n">
        <v>43801</v>
      </c>
      <c r="C136" s="1" t="n">
        <v>45182</v>
      </c>
      <c r="D136" t="inlineStr">
        <is>
          <t>JÖNKÖPINGS LÄN</t>
        </is>
      </c>
      <c r="E136" t="inlineStr">
        <is>
          <t>TRANÅS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65859-2019</t>
        </is>
      </c>
      <c r="B137" s="1" t="n">
        <v>43804</v>
      </c>
      <c r="C137" s="1" t="n">
        <v>45182</v>
      </c>
      <c r="D137" t="inlineStr">
        <is>
          <t>JÖNKÖPINGS LÄN</t>
        </is>
      </c>
      <c r="E137" t="inlineStr">
        <is>
          <t>TRANÅS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67106-2019</t>
        </is>
      </c>
      <c r="B138" s="1" t="n">
        <v>43811</v>
      </c>
      <c r="C138" s="1" t="n">
        <v>45182</v>
      </c>
      <c r="D138" t="inlineStr">
        <is>
          <t>JÖNKÖPINGS LÄN</t>
        </is>
      </c>
      <c r="E138" t="inlineStr">
        <is>
          <t>TRANÅS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68029-2019</t>
        </is>
      </c>
      <c r="B139" s="1" t="n">
        <v>43816</v>
      </c>
      <c r="C139" s="1" t="n">
        <v>45182</v>
      </c>
      <c r="D139" t="inlineStr">
        <is>
          <t>JÖNKÖPINGS LÄN</t>
        </is>
      </c>
      <c r="E139" t="inlineStr">
        <is>
          <t>TRANÅS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68112-2019</t>
        </is>
      </c>
      <c r="B140" s="1" t="n">
        <v>43817</v>
      </c>
      <c r="C140" s="1" t="n">
        <v>45182</v>
      </c>
      <c r="D140" t="inlineStr">
        <is>
          <t>JÖNKÖPINGS LÄN</t>
        </is>
      </c>
      <c r="E140" t="inlineStr">
        <is>
          <t>TRANÅS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1752-2020</t>
        </is>
      </c>
      <c r="B141" s="1" t="n">
        <v>43832</v>
      </c>
      <c r="C141" s="1" t="n">
        <v>45182</v>
      </c>
      <c r="D141" t="inlineStr">
        <is>
          <t>JÖNKÖPINGS LÄN</t>
        </is>
      </c>
      <c r="E141" t="inlineStr">
        <is>
          <t>TRANÅS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1824-2020</t>
        </is>
      </c>
      <c r="B142" s="1" t="n">
        <v>43833</v>
      </c>
      <c r="C142" s="1" t="n">
        <v>45182</v>
      </c>
      <c r="D142" t="inlineStr">
        <is>
          <t>JÖNKÖPINGS LÄN</t>
        </is>
      </c>
      <c r="E142" t="inlineStr">
        <is>
          <t>TRANÅS</t>
        </is>
      </c>
      <c r="G142" t="n">
        <v>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2200-2020</t>
        </is>
      </c>
      <c r="B143" s="1" t="n">
        <v>43846</v>
      </c>
      <c r="C143" s="1" t="n">
        <v>45182</v>
      </c>
      <c r="D143" t="inlineStr">
        <is>
          <t>JÖNKÖPINGS LÄN</t>
        </is>
      </c>
      <c r="E143" t="inlineStr">
        <is>
          <t>TRANÅS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3688-2020</t>
        </is>
      </c>
      <c r="B144" s="1" t="n">
        <v>43853</v>
      </c>
      <c r="C144" s="1" t="n">
        <v>45182</v>
      </c>
      <c r="D144" t="inlineStr">
        <is>
          <t>JÖNKÖPINGS LÄN</t>
        </is>
      </c>
      <c r="E144" t="inlineStr">
        <is>
          <t>TRANÅS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3623-2020</t>
        </is>
      </c>
      <c r="B145" s="1" t="n">
        <v>43853</v>
      </c>
      <c r="C145" s="1" t="n">
        <v>45182</v>
      </c>
      <c r="D145" t="inlineStr">
        <is>
          <t>JÖNKÖPINGS LÄN</t>
        </is>
      </c>
      <c r="E145" t="inlineStr">
        <is>
          <t>TRANÅS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3690-2020</t>
        </is>
      </c>
      <c r="B146" s="1" t="n">
        <v>43853</v>
      </c>
      <c r="C146" s="1" t="n">
        <v>45182</v>
      </c>
      <c r="D146" t="inlineStr">
        <is>
          <t>JÖNKÖPINGS LÄN</t>
        </is>
      </c>
      <c r="E146" t="inlineStr">
        <is>
          <t>TRANÅS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3625-2020</t>
        </is>
      </c>
      <c r="B147" s="1" t="n">
        <v>43853</v>
      </c>
      <c r="C147" s="1" t="n">
        <v>45182</v>
      </c>
      <c r="D147" t="inlineStr">
        <is>
          <t>JÖNKÖPINGS LÄN</t>
        </is>
      </c>
      <c r="E147" t="inlineStr">
        <is>
          <t>TRANÅS</t>
        </is>
      </c>
      <c r="G147" t="n">
        <v>1.9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6056-2020</t>
        </is>
      </c>
      <c r="B148" s="1" t="n">
        <v>43865</v>
      </c>
      <c r="C148" s="1" t="n">
        <v>45182</v>
      </c>
      <c r="D148" t="inlineStr">
        <is>
          <t>JÖNKÖPINGS LÄN</t>
        </is>
      </c>
      <c r="E148" t="inlineStr">
        <is>
          <t>TRANÅS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6147-2020</t>
        </is>
      </c>
      <c r="B149" s="1" t="n">
        <v>43865</v>
      </c>
      <c r="C149" s="1" t="n">
        <v>45182</v>
      </c>
      <c r="D149" t="inlineStr">
        <is>
          <t>JÖNKÖPINGS LÄN</t>
        </is>
      </c>
      <c r="E149" t="inlineStr">
        <is>
          <t>TRANÅS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6534-2020</t>
        </is>
      </c>
      <c r="B150" s="1" t="n">
        <v>43865</v>
      </c>
      <c r="C150" s="1" t="n">
        <v>45182</v>
      </c>
      <c r="D150" t="inlineStr">
        <is>
          <t>JÖNKÖPINGS LÄN</t>
        </is>
      </c>
      <c r="E150" t="inlineStr">
        <is>
          <t>TRANÅS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6035-2020</t>
        </is>
      </c>
      <c r="B151" s="1" t="n">
        <v>43865</v>
      </c>
      <c r="C151" s="1" t="n">
        <v>45182</v>
      </c>
      <c r="D151" t="inlineStr">
        <is>
          <t>JÖNKÖPINGS LÄN</t>
        </is>
      </c>
      <c r="E151" t="inlineStr">
        <is>
          <t>TRANÅS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6141-2020</t>
        </is>
      </c>
      <c r="B152" s="1" t="n">
        <v>43865</v>
      </c>
      <c r="C152" s="1" t="n">
        <v>45182</v>
      </c>
      <c r="D152" t="inlineStr">
        <is>
          <t>JÖNKÖPINGS LÄN</t>
        </is>
      </c>
      <c r="E152" t="inlineStr">
        <is>
          <t>TRANÅS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6159-2020</t>
        </is>
      </c>
      <c r="B153" s="1" t="n">
        <v>43865</v>
      </c>
      <c r="C153" s="1" t="n">
        <v>45182</v>
      </c>
      <c r="D153" t="inlineStr">
        <is>
          <t>JÖNKÖPINGS LÄN</t>
        </is>
      </c>
      <c r="E153" t="inlineStr">
        <is>
          <t>TRANÅS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6450-2020</t>
        </is>
      </c>
      <c r="B154" s="1" t="n">
        <v>43866</v>
      </c>
      <c r="C154" s="1" t="n">
        <v>45182</v>
      </c>
      <c r="D154" t="inlineStr">
        <is>
          <t>JÖNKÖPINGS LÄN</t>
        </is>
      </c>
      <c r="E154" t="inlineStr">
        <is>
          <t>TRANÅS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6283-2020</t>
        </is>
      </c>
      <c r="B155" s="1" t="n">
        <v>43866</v>
      </c>
      <c r="C155" s="1" t="n">
        <v>45182</v>
      </c>
      <c r="D155" t="inlineStr">
        <is>
          <t>JÖNKÖPINGS LÄN</t>
        </is>
      </c>
      <c r="E155" t="inlineStr">
        <is>
          <t>TRANÅS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6278-2020</t>
        </is>
      </c>
      <c r="B156" s="1" t="n">
        <v>43866</v>
      </c>
      <c r="C156" s="1" t="n">
        <v>45182</v>
      </c>
      <c r="D156" t="inlineStr">
        <is>
          <t>JÖNKÖPINGS LÄN</t>
        </is>
      </c>
      <c r="E156" t="inlineStr">
        <is>
          <t>TRANÅS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7883-2020</t>
        </is>
      </c>
      <c r="B157" s="1" t="n">
        <v>43873</v>
      </c>
      <c r="C157" s="1" t="n">
        <v>45182</v>
      </c>
      <c r="D157" t="inlineStr">
        <is>
          <t>JÖNKÖPINGS LÄN</t>
        </is>
      </c>
      <c r="E157" t="inlineStr">
        <is>
          <t>TRANÅS</t>
        </is>
      </c>
      <c r="F157" t="inlineStr">
        <is>
          <t>Kyrkan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8742-2020</t>
        </is>
      </c>
      <c r="B158" s="1" t="n">
        <v>43878</v>
      </c>
      <c r="C158" s="1" t="n">
        <v>45182</v>
      </c>
      <c r="D158" t="inlineStr">
        <is>
          <t>JÖNKÖPINGS LÄN</t>
        </is>
      </c>
      <c r="E158" t="inlineStr">
        <is>
          <t>TRANÅS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8729-2020</t>
        </is>
      </c>
      <c r="B159" s="1" t="n">
        <v>43878</v>
      </c>
      <c r="C159" s="1" t="n">
        <v>45182</v>
      </c>
      <c r="D159" t="inlineStr">
        <is>
          <t>JÖNKÖPINGS LÄN</t>
        </is>
      </c>
      <c r="E159" t="inlineStr">
        <is>
          <t>TRANÅS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10127-2020</t>
        </is>
      </c>
      <c r="B160" s="1" t="n">
        <v>43887</v>
      </c>
      <c r="C160" s="1" t="n">
        <v>45182</v>
      </c>
      <c r="D160" t="inlineStr">
        <is>
          <t>JÖNKÖPINGS LÄN</t>
        </is>
      </c>
      <c r="E160" t="inlineStr">
        <is>
          <t>TRANÅS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11468-2020</t>
        </is>
      </c>
      <c r="B161" s="1" t="n">
        <v>43892</v>
      </c>
      <c r="C161" s="1" t="n">
        <v>45182</v>
      </c>
      <c r="D161" t="inlineStr">
        <is>
          <t>JÖNKÖPINGS LÄN</t>
        </is>
      </c>
      <c r="E161" t="inlineStr">
        <is>
          <t>TRANÅS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13234-2020</t>
        </is>
      </c>
      <c r="B162" s="1" t="n">
        <v>43901</v>
      </c>
      <c r="C162" s="1" t="n">
        <v>45182</v>
      </c>
      <c r="D162" t="inlineStr">
        <is>
          <t>JÖNKÖPINGS LÄN</t>
        </is>
      </c>
      <c r="E162" t="inlineStr">
        <is>
          <t>TRANÅS</t>
        </is>
      </c>
      <c r="G162" t="n">
        <v>6.5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13370-2020</t>
        </is>
      </c>
      <c r="B163" s="1" t="n">
        <v>43902</v>
      </c>
      <c r="C163" s="1" t="n">
        <v>45182</v>
      </c>
      <c r="D163" t="inlineStr">
        <is>
          <t>JÖNKÖPINGS LÄN</t>
        </is>
      </c>
      <c r="E163" t="inlineStr">
        <is>
          <t>TRANÅS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13347-2020</t>
        </is>
      </c>
      <c r="B164" s="1" t="n">
        <v>43902</v>
      </c>
      <c r="C164" s="1" t="n">
        <v>45182</v>
      </c>
      <c r="D164" t="inlineStr">
        <is>
          <t>JÖNKÖPINGS LÄN</t>
        </is>
      </c>
      <c r="E164" t="inlineStr">
        <is>
          <t>TRANÅS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13360-2020</t>
        </is>
      </c>
      <c r="B165" s="1" t="n">
        <v>43902</v>
      </c>
      <c r="C165" s="1" t="n">
        <v>45182</v>
      </c>
      <c r="D165" t="inlineStr">
        <is>
          <t>JÖNKÖPINGS LÄN</t>
        </is>
      </c>
      <c r="E165" t="inlineStr">
        <is>
          <t>TRANÅS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17802-2020</t>
        </is>
      </c>
      <c r="B166" s="1" t="n">
        <v>43924</v>
      </c>
      <c r="C166" s="1" t="n">
        <v>45182</v>
      </c>
      <c r="D166" t="inlineStr">
        <is>
          <t>JÖNKÖPINGS LÄN</t>
        </is>
      </c>
      <c r="E166" t="inlineStr">
        <is>
          <t>TRANÅS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20763-2020</t>
        </is>
      </c>
      <c r="B167" s="1" t="n">
        <v>43949</v>
      </c>
      <c r="C167" s="1" t="n">
        <v>45182</v>
      </c>
      <c r="D167" t="inlineStr">
        <is>
          <t>JÖNKÖPINGS LÄN</t>
        </is>
      </c>
      <c r="E167" t="inlineStr">
        <is>
          <t>TRANÅS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25792-2020</t>
        </is>
      </c>
      <c r="B168" s="1" t="n">
        <v>43984</v>
      </c>
      <c r="C168" s="1" t="n">
        <v>45182</v>
      </c>
      <c r="D168" t="inlineStr">
        <is>
          <t>JÖNKÖPINGS LÄN</t>
        </is>
      </c>
      <c r="E168" t="inlineStr">
        <is>
          <t>TRANÅS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27708-2020</t>
        </is>
      </c>
      <c r="B169" s="1" t="n">
        <v>43993</v>
      </c>
      <c r="C169" s="1" t="n">
        <v>45182</v>
      </c>
      <c r="D169" t="inlineStr">
        <is>
          <t>JÖNKÖPINGS LÄN</t>
        </is>
      </c>
      <c r="E169" t="inlineStr">
        <is>
          <t>TRANÅS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27846-2020</t>
        </is>
      </c>
      <c r="B170" s="1" t="n">
        <v>43994</v>
      </c>
      <c r="C170" s="1" t="n">
        <v>45182</v>
      </c>
      <c r="D170" t="inlineStr">
        <is>
          <t>JÖNKÖPINGS LÄN</t>
        </is>
      </c>
      <c r="E170" t="inlineStr">
        <is>
          <t>TRANÅS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27834-2020</t>
        </is>
      </c>
      <c r="B171" s="1" t="n">
        <v>43994</v>
      </c>
      <c r="C171" s="1" t="n">
        <v>45182</v>
      </c>
      <c r="D171" t="inlineStr">
        <is>
          <t>JÖNKÖPINGS LÄN</t>
        </is>
      </c>
      <c r="E171" t="inlineStr">
        <is>
          <t>TRANÅS</t>
        </is>
      </c>
      <c r="F171" t="inlineStr">
        <is>
          <t>Kommuner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27818-2020</t>
        </is>
      </c>
      <c r="B172" s="1" t="n">
        <v>43994</v>
      </c>
      <c r="C172" s="1" t="n">
        <v>45182</v>
      </c>
      <c r="D172" t="inlineStr">
        <is>
          <t>JÖNKÖPINGS LÄN</t>
        </is>
      </c>
      <c r="E172" t="inlineStr">
        <is>
          <t>TRANÅS</t>
        </is>
      </c>
      <c r="F172" t="inlineStr">
        <is>
          <t>Kommuner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27841-2020</t>
        </is>
      </c>
      <c r="B173" s="1" t="n">
        <v>43994</v>
      </c>
      <c r="C173" s="1" t="n">
        <v>45182</v>
      </c>
      <c r="D173" t="inlineStr">
        <is>
          <t>JÖNKÖPINGS LÄN</t>
        </is>
      </c>
      <c r="E173" t="inlineStr">
        <is>
          <t>TRANÅS</t>
        </is>
      </c>
      <c r="F173" t="inlineStr">
        <is>
          <t>Kommuner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27791-2020</t>
        </is>
      </c>
      <c r="B174" s="1" t="n">
        <v>43994</v>
      </c>
      <c r="C174" s="1" t="n">
        <v>45182</v>
      </c>
      <c r="D174" t="inlineStr">
        <is>
          <t>JÖNKÖPINGS LÄN</t>
        </is>
      </c>
      <c r="E174" t="inlineStr">
        <is>
          <t>TRANÅS</t>
        </is>
      </c>
      <c r="F174" t="inlineStr">
        <is>
          <t>Kommuner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27830-2020</t>
        </is>
      </c>
      <c r="B175" s="1" t="n">
        <v>43994</v>
      </c>
      <c r="C175" s="1" t="n">
        <v>45182</v>
      </c>
      <c r="D175" t="inlineStr">
        <is>
          <t>JÖNKÖPINGS LÄN</t>
        </is>
      </c>
      <c r="E175" t="inlineStr">
        <is>
          <t>TRANÅS</t>
        </is>
      </c>
      <c r="F175" t="inlineStr">
        <is>
          <t>Kommuner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29371-2020</t>
        </is>
      </c>
      <c r="B176" s="1" t="n">
        <v>44004</v>
      </c>
      <c r="C176" s="1" t="n">
        <v>45182</v>
      </c>
      <c r="D176" t="inlineStr">
        <is>
          <t>JÖNKÖPINGS LÄN</t>
        </is>
      </c>
      <c r="E176" t="inlineStr">
        <is>
          <t>TRANÅS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31171-2020</t>
        </is>
      </c>
      <c r="B177" s="1" t="n">
        <v>44012</v>
      </c>
      <c r="C177" s="1" t="n">
        <v>45182</v>
      </c>
      <c r="D177" t="inlineStr">
        <is>
          <t>JÖNKÖPINGS LÄN</t>
        </is>
      </c>
      <c r="E177" t="inlineStr">
        <is>
          <t>TRANÅS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36267-2020</t>
        </is>
      </c>
      <c r="B178" s="1" t="n">
        <v>44049</v>
      </c>
      <c r="C178" s="1" t="n">
        <v>45182</v>
      </c>
      <c r="D178" t="inlineStr">
        <is>
          <t>JÖNKÖPINGS LÄN</t>
        </is>
      </c>
      <c r="E178" t="inlineStr">
        <is>
          <t>TRANÅS</t>
        </is>
      </c>
      <c r="F178" t="inlineStr">
        <is>
          <t>Allmännings- och besparingsskogar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36324-2020</t>
        </is>
      </c>
      <c r="B179" s="1" t="n">
        <v>44049</v>
      </c>
      <c r="C179" s="1" t="n">
        <v>45182</v>
      </c>
      <c r="D179" t="inlineStr">
        <is>
          <t>JÖNKÖPINGS LÄN</t>
        </is>
      </c>
      <c r="E179" t="inlineStr">
        <is>
          <t>TRANÅS</t>
        </is>
      </c>
      <c r="F179" t="inlineStr">
        <is>
          <t>Allmännings- och besparingsskogar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36261-2020</t>
        </is>
      </c>
      <c r="B180" s="1" t="n">
        <v>44049</v>
      </c>
      <c r="C180" s="1" t="n">
        <v>45182</v>
      </c>
      <c r="D180" t="inlineStr">
        <is>
          <t>JÖNKÖPINGS LÄN</t>
        </is>
      </c>
      <c r="E180" t="inlineStr">
        <is>
          <t>TRANÅS</t>
        </is>
      </c>
      <c r="F180" t="inlineStr">
        <is>
          <t>Allmännings- och besparingsskogar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36270-2020</t>
        </is>
      </c>
      <c r="B181" s="1" t="n">
        <v>44049</v>
      </c>
      <c r="C181" s="1" t="n">
        <v>45182</v>
      </c>
      <c r="D181" t="inlineStr">
        <is>
          <t>JÖNKÖPINGS LÄN</t>
        </is>
      </c>
      <c r="E181" t="inlineStr">
        <is>
          <t>TRANÅS</t>
        </is>
      </c>
      <c r="F181" t="inlineStr">
        <is>
          <t>Allmännings- och besparingsskogar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36275-2020</t>
        </is>
      </c>
      <c r="B182" s="1" t="n">
        <v>44049</v>
      </c>
      <c r="C182" s="1" t="n">
        <v>45182</v>
      </c>
      <c r="D182" t="inlineStr">
        <is>
          <t>JÖNKÖPINGS LÄN</t>
        </is>
      </c>
      <c r="E182" t="inlineStr">
        <is>
          <t>TRANÅS</t>
        </is>
      </c>
      <c r="F182" t="inlineStr">
        <is>
          <t>Allmännings- och besparingsskogar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36329-2020</t>
        </is>
      </c>
      <c r="B183" s="1" t="n">
        <v>44049</v>
      </c>
      <c r="C183" s="1" t="n">
        <v>45182</v>
      </c>
      <c r="D183" t="inlineStr">
        <is>
          <t>JÖNKÖPINGS LÄN</t>
        </is>
      </c>
      <c r="E183" t="inlineStr">
        <is>
          <t>TRANÅS</t>
        </is>
      </c>
      <c r="F183" t="inlineStr">
        <is>
          <t>Allmännings- och besparingsskogar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36253-2020</t>
        </is>
      </c>
      <c r="B184" s="1" t="n">
        <v>44049</v>
      </c>
      <c r="C184" s="1" t="n">
        <v>45182</v>
      </c>
      <c r="D184" t="inlineStr">
        <is>
          <t>JÖNKÖPINGS LÄN</t>
        </is>
      </c>
      <c r="E184" t="inlineStr">
        <is>
          <t>TRANÅS</t>
        </is>
      </c>
      <c r="F184" t="inlineStr">
        <is>
          <t>Allmännings- och besparingsskogar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36259-2020</t>
        </is>
      </c>
      <c r="B185" s="1" t="n">
        <v>44049</v>
      </c>
      <c r="C185" s="1" t="n">
        <v>45182</v>
      </c>
      <c r="D185" t="inlineStr">
        <is>
          <t>JÖNKÖPINGS LÄN</t>
        </is>
      </c>
      <c r="E185" t="inlineStr">
        <is>
          <t>TRANÅS</t>
        </is>
      </c>
      <c r="F185" t="inlineStr">
        <is>
          <t>Allmännings- och besparingsskogar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36273-2020</t>
        </is>
      </c>
      <c r="B186" s="1" t="n">
        <v>44049</v>
      </c>
      <c r="C186" s="1" t="n">
        <v>45182</v>
      </c>
      <c r="D186" t="inlineStr">
        <is>
          <t>JÖNKÖPINGS LÄN</t>
        </is>
      </c>
      <c r="E186" t="inlineStr">
        <is>
          <t>TRANÅS</t>
        </is>
      </c>
      <c r="F186" t="inlineStr">
        <is>
          <t>Allmännings- och besparingsskogar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36320-2020</t>
        </is>
      </c>
      <c r="B187" s="1" t="n">
        <v>44049</v>
      </c>
      <c r="C187" s="1" t="n">
        <v>45182</v>
      </c>
      <c r="D187" t="inlineStr">
        <is>
          <t>JÖNKÖPINGS LÄN</t>
        </is>
      </c>
      <c r="E187" t="inlineStr">
        <is>
          <t>TRANÅS</t>
        </is>
      </c>
      <c r="F187" t="inlineStr">
        <is>
          <t>Allmännings- och besparingsskogar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36258-2020</t>
        </is>
      </c>
      <c r="B188" s="1" t="n">
        <v>44049</v>
      </c>
      <c r="C188" s="1" t="n">
        <v>45182</v>
      </c>
      <c r="D188" t="inlineStr">
        <is>
          <t>JÖNKÖPINGS LÄN</t>
        </is>
      </c>
      <c r="E188" t="inlineStr">
        <is>
          <t>TRANÅS</t>
        </is>
      </c>
      <c r="F188" t="inlineStr">
        <is>
          <t>Allmännings- och besparingsskogar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36272-2020</t>
        </is>
      </c>
      <c r="B189" s="1" t="n">
        <v>44049</v>
      </c>
      <c r="C189" s="1" t="n">
        <v>45182</v>
      </c>
      <c r="D189" t="inlineStr">
        <is>
          <t>JÖNKÖPINGS LÄN</t>
        </is>
      </c>
      <c r="E189" t="inlineStr">
        <is>
          <t>TRANÅS</t>
        </is>
      </c>
      <c r="F189" t="inlineStr">
        <is>
          <t>Allmännings- och besparingsskogar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36907-2020</t>
        </is>
      </c>
      <c r="B190" s="1" t="n">
        <v>44053</v>
      </c>
      <c r="C190" s="1" t="n">
        <v>45182</v>
      </c>
      <c r="D190" t="inlineStr">
        <is>
          <t>JÖNKÖPINGS LÄN</t>
        </is>
      </c>
      <c r="E190" t="inlineStr">
        <is>
          <t>TRANÅS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36904-2020</t>
        </is>
      </c>
      <c r="B191" s="1" t="n">
        <v>44053</v>
      </c>
      <c r="C191" s="1" t="n">
        <v>45182</v>
      </c>
      <c r="D191" t="inlineStr">
        <is>
          <t>JÖNKÖPINGS LÄN</t>
        </is>
      </c>
      <c r="E191" t="inlineStr">
        <is>
          <t>TRANÅS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37770-2020</t>
        </is>
      </c>
      <c r="B192" s="1" t="n">
        <v>44056</v>
      </c>
      <c r="C192" s="1" t="n">
        <v>45182</v>
      </c>
      <c r="D192" t="inlineStr">
        <is>
          <t>JÖNKÖPINGS LÄN</t>
        </is>
      </c>
      <c r="E192" t="inlineStr">
        <is>
          <t>TRANÅS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38975-2020</t>
        </is>
      </c>
      <c r="B193" s="1" t="n">
        <v>44062</v>
      </c>
      <c r="C193" s="1" t="n">
        <v>45182</v>
      </c>
      <c r="D193" t="inlineStr">
        <is>
          <t>JÖNKÖPINGS LÄN</t>
        </is>
      </c>
      <c r="E193" t="inlineStr">
        <is>
          <t>TRANÅS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40101-2020</t>
        </is>
      </c>
      <c r="B194" s="1" t="n">
        <v>44068</v>
      </c>
      <c r="C194" s="1" t="n">
        <v>45182</v>
      </c>
      <c r="D194" t="inlineStr">
        <is>
          <t>JÖNKÖPINGS LÄN</t>
        </is>
      </c>
      <c r="E194" t="inlineStr">
        <is>
          <t>TRANÅS</t>
        </is>
      </c>
      <c r="G194" t="n">
        <v>8.9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41551-2020</t>
        </is>
      </c>
      <c r="B195" s="1" t="n">
        <v>44070</v>
      </c>
      <c r="C195" s="1" t="n">
        <v>45182</v>
      </c>
      <c r="D195" t="inlineStr">
        <is>
          <t>JÖNKÖPINGS LÄN</t>
        </is>
      </c>
      <c r="E195" t="inlineStr">
        <is>
          <t>TRANÅS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41857-2020</t>
        </is>
      </c>
      <c r="B196" s="1" t="n">
        <v>44074</v>
      </c>
      <c r="C196" s="1" t="n">
        <v>45182</v>
      </c>
      <c r="D196" t="inlineStr">
        <is>
          <t>JÖNKÖPINGS LÄN</t>
        </is>
      </c>
      <c r="E196" t="inlineStr">
        <is>
          <t>TRANÅS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44994-2020</t>
        </is>
      </c>
      <c r="B197" s="1" t="n">
        <v>44088</v>
      </c>
      <c r="C197" s="1" t="n">
        <v>45182</v>
      </c>
      <c r="D197" t="inlineStr">
        <is>
          <t>JÖNKÖPINGS LÄN</t>
        </is>
      </c>
      <c r="E197" t="inlineStr">
        <is>
          <t>TRANÅS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47477-2020</t>
        </is>
      </c>
      <c r="B198" s="1" t="n">
        <v>44098</v>
      </c>
      <c r="C198" s="1" t="n">
        <v>45182</v>
      </c>
      <c r="D198" t="inlineStr">
        <is>
          <t>JÖNKÖPINGS LÄN</t>
        </is>
      </c>
      <c r="E198" t="inlineStr">
        <is>
          <t>TRANÅS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48184-2020</t>
        </is>
      </c>
      <c r="B199" s="1" t="n">
        <v>44102</v>
      </c>
      <c r="C199" s="1" t="n">
        <v>45182</v>
      </c>
      <c r="D199" t="inlineStr">
        <is>
          <t>JÖNKÖPINGS LÄN</t>
        </is>
      </c>
      <c r="E199" t="inlineStr">
        <is>
          <t>TRANÅS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49218-2020</t>
        </is>
      </c>
      <c r="B200" s="1" t="n">
        <v>44105</v>
      </c>
      <c r="C200" s="1" t="n">
        <v>45182</v>
      </c>
      <c r="D200" t="inlineStr">
        <is>
          <t>JÖNKÖPINGS LÄN</t>
        </is>
      </c>
      <c r="E200" t="inlineStr">
        <is>
          <t>TRANÅS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49214-2020</t>
        </is>
      </c>
      <c r="B201" s="1" t="n">
        <v>44105</v>
      </c>
      <c r="C201" s="1" t="n">
        <v>45182</v>
      </c>
      <c r="D201" t="inlineStr">
        <is>
          <t>JÖNKÖPINGS LÄN</t>
        </is>
      </c>
      <c r="E201" t="inlineStr">
        <is>
          <t>TRANÅS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49480-2020</t>
        </is>
      </c>
      <c r="B202" s="1" t="n">
        <v>44105</v>
      </c>
      <c r="C202" s="1" t="n">
        <v>45182</v>
      </c>
      <c r="D202" t="inlineStr">
        <is>
          <t>JÖNKÖPINGS LÄN</t>
        </is>
      </c>
      <c r="E202" t="inlineStr">
        <is>
          <t>TRANÅS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51220-2020</t>
        </is>
      </c>
      <c r="B203" s="1" t="n">
        <v>44112</v>
      </c>
      <c r="C203" s="1" t="n">
        <v>45182</v>
      </c>
      <c r="D203" t="inlineStr">
        <is>
          <t>JÖNKÖPINGS LÄN</t>
        </is>
      </c>
      <c r="E203" t="inlineStr">
        <is>
          <t>TRANÅS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51792-2020</t>
        </is>
      </c>
      <c r="B204" s="1" t="n">
        <v>44116</v>
      </c>
      <c r="C204" s="1" t="n">
        <v>45182</v>
      </c>
      <c r="D204" t="inlineStr">
        <is>
          <t>JÖNKÖPINGS LÄN</t>
        </is>
      </c>
      <c r="E204" t="inlineStr">
        <is>
          <t>TRANÅS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56142-2020</t>
        </is>
      </c>
      <c r="B205" s="1" t="n">
        <v>44132</v>
      </c>
      <c r="C205" s="1" t="n">
        <v>45182</v>
      </c>
      <c r="D205" t="inlineStr">
        <is>
          <t>JÖNKÖPINGS LÄN</t>
        </is>
      </c>
      <c r="E205" t="inlineStr">
        <is>
          <t>TRANÅS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58140-2020</t>
        </is>
      </c>
      <c r="B206" s="1" t="n">
        <v>44144</v>
      </c>
      <c r="C206" s="1" t="n">
        <v>45182</v>
      </c>
      <c r="D206" t="inlineStr">
        <is>
          <t>JÖNKÖPINGS LÄN</t>
        </is>
      </c>
      <c r="E206" t="inlineStr">
        <is>
          <t>TRANÅS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58147-2020</t>
        </is>
      </c>
      <c r="B207" s="1" t="n">
        <v>44144</v>
      </c>
      <c r="C207" s="1" t="n">
        <v>45182</v>
      </c>
      <c r="D207" t="inlineStr">
        <is>
          <t>JÖNKÖPINGS LÄN</t>
        </is>
      </c>
      <c r="E207" t="inlineStr">
        <is>
          <t>TRANÅS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60096-2020</t>
        </is>
      </c>
      <c r="B208" s="1" t="n">
        <v>44152</v>
      </c>
      <c r="C208" s="1" t="n">
        <v>45182</v>
      </c>
      <c r="D208" t="inlineStr">
        <is>
          <t>JÖNKÖPINGS LÄN</t>
        </is>
      </c>
      <c r="E208" t="inlineStr">
        <is>
          <t>TRANÅS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62813-2020</t>
        </is>
      </c>
      <c r="B209" s="1" t="n">
        <v>44161</v>
      </c>
      <c r="C209" s="1" t="n">
        <v>45182</v>
      </c>
      <c r="D209" t="inlineStr">
        <is>
          <t>JÖNKÖPINGS LÄN</t>
        </is>
      </c>
      <c r="E209" t="inlineStr">
        <is>
          <t>TRANÅS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68943-2020</t>
        </is>
      </c>
      <c r="B210" s="1" t="n">
        <v>44187</v>
      </c>
      <c r="C210" s="1" t="n">
        <v>45182</v>
      </c>
      <c r="D210" t="inlineStr">
        <is>
          <t>JÖNKÖPINGS LÄN</t>
        </is>
      </c>
      <c r="E210" t="inlineStr">
        <is>
          <t>TRANÅS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2537-2021</t>
        </is>
      </c>
      <c r="B211" s="1" t="n">
        <v>44214</v>
      </c>
      <c r="C211" s="1" t="n">
        <v>45182</v>
      </c>
      <c r="D211" t="inlineStr">
        <is>
          <t>JÖNKÖPINGS LÄN</t>
        </is>
      </c>
      <c r="E211" t="inlineStr">
        <is>
          <t>TRANÅS</t>
        </is>
      </c>
      <c r="F211" t="inlineStr">
        <is>
          <t>Kommuner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2664-2021</t>
        </is>
      </c>
      <c r="B212" s="1" t="n">
        <v>44215</v>
      </c>
      <c r="C212" s="1" t="n">
        <v>45182</v>
      </c>
      <c r="D212" t="inlineStr">
        <is>
          <t>JÖNKÖPINGS LÄN</t>
        </is>
      </c>
      <c r="E212" t="inlineStr">
        <is>
          <t>TRANÅS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6956-2021</t>
        </is>
      </c>
      <c r="B213" s="1" t="n">
        <v>44237</v>
      </c>
      <c r="C213" s="1" t="n">
        <v>45182</v>
      </c>
      <c r="D213" t="inlineStr">
        <is>
          <t>JÖNKÖPINGS LÄN</t>
        </is>
      </c>
      <c r="E213" t="inlineStr">
        <is>
          <t>TRANÅS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7374-2021</t>
        </is>
      </c>
      <c r="B214" s="1" t="n">
        <v>44239</v>
      </c>
      <c r="C214" s="1" t="n">
        <v>45182</v>
      </c>
      <c r="D214" t="inlineStr">
        <is>
          <t>JÖNKÖPINGS LÄN</t>
        </is>
      </c>
      <c r="E214" t="inlineStr">
        <is>
          <t>TRANÅS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7376-2021</t>
        </is>
      </c>
      <c r="B215" s="1" t="n">
        <v>44239</v>
      </c>
      <c r="C215" s="1" t="n">
        <v>45182</v>
      </c>
      <c r="D215" t="inlineStr">
        <is>
          <t>JÖNKÖPINGS LÄN</t>
        </is>
      </c>
      <c r="E215" t="inlineStr">
        <is>
          <t>TRANÅS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9058-2021</t>
        </is>
      </c>
      <c r="B216" s="1" t="n">
        <v>44249</v>
      </c>
      <c r="C216" s="1" t="n">
        <v>45182</v>
      </c>
      <c r="D216" t="inlineStr">
        <is>
          <t>JÖNKÖPINGS LÄN</t>
        </is>
      </c>
      <c r="E216" t="inlineStr">
        <is>
          <t>TRANÅS</t>
        </is>
      </c>
      <c r="F216" t="inlineStr">
        <is>
          <t>Allmännings- och besparingsskogar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9303-2021</t>
        </is>
      </c>
      <c r="B217" s="1" t="n">
        <v>44250</v>
      </c>
      <c r="C217" s="1" t="n">
        <v>45182</v>
      </c>
      <c r="D217" t="inlineStr">
        <is>
          <t>JÖNKÖPINGS LÄN</t>
        </is>
      </c>
      <c r="E217" t="inlineStr">
        <is>
          <t>TRANÅS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9240-2021</t>
        </is>
      </c>
      <c r="B218" s="1" t="n">
        <v>44250</v>
      </c>
      <c r="C218" s="1" t="n">
        <v>45182</v>
      </c>
      <c r="D218" t="inlineStr">
        <is>
          <t>JÖNKÖPINGS LÄN</t>
        </is>
      </c>
      <c r="E218" t="inlineStr">
        <is>
          <t>TRANÅS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14342-2021</t>
        </is>
      </c>
      <c r="B219" s="1" t="n">
        <v>44278</v>
      </c>
      <c r="C219" s="1" t="n">
        <v>45182</v>
      </c>
      <c r="D219" t="inlineStr">
        <is>
          <t>JÖNKÖPINGS LÄN</t>
        </is>
      </c>
      <c r="E219" t="inlineStr">
        <is>
          <t>TRANÅS</t>
        </is>
      </c>
      <c r="G219" t="n">
        <v>4.1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16215-2021</t>
        </is>
      </c>
      <c r="B220" s="1" t="n">
        <v>44287</v>
      </c>
      <c r="C220" s="1" t="n">
        <v>45182</v>
      </c>
      <c r="D220" t="inlineStr">
        <is>
          <t>JÖNKÖPINGS LÄN</t>
        </is>
      </c>
      <c r="E220" t="inlineStr">
        <is>
          <t>TRANÅS</t>
        </is>
      </c>
      <c r="G220" t="n">
        <v>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17280-2021</t>
        </is>
      </c>
      <c r="B221" s="1" t="n">
        <v>44298</v>
      </c>
      <c r="C221" s="1" t="n">
        <v>45182</v>
      </c>
      <c r="D221" t="inlineStr">
        <is>
          <t>JÖNKÖPINGS LÄN</t>
        </is>
      </c>
      <c r="E221" t="inlineStr">
        <is>
          <t>TRANÅS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17950-2021</t>
        </is>
      </c>
      <c r="B222" s="1" t="n">
        <v>44301</v>
      </c>
      <c r="C222" s="1" t="n">
        <v>45182</v>
      </c>
      <c r="D222" t="inlineStr">
        <is>
          <t>JÖNKÖPINGS LÄN</t>
        </is>
      </c>
      <c r="E222" t="inlineStr">
        <is>
          <t>TRANÅS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25139-2021</t>
        </is>
      </c>
      <c r="B223" s="1" t="n">
        <v>44341</v>
      </c>
      <c r="C223" s="1" t="n">
        <v>45182</v>
      </c>
      <c r="D223" t="inlineStr">
        <is>
          <t>JÖNKÖPINGS LÄN</t>
        </is>
      </c>
      <c r="E223" t="inlineStr">
        <is>
          <t>TRANÅS</t>
        </is>
      </c>
      <c r="G223" t="n">
        <v>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27121-2021</t>
        </is>
      </c>
      <c r="B224" s="1" t="n">
        <v>44350</v>
      </c>
      <c r="C224" s="1" t="n">
        <v>45182</v>
      </c>
      <c r="D224" t="inlineStr">
        <is>
          <t>JÖNKÖPINGS LÄN</t>
        </is>
      </c>
      <c r="E224" t="inlineStr">
        <is>
          <t>TRANÅS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28188-2021</t>
        </is>
      </c>
      <c r="B225" s="1" t="n">
        <v>44355</v>
      </c>
      <c r="C225" s="1" t="n">
        <v>45182</v>
      </c>
      <c r="D225" t="inlineStr">
        <is>
          <t>JÖNKÖPINGS LÄN</t>
        </is>
      </c>
      <c r="E225" t="inlineStr">
        <is>
          <t>TRANÅS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28312-2021</t>
        </is>
      </c>
      <c r="B226" s="1" t="n">
        <v>44356</v>
      </c>
      <c r="C226" s="1" t="n">
        <v>45182</v>
      </c>
      <c r="D226" t="inlineStr">
        <is>
          <t>JÖNKÖPINGS LÄN</t>
        </is>
      </c>
      <c r="E226" t="inlineStr">
        <is>
          <t>TRANÅS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28340-2021</t>
        </is>
      </c>
      <c r="B227" s="1" t="n">
        <v>44356</v>
      </c>
      <c r="C227" s="1" t="n">
        <v>45182</v>
      </c>
      <c r="D227" t="inlineStr">
        <is>
          <t>JÖNKÖPINGS LÄN</t>
        </is>
      </c>
      <c r="E227" t="inlineStr">
        <is>
          <t>TRANÅS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32294-2021</t>
        </is>
      </c>
      <c r="B228" s="1" t="n">
        <v>44371</v>
      </c>
      <c r="C228" s="1" t="n">
        <v>45182</v>
      </c>
      <c r="D228" t="inlineStr">
        <is>
          <t>JÖNKÖPINGS LÄN</t>
        </is>
      </c>
      <c r="E228" t="inlineStr">
        <is>
          <t>TRANÅS</t>
        </is>
      </c>
      <c r="F228" t="inlineStr">
        <is>
          <t>Kyrkan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32305-2021</t>
        </is>
      </c>
      <c r="B229" s="1" t="n">
        <v>44371</v>
      </c>
      <c r="C229" s="1" t="n">
        <v>45182</v>
      </c>
      <c r="D229" t="inlineStr">
        <is>
          <t>JÖNKÖPINGS LÄN</t>
        </is>
      </c>
      <c r="E229" t="inlineStr">
        <is>
          <t>TRANÅS</t>
        </is>
      </c>
      <c r="F229" t="inlineStr">
        <is>
          <t>Kyrkan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32871-2021</t>
        </is>
      </c>
      <c r="B230" s="1" t="n">
        <v>44375</v>
      </c>
      <c r="C230" s="1" t="n">
        <v>45182</v>
      </c>
      <c r="D230" t="inlineStr">
        <is>
          <t>JÖNKÖPINGS LÄN</t>
        </is>
      </c>
      <c r="E230" t="inlineStr">
        <is>
          <t>TRANÅS</t>
        </is>
      </c>
      <c r="G230" t="n">
        <v>0.4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33504-2021</t>
        </is>
      </c>
      <c r="B231" s="1" t="n">
        <v>44377</v>
      </c>
      <c r="C231" s="1" t="n">
        <v>45182</v>
      </c>
      <c r="D231" t="inlineStr">
        <is>
          <t>JÖNKÖPINGS LÄN</t>
        </is>
      </c>
      <c r="E231" t="inlineStr">
        <is>
          <t>TRANÅS</t>
        </is>
      </c>
      <c r="F231" t="inlineStr">
        <is>
          <t>Kyrkan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33508-2021</t>
        </is>
      </c>
      <c r="B232" s="1" t="n">
        <v>44377</v>
      </c>
      <c r="C232" s="1" t="n">
        <v>45182</v>
      </c>
      <c r="D232" t="inlineStr">
        <is>
          <t>JÖNKÖPINGS LÄN</t>
        </is>
      </c>
      <c r="E232" t="inlineStr">
        <is>
          <t>TRANÅS</t>
        </is>
      </c>
      <c r="F232" t="inlineStr">
        <is>
          <t>Kyrkan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35694-2021</t>
        </is>
      </c>
      <c r="B233" s="1" t="n">
        <v>44386</v>
      </c>
      <c r="C233" s="1" t="n">
        <v>45182</v>
      </c>
      <c r="D233" t="inlineStr">
        <is>
          <t>JÖNKÖPINGS LÄN</t>
        </is>
      </c>
      <c r="E233" t="inlineStr">
        <is>
          <t>TRANÅS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35691-2021</t>
        </is>
      </c>
      <c r="B234" s="1" t="n">
        <v>44386</v>
      </c>
      <c r="C234" s="1" t="n">
        <v>45182</v>
      </c>
      <c r="D234" t="inlineStr">
        <is>
          <t>JÖNKÖPINGS LÄN</t>
        </is>
      </c>
      <c r="E234" t="inlineStr">
        <is>
          <t>TRANÅS</t>
        </is>
      </c>
      <c r="G234" t="n">
        <v>8.5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39652-2021</t>
        </is>
      </c>
      <c r="B235" s="1" t="n">
        <v>44417</v>
      </c>
      <c r="C235" s="1" t="n">
        <v>45182</v>
      </c>
      <c r="D235" t="inlineStr">
        <is>
          <t>JÖNKÖPINGS LÄN</t>
        </is>
      </c>
      <c r="E235" t="inlineStr">
        <is>
          <t>TRANÅS</t>
        </is>
      </c>
      <c r="F235" t="inlineStr">
        <is>
          <t>Allmännings- och besparingsskogar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40103-2021</t>
        </is>
      </c>
      <c r="B236" s="1" t="n">
        <v>44418</v>
      </c>
      <c r="C236" s="1" t="n">
        <v>45182</v>
      </c>
      <c r="D236" t="inlineStr">
        <is>
          <t>JÖNKÖPINGS LÄN</t>
        </is>
      </c>
      <c r="E236" t="inlineStr">
        <is>
          <t>TRANÅS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40739-2021</t>
        </is>
      </c>
      <c r="B237" s="1" t="n">
        <v>44420</v>
      </c>
      <c r="C237" s="1" t="n">
        <v>45182</v>
      </c>
      <c r="D237" t="inlineStr">
        <is>
          <t>JÖNKÖPINGS LÄN</t>
        </is>
      </c>
      <c r="E237" t="inlineStr">
        <is>
          <t>TRANÅS</t>
        </is>
      </c>
      <c r="G237" t="n">
        <v>9.5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41376-2021</t>
        </is>
      </c>
      <c r="B238" s="1" t="n">
        <v>44424</v>
      </c>
      <c r="C238" s="1" t="n">
        <v>45182</v>
      </c>
      <c r="D238" t="inlineStr">
        <is>
          <t>JÖNKÖPINGS LÄN</t>
        </is>
      </c>
      <c r="E238" t="inlineStr">
        <is>
          <t>TRANÅS</t>
        </is>
      </c>
      <c r="F238" t="inlineStr">
        <is>
          <t>Allmännings- och besparingsskogar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50684-2021</t>
        </is>
      </c>
      <c r="B239" s="1" t="n">
        <v>44460</v>
      </c>
      <c r="C239" s="1" t="n">
        <v>45182</v>
      </c>
      <c r="D239" t="inlineStr">
        <is>
          <t>JÖNKÖPINGS LÄN</t>
        </is>
      </c>
      <c r="E239" t="inlineStr">
        <is>
          <t>TRANÅS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50687-2021</t>
        </is>
      </c>
      <c r="B240" s="1" t="n">
        <v>44460</v>
      </c>
      <c r="C240" s="1" t="n">
        <v>45182</v>
      </c>
      <c r="D240" t="inlineStr">
        <is>
          <t>JÖNKÖPINGS LÄN</t>
        </is>
      </c>
      <c r="E240" t="inlineStr">
        <is>
          <t>TRANÅS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52531-2021</t>
        </is>
      </c>
      <c r="B241" s="1" t="n">
        <v>44466</v>
      </c>
      <c r="C241" s="1" t="n">
        <v>45182</v>
      </c>
      <c r="D241" t="inlineStr">
        <is>
          <t>JÖNKÖPINGS LÄN</t>
        </is>
      </c>
      <c r="E241" t="inlineStr">
        <is>
          <t>TRANÅS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56330-2021</t>
        </is>
      </c>
      <c r="B242" s="1" t="n">
        <v>44477</v>
      </c>
      <c r="C242" s="1" t="n">
        <v>45182</v>
      </c>
      <c r="D242" t="inlineStr">
        <is>
          <t>JÖNKÖPINGS LÄN</t>
        </is>
      </c>
      <c r="E242" t="inlineStr">
        <is>
          <t>TRANÅS</t>
        </is>
      </c>
      <c r="G242" t="n">
        <v>8.300000000000001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57222-2021</t>
        </is>
      </c>
      <c r="B243" s="1" t="n">
        <v>44483</v>
      </c>
      <c r="C243" s="1" t="n">
        <v>45182</v>
      </c>
      <c r="D243" t="inlineStr">
        <is>
          <t>JÖNKÖPINGS LÄN</t>
        </is>
      </c>
      <c r="E243" t="inlineStr">
        <is>
          <t>TRANÅS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59017-2021</t>
        </is>
      </c>
      <c r="B244" s="1" t="n">
        <v>44489</v>
      </c>
      <c r="C244" s="1" t="n">
        <v>45182</v>
      </c>
      <c r="D244" t="inlineStr">
        <is>
          <t>JÖNKÖPINGS LÄN</t>
        </is>
      </c>
      <c r="E244" t="inlineStr">
        <is>
          <t>TRANÅS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67418-2021</t>
        </is>
      </c>
      <c r="B245" s="1" t="n">
        <v>44524</v>
      </c>
      <c r="C245" s="1" t="n">
        <v>45182</v>
      </c>
      <c r="D245" t="inlineStr">
        <is>
          <t>JÖNKÖPINGS LÄN</t>
        </is>
      </c>
      <c r="E245" t="inlineStr">
        <is>
          <t>TRANÅS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70037-2021</t>
        </is>
      </c>
      <c r="B246" s="1" t="n">
        <v>44533</v>
      </c>
      <c r="C246" s="1" t="n">
        <v>45182</v>
      </c>
      <c r="D246" t="inlineStr">
        <is>
          <t>JÖNKÖPINGS LÄN</t>
        </is>
      </c>
      <c r="E246" t="inlineStr">
        <is>
          <t>TRANÅS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73243-2021</t>
        </is>
      </c>
      <c r="B247" s="1" t="n">
        <v>44550</v>
      </c>
      <c r="C247" s="1" t="n">
        <v>45182</v>
      </c>
      <c r="D247" t="inlineStr">
        <is>
          <t>JÖNKÖPINGS LÄN</t>
        </is>
      </c>
      <c r="E247" t="inlineStr">
        <is>
          <t>TRANÅS</t>
        </is>
      </c>
      <c r="G247" t="n">
        <v>7.2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73785-2021</t>
        </is>
      </c>
      <c r="B248" s="1" t="n">
        <v>44552</v>
      </c>
      <c r="C248" s="1" t="n">
        <v>45182</v>
      </c>
      <c r="D248" t="inlineStr">
        <is>
          <t>JÖNKÖPINGS LÄN</t>
        </is>
      </c>
      <c r="E248" t="inlineStr">
        <is>
          <t>TRANÅS</t>
        </is>
      </c>
      <c r="F248" t="inlineStr">
        <is>
          <t>Allmännings- och besparingsskogar</t>
        </is>
      </c>
      <c r="G248" t="n">
        <v>14.9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74056-2021</t>
        </is>
      </c>
      <c r="B249" s="1" t="n">
        <v>44557</v>
      </c>
      <c r="C249" s="1" t="n">
        <v>45182</v>
      </c>
      <c r="D249" t="inlineStr">
        <is>
          <t>JÖNKÖPINGS LÄN</t>
        </is>
      </c>
      <c r="E249" t="inlineStr">
        <is>
          <t>TRANÅS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248-2022</t>
        </is>
      </c>
      <c r="B250" s="1" t="n">
        <v>44565</v>
      </c>
      <c r="C250" s="1" t="n">
        <v>45182</v>
      </c>
      <c r="D250" t="inlineStr">
        <is>
          <t>JÖNKÖPINGS LÄN</t>
        </is>
      </c>
      <c r="E250" t="inlineStr">
        <is>
          <t>TRANÅS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1613-2022</t>
        </is>
      </c>
      <c r="B251" s="1" t="n">
        <v>44573</v>
      </c>
      <c r="C251" s="1" t="n">
        <v>45182</v>
      </c>
      <c r="D251" t="inlineStr">
        <is>
          <t>JÖNKÖPINGS LÄN</t>
        </is>
      </c>
      <c r="E251" t="inlineStr">
        <is>
          <t>TRANÅS</t>
        </is>
      </c>
      <c r="F251" t="inlineStr">
        <is>
          <t>Allmännings- och besparingsskogar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2364-2022</t>
        </is>
      </c>
      <c r="B252" s="1" t="n">
        <v>44578</v>
      </c>
      <c r="C252" s="1" t="n">
        <v>45182</v>
      </c>
      <c r="D252" t="inlineStr">
        <is>
          <t>JÖNKÖPINGS LÄN</t>
        </is>
      </c>
      <c r="E252" t="inlineStr">
        <is>
          <t>TRANÅS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2729-2022</t>
        </is>
      </c>
      <c r="B253" s="1" t="n">
        <v>44580</v>
      </c>
      <c r="C253" s="1" t="n">
        <v>45182</v>
      </c>
      <c r="D253" t="inlineStr">
        <is>
          <t>JÖNKÖPINGS LÄN</t>
        </is>
      </c>
      <c r="E253" t="inlineStr">
        <is>
          <t>TRANÅS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3985-2022</t>
        </is>
      </c>
      <c r="B254" s="1" t="n">
        <v>44587</v>
      </c>
      <c r="C254" s="1" t="n">
        <v>45182</v>
      </c>
      <c r="D254" t="inlineStr">
        <is>
          <t>JÖNKÖPINGS LÄN</t>
        </is>
      </c>
      <c r="E254" t="inlineStr">
        <is>
          <t>TRANÅS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5824-2022</t>
        </is>
      </c>
      <c r="B255" s="1" t="n">
        <v>44596</v>
      </c>
      <c r="C255" s="1" t="n">
        <v>45182</v>
      </c>
      <c r="D255" t="inlineStr">
        <is>
          <t>JÖNKÖPINGS LÄN</t>
        </is>
      </c>
      <c r="E255" t="inlineStr">
        <is>
          <t>TRANÅS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5955-2022</t>
        </is>
      </c>
      <c r="B256" s="1" t="n">
        <v>44599</v>
      </c>
      <c r="C256" s="1" t="n">
        <v>45182</v>
      </c>
      <c r="D256" t="inlineStr">
        <is>
          <t>JÖNKÖPINGS LÄN</t>
        </is>
      </c>
      <c r="E256" t="inlineStr">
        <is>
          <t>TRANÅS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7008-2022</t>
        </is>
      </c>
      <c r="B257" s="1" t="n">
        <v>44603</v>
      </c>
      <c r="C257" s="1" t="n">
        <v>45182</v>
      </c>
      <c r="D257" t="inlineStr">
        <is>
          <t>JÖNKÖPINGS LÄN</t>
        </is>
      </c>
      <c r="E257" t="inlineStr">
        <is>
          <t>TRANÅS</t>
        </is>
      </c>
      <c r="G257" t="n">
        <v>4.9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7009-2022</t>
        </is>
      </c>
      <c r="B258" s="1" t="n">
        <v>44603</v>
      </c>
      <c r="C258" s="1" t="n">
        <v>45182</v>
      </c>
      <c r="D258" t="inlineStr">
        <is>
          <t>JÖNKÖPINGS LÄN</t>
        </is>
      </c>
      <c r="E258" t="inlineStr">
        <is>
          <t>TRANÅS</t>
        </is>
      </c>
      <c r="G258" t="n">
        <v>12.3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8143-2022</t>
        </is>
      </c>
      <c r="B259" s="1" t="n">
        <v>44609</v>
      </c>
      <c r="C259" s="1" t="n">
        <v>45182</v>
      </c>
      <c r="D259" t="inlineStr">
        <is>
          <t>JÖNKÖPINGS LÄN</t>
        </is>
      </c>
      <c r="E259" t="inlineStr">
        <is>
          <t>TRANÅS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8631-2022</t>
        </is>
      </c>
      <c r="B260" s="1" t="n">
        <v>44613</v>
      </c>
      <c r="C260" s="1" t="n">
        <v>45182</v>
      </c>
      <c r="D260" t="inlineStr">
        <is>
          <t>JÖNKÖPINGS LÄN</t>
        </is>
      </c>
      <c r="E260" t="inlineStr">
        <is>
          <t>TRANÅS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8874-2022</t>
        </is>
      </c>
      <c r="B261" s="1" t="n">
        <v>44614</v>
      </c>
      <c r="C261" s="1" t="n">
        <v>45182</v>
      </c>
      <c r="D261" t="inlineStr">
        <is>
          <t>JÖNKÖPINGS LÄN</t>
        </is>
      </c>
      <c r="E261" t="inlineStr">
        <is>
          <t>TRANÅS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9977-2022</t>
        </is>
      </c>
      <c r="B262" s="1" t="n">
        <v>44621</v>
      </c>
      <c r="C262" s="1" t="n">
        <v>45182</v>
      </c>
      <c r="D262" t="inlineStr">
        <is>
          <t>JÖNKÖPINGS LÄN</t>
        </is>
      </c>
      <c r="E262" t="inlineStr">
        <is>
          <t>TRANÅS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10867-2022</t>
        </is>
      </c>
      <c r="B263" s="1" t="n">
        <v>44627</v>
      </c>
      <c r="C263" s="1" t="n">
        <v>45182</v>
      </c>
      <c r="D263" t="inlineStr">
        <is>
          <t>JÖNKÖPINGS LÄN</t>
        </is>
      </c>
      <c r="E263" t="inlineStr">
        <is>
          <t>TRANÅS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10992-2022</t>
        </is>
      </c>
      <c r="B264" s="1" t="n">
        <v>44628</v>
      </c>
      <c r="C264" s="1" t="n">
        <v>45182</v>
      </c>
      <c r="D264" t="inlineStr">
        <is>
          <t>JÖNKÖPINGS LÄN</t>
        </is>
      </c>
      <c r="E264" t="inlineStr">
        <is>
          <t>TRANÅS</t>
        </is>
      </c>
      <c r="F264" t="inlineStr">
        <is>
          <t>Allmännings- och besparingsskogar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10985-2022</t>
        </is>
      </c>
      <c r="B265" s="1" t="n">
        <v>44628</v>
      </c>
      <c r="C265" s="1" t="n">
        <v>45182</v>
      </c>
      <c r="D265" t="inlineStr">
        <is>
          <t>JÖNKÖPINGS LÄN</t>
        </is>
      </c>
      <c r="E265" t="inlineStr">
        <is>
          <t>TRANÅS</t>
        </is>
      </c>
      <c r="F265" t="inlineStr">
        <is>
          <t>Allmännings- och besparingsskogar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11417-2022</t>
        </is>
      </c>
      <c r="B266" s="1" t="n">
        <v>44630</v>
      </c>
      <c r="C266" s="1" t="n">
        <v>45182</v>
      </c>
      <c r="D266" t="inlineStr">
        <is>
          <t>JÖNKÖPINGS LÄN</t>
        </is>
      </c>
      <c r="E266" t="inlineStr">
        <is>
          <t>TRANÅS</t>
        </is>
      </c>
      <c r="G266" t="n">
        <v>2.3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12214-2022</t>
        </is>
      </c>
      <c r="B267" s="1" t="n">
        <v>44637</v>
      </c>
      <c r="C267" s="1" t="n">
        <v>45182</v>
      </c>
      <c r="D267" t="inlineStr">
        <is>
          <t>JÖNKÖPINGS LÄN</t>
        </is>
      </c>
      <c r="E267" t="inlineStr">
        <is>
          <t>TRANÅS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19129-2022</t>
        </is>
      </c>
      <c r="B268" s="1" t="n">
        <v>44691</v>
      </c>
      <c r="C268" s="1" t="n">
        <v>45182</v>
      </c>
      <c r="D268" t="inlineStr">
        <is>
          <t>JÖNKÖPINGS LÄN</t>
        </is>
      </c>
      <c r="E268" t="inlineStr">
        <is>
          <t>TRANÅS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19131-2022</t>
        </is>
      </c>
      <c r="B269" s="1" t="n">
        <v>44691</v>
      </c>
      <c r="C269" s="1" t="n">
        <v>45182</v>
      </c>
      <c r="D269" t="inlineStr">
        <is>
          <t>JÖNKÖPINGS LÄN</t>
        </is>
      </c>
      <c r="E269" t="inlineStr">
        <is>
          <t>TRANÅS</t>
        </is>
      </c>
      <c r="G269" t="n">
        <v>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21012-2022</t>
        </is>
      </c>
      <c r="B270" s="1" t="n">
        <v>44701</v>
      </c>
      <c r="C270" s="1" t="n">
        <v>45182</v>
      </c>
      <c r="D270" t="inlineStr">
        <is>
          <t>JÖNKÖPINGS LÄN</t>
        </is>
      </c>
      <c r="E270" t="inlineStr">
        <is>
          <t>TRANÅS</t>
        </is>
      </c>
      <c r="G270" t="n">
        <v>7.1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22802-2022</t>
        </is>
      </c>
      <c r="B271" s="1" t="n">
        <v>44714</v>
      </c>
      <c r="C271" s="1" t="n">
        <v>45182</v>
      </c>
      <c r="D271" t="inlineStr">
        <is>
          <t>JÖNKÖPINGS LÄN</t>
        </is>
      </c>
      <c r="E271" t="inlineStr">
        <is>
          <t>TRANÅS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23031-2022</t>
        </is>
      </c>
      <c r="B272" s="1" t="n">
        <v>44719</v>
      </c>
      <c r="C272" s="1" t="n">
        <v>45182</v>
      </c>
      <c r="D272" t="inlineStr">
        <is>
          <t>JÖNKÖPINGS LÄN</t>
        </is>
      </c>
      <c r="E272" t="inlineStr">
        <is>
          <t>TRANÅS</t>
        </is>
      </c>
      <c r="F272" t="inlineStr">
        <is>
          <t>Kommuner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23033-2022</t>
        </is>
      </c>
      <c r="B273" s="1" t="n">
        <v>44719</v>
      </c>
      <c r="C273" s="1" t="n">
        <v>45182</v>
      </c>
      <c r="D273" t="inlineStr">
        <is>
          <t>JÖNKÖPINGS LÄN</t>
        </is>
      </c>
      <c r="E273" t="inlineStr">
        <is>
          <t>TRANÅS</t>
        </is>
      </c>
      <c r="F273" t="inlineStr">
        <is>
          <t>Kommuner</t>
        </is>
      </c>
      <c r="G273" t="n">
        <v>5.1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23034-2022</t>
        </is>
      </c>
      <c r="B274" s="1" t="n">
        <v>44719</v>
      </c>
      <c r="C274" s="1" t="n">
        <v>45182</v>
      </c>
      <c r="D274" t="inlineStr">
        <is>
          <t>JÖNKÖPINGS LÄN</t>
        </is>
      </c>
      <c r="E274" t="inlineStr">
        <is>
          <t>TRANÅS</t>
        </is>
      </c>
      <c r="F274" t="inlineStr">
        <is>
          <t>Kommuner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26361-2022</t>
        </is>
      </c>
      <c r="B275" s="1" t="n">
        <v>44735</v>
      </c>
      <c r="C275" s="1" t="n">
        <v>45182</v>
      </c>
      <c r="D275" t="inlineStr">
        <is>
          <t>JÖNKÖPINGS LÄN</t>
        </is>
      </c>
      <c r="E275" t="inlineStr">
        <is>
          <t>TRANÅS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26449-2022</t>
        </is>
      </c>
      <c r="B276" s="1" t="n">
        <v>44738</v>
      </c>
      <c r="C276" s="1" t="n">
        <v>45182</v>
      </c>
      <c r="D276" t="inlineStr">
        <is>
          <t>JÖNKÖPINGS LÄN</t>
        </is>
      </c>
      <c r="E276" t="inlineStr">
        <is>
          <t>TRANÅS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27771-2022</t>
        </is>
      </c>
      <c r="B277" s="1" t="n">
        <v>44743</v>
      </c>
      <c r="C277" s="1" t="n">
        <v>45182</v>
      </c>
      <c r="D277" t="inlineStr">
        <is>
          <t>JÖNKÖPINGS LÄN</t>
        </is>
      </c>
      <c r="E277" t="inlineStr">
        <is>
          <t>TRANÅS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27776-2022</t>
        </is>
      </c>
      <c r="B278" s="1" t="n">
        <v>44743</v>
      </c>
      <c r="C278" s="1" t="n">
        <v>45182</v>
      </c>
      <c r="D278" t="inlineStr">
        <is>
          <t>JÖNKÖPINGS LÄN</t>
        </is>
      </c>
      <c r="E278" t="inlineStr">
        <is>
          <t>TRANÅS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27902-2022</t>
        </is>
      </c>
      <c r="B279" s="1" t="n">
        <v>44743</v>
      </c>
      <c r="C279" s="1" t="n">
        <v>45182</v>
      </c>
      <c r="D279" t="inlineStr">
        <is>
          <t>JÖNKÖPINGS LÄN</t>
        </is>
      </c>
      <c r="E279" t="inlineStr">
        <is>
          <t>TRANÅS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31232-2022</t>
        </is>
      </c>
      <c r="B280" s="1" t="n">
        <v>44771</v>
      </c>
      <c r="C280" s="1" t="n">
        <v>45182</v>
      </c>
      <c r="D280" t="inlineStr">
        <is>
          <t>JÖNKÖPINGS LÄN</t>
        </is>
      </c>
      <c r="E280" t="inlineStr">
        <is>
          <t>TRANÅS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35101-2022</t>
        </is>
      </c>
      <c r="B281" s="1" t="n">
        <v>44797</v>
      </c>
      <c r="C281" s="1" t="n">
        <v>45182</v>
      </c>
      <c r="D281" t="inlineStr">
        <is>
          <t>JÖNKÖPINGS LÄN</t>
        </is>
      </c>
      <c r="E281" t="inlineStr">
        <is>
          <t>TRANÅS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40442-2022</t>
        </is>
      </c>
      <c r="B282" s="1" t="n">
        <v>44823</v>
      </c>
      <c r="C282" s="1" t="n">
        <v>45182</v>
      </c>
      <c r="D282" t="inlineStr">
        <is>
          <t>JÖNKÖPINGS LÄN</t>
        </is>
      </c>
      <c r="E282" t="inlineStr">
        <is>
          <t>TRANÅS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43593-2022</t>
        </is>
      </c>
      <c r="B283" s="1" t="n">
        <v>44834</v>
      </c>
      <c r="C283" s="1" t="n">
        <v>45182</v>
      </c>
      <c r="D283" t="inlineStr">
        <is>
          <t>JÖNKÖPINGS LÄN</t>
        </is>
      </c>
      <c r="E283" t="inlineStr">
        <is>
          <t>TRANÅS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45575-2022</t>
        </is>
      </c>
      <c r="B284" s="1" t="n">
        <v>44845</v>
      </c>
      <c r="C284" s="1" t="n">
        <v>45182</v>
      </c>
      <c r="D284" t="inlineStr">
        <is>
          <t>JÖNKÖPINGS LÄN</t>
        </is>
      </c>
      <c r="E284" t="inlineStr">
        <is>
          <t>TRANÅS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46383-2022</t>
        </is>
      </c>
      <c r="B285" s="1" t="n">
        <v>44846</v>
      </c>
      <c r="C285" s="1" t="n">
        <v>45182</v>
      </c>
      <c r="D285" t="inlineStr">
        <is>
          <t>JÖNKÖPINGS LÄN</t>
        </is>
      </c>
      <c r="E285" t="inlineStr">
        <is>
          <t>TRANÅS</t>
        </is>
      </c>
      <c r="G285" t="n">
        <v>7.2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47310-2022</t>
        </is>
      </c>
      <c r="B286" s="1" t="n">
        <v>44853</v>
      </c>
      <c r="C286" s="1" t="n">
        <v>45182</v>
      </c>
      <c r="D286" t="inlineStr">
        <is>
          <t>JÖNKÖPINGS LÄN</t>
        </is>
      </c>
      <c r="E286" t="inlineStr">
        <is>
          <t>TRANÅS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47902-2022</t>
        </is>
      </c>
      <c r="B287" s="1" t="n">
        <v>44855</v>
      </c>
      <c r="C287" s="1" t="n">
        <v>45182</v>
      </c>
      <c r="D287" t="inlineStr">
        <is>
          <t>JÖNKÖPINGS LÄN</t>
        </is>
      </c>
      <c r="E287" t="inlineStr">
        <is>
          <t>TRANÅS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54703-2022</t>
        </is>
      </c>
      <c r="B288" s="1" t="n">
        <v>44881</v>
      </c>
      <c r="C288" s="1" t="n">
        <v>45182</v>
      </c>
      <c r="D288" t="inlineStr">
        <is>
          <t>JÖNKÖPINGS LÄN</t>
        </is>
      </c>
      <c r="E288" t="inlineStr">
        <is>
          <t>TRANÅS</t>
        </is>
      </c>
      <c r="G288" t="n">
        <v>6.1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54750-2022</t>
        </is>
      </c>
      <c r="B289" s="1" t="n">
        <v>44881</v>
      </c>
      <c r="C289" s="1" t="n">
        <v>45182</v>
      </c>
      <c r="D289" t="inlineStr">
        <is>
          <t>JÖNKÖPINGS LÄN</t>
        </is>
      </c>
      <c r="E289" t="inlineStr">
        <is>
          <t>TRANÅS</t>
        </is>
      </c>
      <c r="G289" t="n">
        <v>3.4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1880-2023</t>
        </is>
      </c>
      <c r="B290" s="1" t="n">
        <v>44939</v>
      </c>
      <c r="C290" s="1" t="n">
        <v>45182</v>
      </c>
      <c r="D290" t="inlineStr">
        <is>
          <t>JÖNKÖPINGS LÄN</t>
        </is>
      </c>
      <c r="E290" t="inlineStr">
        <is>
          <t>TRANÅS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2375-2023</t>
        </is>
      </c>
      <c r="B291" s="1" t="n">
        <v>44942</v>
      </c>
      <c r="C291" s="1" t="n">
        <v>45182</v>
      </c>
      <c r="D291" t="inlineStr">
        <is>
          <t>JÖNKÖPINGS LÄN</t>
        </is>
      </c>
      <c r="E291" t="inlineStr">
        <is>
          <t>TRANÅS</t>
        </is>
      </c>
      <c r="F291" t="inlineStr">
        <is>
          <t>Kommuner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2379-2023</t>
        </is>
      </c>
      <c r="B292" s="1" t="n">
        <v>44942</v>
      </c>
      <c r="C292" s="1" t="n">
        <v>45182</v>
      </c>
      <c r="D292" t="inlineStr">
        <is>
          <t>JÖNKÖPINGS LÄN</t>
        </is>
      </c>
      <c r="E292" t="inlineStr">
        <is>
          <t>TRANÅS</t>
        </is>
      </c>
      <c r="F292" t="inlineStr">
        <is>
          <t>Kommuner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4692-2023</t>
        </is>
      </c>
      <c r="B293" s="1" t="n">
        <v>44953</v>
      </c>
      <c r="C293" s="1" t="n">
        <v>45182</v>
      </c>
      <c r="D293" t="inlineStr">
        <is>
          <t>JÖNKÖPINGS LÄN</t>
        </is>
      </c>
      <c r="E293" t="inlineStr">
        <is>
          <t>TRANÅS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4702-2023</t>
        </is>
      </c>
      <c r="B294" s="1" t="n">
        <v>44953</v>
      </c>
      <c r="C294" s="1" t="n">
        <v>45182</v>
      </c>
      <c r="D294" t="inlineStr">
        <is>
          <t>JÖNKÖPINGS LÄN</t>
        </is>
      </c>
      <c r="E294" t="inlineStr">
        <is>
          <t>TRANÅS</t>
        </is>
      </c>
      <c r="G294" t="n">
        <v>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5934-2023</t>
        </is>
      </c>
      <c r="B295" s="1" t="n">
        <v>44963</v>
      </c>
      <c r="C295" s="1" t="n">
        <v>45182</v>
      </c>
      <c r="D295" t="inlineStr">
        <is>
          <t>JÖNKÖPINGS LÄN</t>
        </is>
      </c>
      <c r="E295" t="inlineStr">
        <is>
          <t>TRANÅS</t>
        </is>
      </c>
      <c r="G295" t="n">
        <v>4.3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6043-2023</t>
        </is>
      </c>
      <c r="B296" s="1" t="n">
        <v>44964</v>
      </c>
      <c r="C296" s="1" t="n">
        <v>45182</v>
      </c>
      <c r="D296" t="inlineStr">
        <is>
          <t>JÖNKÖPINGS LÄN</t>
        </is>
      </c>
      <c r="E296" t="inlineStr">
        <is>
          <t>TRANÅS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6705-2023</t>
        </is>
      </c>
      <c r="B297" s="1" t="n">
        <v>44966</v>
      </c>
      <c r="C297" s="1" t="n">
        <v>45182</v>
      </c>
      <c r="D297" t="inlineStr">
        <is>
          <t>JÖNKÖPINGS LÄN</t>
        </is>
      </c>
      <c r="E297" t="inlineStr">
        <is>
          <t>TRANÅS</t>
        </is>
      </c>
      <c r="G297" t="n">
        <v>3.8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6919-2023</t>
        </is>
      </c>
      <c r="B298" s="1" t="n">
        <v>44967</v>
      </c>
      <c r="C298" s="1" t="n">
        <v>45182</v>
      </c>
      <c r="D298" t="inlineStr">
        <is>
          <t>JÖNKÖPINGS LÄN</t>
        </is>
      </c>
      <c r="E298" t="inlineStr">
        <is>
          <t>TRANÅS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8351-2023</t>
        </is>
      </c>
      <c r="B299" s="1" t="n">
        <v>44977</v>
      </c>
      <c r="C299" s="1" t="n">
        <v>45182</v>
      </c>
      <c r="D299" t="inlineStr">
        <is>
          <t>JÖNKÖPINGS LÄN</t>
        </is>
      </c>
      <c r="E299" t="inlineStr">
        <is>
          <t>TRANÅS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9505-2023</t>
        </is>
      </c>
      <c r="B300" s="1" t="n">
        <v>44981</v>
      </c>
      <c r="C300" s="1" t="n">
        <v>45182</v>
      </c>
      <c r="D300" t="inlineStr">
        <is>
          <t>JÖNKÖPINGS LÄN</t>
        </is>
      </c>
      <c r="E300" t="inlineStr">
        <is>
          <t>TRANÅS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11231-2023</t>
        </is>
      </c>
      <c r="B301" s="1" t="n">
        <v>44992</v>
      </c>
      <c r="C301" s="1" t="n">
        <v>45182</v>
      </c>
      <c r="D301" t="inlineStr">
        <is>
          <t>JÖNKÖPINGS LÄN</t>
        </is>
      </c>
      <c r="E301" t="inlineStr">
        <is>
          <t>TRANÅS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11606-2023</t>
        </is>
      </c>
      <c r="B302" s="1" t="n">
        <v>44992</v>
      </c>
      <c r="C302" s="1" t="n">
        <v>45182</v>
      </c>
      <c r="D302" t="inlineStr">
        <is>
          <t>JÖNKÖPINGS LÄN</t>
        </is>
      </c>
      <c r="E302" t="inlineStr">
        <is>
          <t>TRANÅS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11600-2023</t>
        </is>
      </c>
      <c r="B303" s="1" t="n">
        <v>44992</v>
      </c>
      <c r="C303" s="1" t="n">
        <v>45182</v>
      </c>
      <c r="D303" t="inlineStr">
        <is>
          <t>JÖNKÖPINGS LÄN</t>
        </is>
      </c>
      <c r="E303" t="inlineStr">
        <is>
          <t>TRANÅS</t>
        </is>
      </c>
      <c r="G303" t="n">
        <v>3.8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11613-2023</t>
        </is>
      </c>
      <c r="B304" s="1" t="n">
        <v>44992</v>
      </c>
      <c r="C304" s="1" t="n">
        <v>45182</v>
      </c>
      <c r="D304" t="inlineStr">
        <is>
          <t>JÖNKÖPINGS LÄN</t>
        </is>
      </c>
      <c r="E304" t="inlineStr">
        <is>
          <t>TRANÅS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11649-2023</t>
        </is>
      </c>
      <c r="B305" s="1" t="n">
        <v>44992</v>
      </c>
      <c r="C305" s="1" t="n">
        <v>45182</v>
      </c>
      <c r="D305" t="inlineStr">
        <is>
          <t>JÖNKÖPINGS LÄN</t>
        </is>
      </c>
      <c r="E305" t="inlineStr">
        <is>
          <t>TRANÅS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11630-2023</t>
        </is>
      </c>
      <c r="B306" s="1" t="n">
        <v>44992</v>
      </c>
      <c r="C306" s="1" t="n">
        <v>45182</v>
      </c>
      <c r="D306" t="inlineStr">
        <is>
          <t>JÖNKÖPINGS LÄN</t>
        </is>
      </c>
      <c r="E306" t="inlineStr">
        <is>
          <t>TRANÅS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12885-2023</t>
        </is>
      </c>
      <c r="B307" s="1" t="n">
        <v>45001</v>
      </c>
      <c r="C307" s="1" t="n">
        <v>45182</v>
      </c>
      <c r="D307" t="inlineStr">
        <is>
          <t>JÖNKÖPINGS LÄN</t>
        </is>
      </c>
      <c r="E307" t="inlineStr">
        <is>
          <t>TRANÅS</t>
        </is>
      </c>
      <c r="G307" t="n">
        <v>5.4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13091-2023</t>
        </is>
      </c>
      <c r="B308" s="1" t="n">
        <v>45002</v>
      </c>
      <c r="C308" s="1" t="n">
        <v>45182</v>
      </c>
      <c r="D308" t="inlineStr">
        <is>
          <t>JÖNKÖPINGS LÄN</t>
        </is>
      </c>
      <c r="E308" t="inlineStr">
        <is>
          <t>TRANÅS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13624-2023</t>
        </is>
      </c>
      <c r="B309" s="1" t="n">
        <v>45006</v>
      </c>
      <c r="C309" s="1" t="n">
        <v>45182</v>
      </c>
      <c r="D309" t="inlineStr">
        <is>
          <t>JÖNKÖPINGS LÄN</t>
        </is>
      </c>
      <c r="E309" t="inlineStr">
        <is>
          <t>TRANÅS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14756-2023</t>
        </is>
      </c>
      <c r="B310" s="1" t="n">
        <v>45014</v>
      </c>
      <c r="C310" s="1" t="n">
        <v>45182</v>
      </c>
      <c r="D310" t="inlineStr">
        <is>
          <t>JÖNKÖPINGS LÄN</t>
        </is>
      </c>
      <c r="E310" t="inlineStr">
        <is>
          <t>TRANÅS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16159-2023</t>
        </is>
      </c>
      <c r="B311" s="1" t="n">
        <v>45027</v>
      </c>
      <c r="C311" s="1" t="n">
        <v>45182</v>
      </c>
      <c r="D311" t="inlineStr">
        <is>
          <t>JÖNKÖPINGS LÄN</t>
        </is>
      </c>
      <c r="E311" t="inlineStr">
        <is>
          <t>TRANÅS</t>
        </is>
      </c>
      <c r="F311" t="inlineStr">
        <is>
          <t>Allmännings- och besparingsskogar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16153-2023</t>
        </is>
      </c>
      <c r="B312" s="1" t="n">
        <v>45027</v>
      </c>
      <c r="C312" s="1" t="n">
        <v>45182</v>
      </c>
      <c r="D312" t="inlineStr">
        <is>
          <t>JÖNKÖPINGS LÄN</t>
        </is>
      </c>
      <c r="E312" t="inlineStr">
        <is>
          <t>TRANÅS</t>
        </is>
      </c>
      <c r="F312" t="inlineStr">
        <is>
          <t>Allmännings- och besparingsskogar</t>
        </is>
      </c>
      <c r="G312" t="n">
        <v>14.5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16912-2023</t>
        </is>
      </c>
      <c r="B313" s="1" t="n">
        <v>45033</v>
      </c>
      <c r="C313" s="1" t="n">
        <v>45182</v>
      </c>
      <c r="D313" t="inlineStr">
        <is>
          <t>JÖNKÖPINGS LÄN</t>
        </is>
      </c>
      <c r="E313" t="inlineStr">
        <is>
          <t>TRANÅS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17599-2023</t>
        </is>
      </c>
      <c r="B314" s="1" t="n">
        <v>45034</v>
      </c>
      <c r="C314" s="1" t="n">
        <v>45182</v>
      </c>
      <c r="D314" t="inlineStr">
        <is>
          <t>JÖNKÖPINGS LÄN</t>
        </is>
      </c>
      <c r="E314" t="inlineStr">
        <is>
          <t>TRANÅS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18173-2023</t>
        </is>
      </c>
      <c r="B315" s="1" t="n">
        <v>45040</v>
      </c>
      <c r="C315" s="1" t="n">
        <v>45182</v>
      </c>
      <c r="D315" t="inlineStr">
        <is>
          <t>JÖNKÖPINGS LÄN</t>
        </is>
      </c>
      <c r="E315" t="inlineStr">
        <is>
          <t>TRANÅS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19776-2023</t>
        </is>
      </c>
      <c r="B316" s="1" t="n">
        <v>45051</v>
      </c>
      <c r="C316" s="1" t="n">
        <v>45182</v>
      </c>
      <c r="D316" t="inlineStr">
        <is>
          <t>JÖNKÖPINGS LÄN</t>
        </is>
      </c>
      <c r="E316" t="inlineStr">
        <is>
          <t>TRANÅS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21319-2023</t>
        </is>
      </c>
      <c r="B317" s="1" t="n">
        <v>45062</v>
      </c>
      <c r="C317" s="1" t="n">
        <v>45182</v>
      </c>
      <c r="D317" t="inlineStr">
        <is>
          <t>JÖNKÖPINGS LÄN</t>
        </is>
      </c>
      <c r="E317" t="inlineStr">
        <is>
          <t>TRANÅS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21876-2023</t>
        </is>
      </c>
      <c r="B318" s="1" t="n">
        <v>45068</v>
      </c>
      <c r="C318" s="1" t="n">
        <v>45182</v>
      </c>
      <c r="D318" t="inlineStr">
        <is>
          <t>JÖNKÖPINGS LÄN</t>
        </is>
      </c>
      <c r="E318" t="inlineStr">
        <is>
          <t>TRANÅS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22404-2023</t>
        </is>
      </c>
      <c r="B319" s="1" t="n">
        <v>45070</v>
      </c>
      <c r="C319" s="1" t="n">
        <v>45182</v>
      </c>
      <c r="D319" t="inlineStr">
        <is>
          <t>JÖNKÖPINGS LÄN</t>
        </is>
      </c>
      <c r="E319" t="inlineStr">
        <is>
          <t>TRANÅS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22488-2023</t>
        </is>
      </c>
      <c r="B320" s="1" t="n">
        <v>45071</v>
      </c>
      <c r="C320" s="1" t="n">
        <v>45182</v>
      </c>
      <c r="D320" t="inlineStr">
        <is>
          <t>JÖNKÖPINGS LÄN</t>
        </is>
      </c>
      <c r="E320" t="inlineStr">
        <is>
          <t>TRANÅS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23993-2023</t>
        </is>
      </c>
      <c r="B321" s="1" t="n">
        <v>45078</v>
      </c>
      <c r="C321" s="1" t="n">
        <v>45182</v>
      </c>
      <c r="D321" t="inlineStr">
        <is>
          <t>JÖNKÖPINGS LÄN</t>
        </is>
      </c>
      <c r="E321" t="inlineStr">
        <is>
          <t>TRANÅS</t>
        </is>
      </c>
      <c r="G321" t="n">
        <v>4.7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23984-2023</t>
        </is>
      </c>
      <c r="B322" s="1" t="n">
        <v>45078</v>
      </c>
      <c r="C322" s="1" t="n">
        <v>45182</v>
      </c>
      <c r="D322" t="inlineStr">
        <is>
          <t>JÖNKÖPINGS LÄN</t>
        </is>
      </c>
      <c r="E322" t="inlineStr">
        <is>
          <t>TRANÅS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24967-2023</t>
        </is>
      </c>
      <c r="B323" s="1" t="n">
        <v>45085</v>
      </c>
      <c r="C323" s="1" t="n">
        <v>45182</v>
      </c>
      <c r="D323" t="inlineStr">
        <is>
          <t>JÖNKÖPINGS LÄN</t>
        </is>
      </c>
      <c r="E323" t="inlineStr">
        <is>
          <t>TRANÅS</t>
        </is>
      </c>
      <c r="F323" t="inlineStr">
        <is>
          <t>Kommuner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28997-2023</t>
        </is>
      </c>
      <c r="B324" s="1" t="n">
        <v>45104</v>
      </c>
      <c r="C324" s="1" t="n">
        <v>45182</v>
      </c>
      <c r="D324" t="inlineStr">
        <is>
          <t>JÖNKÖPINGS LÄN</t>
        </is>
      </c>
      <c r="E324" t="inlineStr">
        <is>
          <t>TRANÅS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29130-2023</t>
        </is>
      </c>
      <c r="B325" s="1" t="n">
        <v>45105</v>
      </c>
      <c r="C325" s="1" t="n">
        <v>45182</v>
      </c>
      <c r="D325" t="inlineStr">
        <is>
          <t>JÖNKÖPINGS LÄN</t>
        </is>
      </c>
      <c r="E325" t="inlineStr">
        <is>
          <t>TRANÅS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33213-2023</t>
        </is>
      </c>
      <c r="B326" s="1" t="n">
        <v>45114</v>
      </c>
      <c r="C326" s="1" t="n">
        <v>45182</v>
      </c>
      <c r="D326" t="inlineStr">
        <is>
          <t>JÖNKÖPINGS LÄN</t>
        </is>
      </c>
      <c r="E326" t="inlineStr">
        <is>
          <t>TRANÅS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35025-2023</t>
        </is>
      </c>
      <c r="B327" s="1" t="n">
        <v>45144</v>
      </c>
      <c r="C327" s="1" t="n">
        <v>45182</v>
      </c>
      <c r="D327" t="inlineStr">
        <is>
          <t>JÖNKÖPINGS LÄN</t>
        </is>
      </c>
      <c r="E327" t="inlineStr">
        <is>
          <t>TRANÅS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37160-2023</t>
        </is>
      </c>
      <c r="B328" s="1" t="n">
        <v>45154</v>
      </c>
      <c r="C328" s="1" t="n">
        <v>45182</v>
      </c>
      <c r="D328" t="inlineStr">
        <is>
          <t>JÖNKÖPINGS LÄN</t>
        </is>
      </c>
      <c r="E328" t="inlineStr">
        <is>
          <t>TRANÅS</t>
        </is>
      </c>
      <c r="G328" t="n">
        <v>2.5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37703-2023</t>
        </is>
      </c>
      <c r="B329" s="1" t="n">
        <v>45159</v>
      </c>
      <c r="C329" s="1" t="n">
        <v>45182</v>
      </c>
      <c r="D329" t="inlineStr">
        <is>
          <t>JÖNKÖPINGS LÄN</t>
        </is>
      </c>
      <c r="E329" t="inlineStr">
        <is>
          <t>TRANÅS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37949-2023</t>
        </is>
      </c>
      <c r="B330" s="1" t="n">
        <v>45159</v>
      </c>
      <c r="C330" s="1" t="n">
        <v>45182</v>
      </c>
      <c r="D330" t="inlineStr">
        <is>
          <t>JÖNKÖPINGS LÄN</t>
        </is>
      </c>
      <c r="E330" t="inlineStr">
        <is>
          <t>TRANÅS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>
      <c r="A331" t="inlineStr">
        <is>
          <t>A 39891-2023</t>
        </is>
      </c>
      <c r="B331" s="1" t="n">
        <v>45168</v>
      </c>
      <c r="C331" s="1" t="n">
        <v>45182</v>
      </c>
      <c r="D331" t="inlineStr">
        <is>
          <t>JÖNKÖPINGS LÄN</t>
        </is>
      </c>
      <c r="E331" t="inlineStr">
        <is>
          <t>TRANÅS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2023-09-13T06:36:40Z</dcterms:created>
  <dcterms:modified xmlns:dcterms="http://purl.org/dc/terms/" xmlns:xsi="http://www.w3.org/2001/XMLSchema-instance" xsi:type="dcterms:W3CDTF">2023-09-13T06:36:40Z</dcterms:modified>
</cp:coreProperties>
</file>