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45192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45192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31252-2019.xlsx", "A 31252-2019")</f>
        <v/>
      </c>
      <c r="T3">
        <f>HYPERLINK("https://klasma.github.io/Logging_UMEA/kartor/A 31252-2019.png", "A 31252-2019")</f>
        <v/>
      </c>
      <c r="V3">
        <f>HYPERLINK("https://klasma.github.io/Logging_UMEA/klagomål/A 31252-2019.docx", "A 31252-2019")</f>
        <v/>
      </c>
      <c r="W3">
        <f>HYPERLINK("https://klasma.github.io/Logging_UMEA/klagomålsmail/A 31252-2019.docx", "A 31252-2019")</f>
        <v/>
      </c>
      <c r="X3">
        <f>HYPERLINK("https://klasma.github.io/Logging_UMEA/tillsyn/A 31252-2019.docx", "A 31252-2019")</f>
        <v/>
      </c>
      <c r="Y3">
        <f>HYPERLINK("https://klasma.github.io/Logging_UMEA/tillsynsmail/A 31252-2019.docx", "A 31252-2019")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45192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35039-2022.xlsx", "A 35039-2022")</f>
        <v/>
      </c>
      <c r="T4">
        <f>HYPERLINK("https://klasma.github.io/Logging_UMEA/kartor/A 35039-2022.png", "A 35039-2022")</f>
        <v/>
      </c>
      <c r="V4">
        <f>HYPERLINK("https://klasma.github.io/Logging_UMEA/klagomål/A 35039-2022.docx", "A 35039-2022")</f>
        <v/>
      </c>
      <c r="W4">
        <f>HYPERLINK("https://klasma.github.io/Logging_UMEA/klagomålsmail/A 35039-2022.docx", "A 35039-2022")</f>
        <v/>
      </c>
      <c r="X4">
        <f>HYPERLINK("https://klasma.github.io/Logging_UMEA/tillsyn/A 35039-2022.docx", "A 35039-2022")</f>
        <v/>
      </c>
      <c r="Y4">
        <f>HYPERLINK("https://klasma.github.io/Logging_UMEA/tillsynsmail/A 35039-2022.docx", "A 35039-2022")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45192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51198-2022.xlsx", "A 51198-2022")</f>
        <v/>
      </c>
      <c r="T5">
        <f>HYPERLINK("https://klasma.github.io/Logging_UMEA/kartor/A 51198-2022.png", "A 51198-2022")</f>
        <v/>
      </c>
      <c r="V5">
        <f>HYPERLINK("https://klasma.github.io/Logging_UMEA/klagomål/A 51198-2022.docx", "A 51198-2022")</f>
        <v/>
      </c>
      <c r="W5">
        <f>HYPERLINK("https://klasma.github.io/Logging_UMEA/klagomålsmail/A 51198-2022.docx", "A 51198-2022")</f>
        <v/>
      </c>
      <c r="X5">
        <f>HYPERLINK("https://klasma.github.io/Logging_UMEA/tillsyn/A 51198-2022.docx", "A 51198-2022")</f>
        <v/>
      </c>
      <c r="Y5">
        <f>HYPERLINK("https://klasma.github.io/Logging_UMEA/tillsynsmail/A 51198-2022.docx", "A 51198-2022")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45192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8708-2023.xlsx", "A 8708-2023")</f>
        <v/>
      </c>
      <c r="T6">
        <f>HYPERLINK("https://klasma.github.io/Logging_UMEA/kartor/A 8708-2023.png", "A 8708-2023")</f>
        <v/>
      </c>
      <c r="V6">
        <f>HYPERLINK("https://klasma.github.io/Logging_UMEA/klagomål/A 8708-2023.docx", "A 8708-2023")</f>
        <v/>
      </c>
      <c r="W6">
        <f>HYPERLINK("https://klasma.github.io/Logging_UMEA/klagomålsmail/A 8708-2023.docx", "A 8708-2023")</f>
        <v/>
      </c>
      <c r="X6">
        <f>HYPERLINK("https://klasma.github.io/Logging_UMEA/tillsyn/A 8708-2023.docx", "A 8708-2023")</f>
        <v/>
      </c>
      <c r="Y6">
        <f>HYPERLINK("https://klasma.github.io/Logging_UMEA/tillsynsmail/A 8708-2023.docx", "A 8708-2023")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45192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10371-2023.xlsx", "A 10371-2023")</f>
        <v/>
      </c>
      <c r="T7">
        <f>HYPERLINK("https://klasma.github.io/Logging_UMEA/kartor/A 10371-2023.png", "A 10371-2023")</f>
        <v/>
      </c>
      <c r="V7">
        <f>HYPERLINK("https://klasma.github.io/Logging_UMEA/klagomål/A 10371-2023.docx", "A 10371-2023")</f>
        <v/>
      </c>
      <c r="W7">
        <f>HYPERLINK("https://klasma.github.io/Logging_UMEA/klagomålsmail/A 10371-2023.docx", "A 10371-2023")</f>
        <v/>
      </c>
      <c r="X7">
        <f>HYPERLINK("https://klasma.github.io/Logging_UMEA/tillsyn/A 10371-2023.docx", "A 10371-2023")</f>
        <v/>
      </c>
      <c r="Y7">
        <f>HYPERLINK("https://klasma.github.io/Logging_UMEA/tillsynsmail/A 10371-2023.docx", "A 10371-2023")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45192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41407-2022.xlsx", "A 41407-2022")</f>
        <v/>
      </c>
      <c r="T8">
        <f>HYPERLINK("https://klasma.github.io/Logging_UMEA/kartor/A 41407-2022.png", "A 41407-2022")</f>
        <v/>
      </c>
      <c r="V8">
        <f>HYPERLINK("https://klasma.github.io/Logging_UMEA/klagomål/A 41407-2022.docx", "A 41407-2022")</f>
        <v/>
      </c>
      <c r="W8">
        <f>HYPERLINK("https://klasma.github.io/Logging_UMEA/klagomålsmail/A 41407-2022.docx", "A 41407-2022")</f>
        <v/>
      </c>
      <c r="X8">
        <f>HYPERLINK("https://klasma.github.io/Logging_UMEA/tillsyn/A 41407-2022.docx", "A 41407-2022")</f>
        <v/>
      </c>
      <c r="Y8">
        <f>HYPERLINK("https://klasma.github.io/Logging_UMEA/tillsynsmail/A 41407-2022.docx", "A 41407-2022")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45192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15738-2023.xlsx", "A 15738-2023")</f>
        <v/>
      </c>
      <c r="T9">
        <f>HYPERLINK("https://klasma.github.io/Logging_UMEA/kartor/A 15738-2023.png", "A 15738-2023")</f>
        <v/>
      </c>
      <c r="V9">
        <f>HYPERLINK("https://klasma.github.io/Logging_UMEA/klagomål/A 15738-2023.docx", "A 15738-2023")</f>
        <v/>
      </c>
      <c r="W9">
        <f>HYPERLINK("https://klasma.github.io/Logging_UMEA/klagomålsmail/A 15738-2023.docx", "A 15738-2023")</f>
        <v/>
      </c>
      <c r="X9">
        <f>HYPERLINK("https://klasma.github.io/Logging_UMEA/tillsyn/A 15738-2023.docx", "A 15738-2023")</f>
        <v/>
      </c>
      <c r="Y9">
        <f>HYPERLINK("https://klasma.github.io/Logging_UMEA/tillsynsmail/A 15738-2023.docx", "A 15738-2023")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45192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31314-2019.xlsx", "A 31314-2019")</f>
        <v/>
      </c>
      <c r="T10">
        <f>HYPERLINK("https://klasma.github.io/Logging_UMEA/kartor/A 31314-2019.png", "A 31314-2019")</f>
        <v/>
      </c>
      <c r="V10">
        <f>HYPERLINK("https://klasma.github.io/Logging_UMEA/klagomål/A 31314-2019.docx", "A 31314-2019")</f>
        <v/>
      </c>
      <c r="W10">
        <f>HYPERLINK("https://klasma.github.io/Logging_UMEA/klagomålsmail/A 31314-2019.docx", "A 31314-2019")</f>
        <v/>
      </c>
      <c r="X10">
        <f>HYPERLINK("https://klasma.github.io/Logging_UMEA/tillsyn/A 31314-2019.docx", "A 31314-2019")</f>
        <v/>
      </c>
      <c r="Y10">
        <f>HYPERLINK("https://klasma.github.io/Logging_UMEA/tillsynsmail/A 31314-2019.docx", "A 31314-2019")</f>
        <v/>
      </c>
    </row>
    <row r="11" ht="15" customHeight="1">
      <c r="A11" t="inlineStr">
        <is>
          <t>A 3019-2020</t>
        </is>
      </c>
      <c r="B11" s="1" t="n">
        <v>43851</v>
      </c>
      <c r="C11" s="1" t="n">
        <v>45192</v>
      </c>
      <c r="D11" t="inlineStr">
        <is>
          <t>VÄSTERBOTTENS LÄN</t>
        </is>
      </c>
      <c r="E11" t="inlineStr">
        <is>
          <t>UMEÅ</t>
        </is>
      </c>
      <c r="F11" t="inlineStr">
        <is>
          <t>Kommuner</t>
        </is>
      </c>
      <c r="G11" t="n">
        <v>41.7</v>
      </c>
      <c r="H11" t="n">
        <v>4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Grönsångare
Kråka
Nordfladdermus
Rödvingetrast
Svartvit taggsvamp
Grovticka
Grön jordtunga</t>
        </is>
      </c>
      <c r="S11">
        <f>HYPERLINK("https://klasma.github.io/Logging_UMEA/artfynd/A 3019-2020.xlsx", "A 3019-2020")</f>
        <v/>
      </c>
      <c r="T11">
        <f>HYPERLINK("https://klasma.github.io/Logging_UMEA/kartor/A 3019-2020.png", "A 3019-2020")</f>
        <v/>
      </c>
      <c r="V11">
        <f>HYPERLINK("https://klasma.github.io/Logging_UMEA/klagomål/A 3019-2020.docx", "A 3019-2020")</f>
        <v/>
      </c>
      <c r="W11">
        <f>HYPERLINK("https://klasma.github.io/Logging_UMEA/klagomålsmail/A 3019-2020.docx", "A 3019-2020")</f>
        <v/>
      </c>
      <c r="X11">
        <f>HYPERLINK("https://klasma.github.io/Logging_UMEA/tillsyn/A 3019-2020.docx", "A 3019-2020")</f>
        <v/>
      </c>
      <c r="Y11">
        <f>HYPERLINK("https://klasma.github.io/Logging_UMEA/tillsynsmail/A 3019-2020.docx", "A 3019-2020")</f>
        <v/>
      </c>
    </row>
    <row r="12" ht="15" customHeight="1">
      <c r="A12" t="inlineStr">
        <is>
          <t>A 52153-2020</t>
        </is>
      </c>
      <c r="B12" s="1" t="n">
        <v>44117</v>
      </c>
      <c r="C12" s="1" t="n">
        <v>45192</v>
      </c>
      <c r="D12" t="inlineStr">
        <is>
          <t>VÄSTERBOTTENS LÄN</t>
        </is>
      </c>
      <c r="E12" t="inlineStr">
        <is>
          <t>UMEÅ</t>
        </is>
      </c>
      <c r="F12" t="inlineStr">
        <is>
          <t>Sveaskog</t>
        </is>
      </c>
      <c r="G12" t="n">
        <v>6.4</v>
      </c>
      <c r="H12" t="n">
        <v>3</v>
      </c>
      <c r="I12" t="n">
        <v>0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7</v>
      </c>
      <c r="R12" s="2" t="inlineStr">
        <is>
          <t>Knärot
Garnlav
Granticka
Nordfladdermus
Tretåig hackspett
Ullticka
Vaddporing</t>
        </is>
      </c>
      <c r="S12">
        <f>HYPERLINK("https://klasma.github.io/Logging_UMEA/artfynd/A 52153-2020.xlsx", "A 52153-2020")</f>
        <v/>
      </c>
      <c r="T12">
        <f>HYPERLINK("https://klasma.github.io/Logging_UMEA/kartor/A 52153-2020.png", "A 52153-2020")</f>
        <v/>
      </c>
      <c r="U12">
        <f>HYPERLINK("https://klasma.github.io/Logging_UMEA/knärot/A 52153-2020.png", "A 52153-2020")</f>
        <v/>
      </c>
      <c r="V12">
        <f>HYPERLINK("https://klasma.github.io/Logging_UMEA/klagomål/A 52153-2020.docx", "A 52153-2020")</f>
        <v/>
      </c>
      <c r="W12">
        <f>HYPERLINK("https://klasma.github.io/Logging_UMEA/klagomålsmail/A 52153-2020.docx", "A 52153-2020")</f>
        <v/>
      </c>
      <c r="X12">
        <f>HYPERLINK("https://klasma.github.io/Logging_UMEA/tillsyn/A 52153-2020.docx", "A 52153-2020")</f>
        <v/>
      </c>
      <c r="Y12">
        <f>HYPERLINK("https://klasma.github.io/Logging_UMEA/tillsynsmail/A 52153-2020.docx", "A 52153-2020")</f>
        <v/>
      </c>
    </row>
    <row r="13" ht="15" customHeight="1">
      <c r="A13" t="inlineStr">
        <is>
          <t>A 9245-2022</t>
        </is>
      </c>
      <c r="B13" s="1" t="n">
        <v>44616</v>
      </c>
      <c r="C13" s="1" t="n">
        <v>45192</v>
      </c>
      <c r="D13" t="inlineStr">
        <is>
          <t>VÄSTERBOTTENS LÄN</t>
        </is>
      </c>
      <c r="E13" t="inlineStr">
        <is>
          <t>UMEÅ</t>
        </is>
      </c>
      <c r="G13" t="n">
        <v>2.8</v>
      </c>
      <c r="H13" t="n">
        <v>1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Gropticka
Harticka
Järpe
Ullticka
Violettgrå tagellav
Mörk husmossa
Vedticka</t>
        </is>
      </c>
      <c r="S13">
        <f>HYPERLINK("https://klasma.github.io/Logging_UMEA/artfynd/A 9245-2022.xlsx", "A 9245-2022")</f>
        <v/>
      </c>
      <c r="T13">
        <f>HYPERLINK("https://klasma.github.io/Logging_UMEA/kartor/A 9245-2022.png", "A 9245-2022")</f>
        <v/>
      </c>
      <c r="V13">
        <f>HYPERLINK("https://klasma.github.io/Logging_UMEA/klagomål/A 9245-2022.docx", "A 9245-2022")</f>
        <v/>
      </c>
      <c r="W13">
        <f>HYPERLINK("https://klasma.github.io/Logging_UMEA/klagomålsmail/A 9245-2022.docx", "A 9245-2022")</f>
        <v/>
      </c>
      <c r="X13">
        <f>HYPERLINK("https://klasma.github.io/Logging_UMEA/tillsyn/A 9245-2022.docx", "A 9245-2022")</f>
        <v/>
      </c>
      <c r="Y13">
        <f>HYPERLINK("https://klasma.github.io/Logging_UMEA/tillsynsmail/A 9245-2022.docx", "A 9245-2022")</f>
        <v/>
      </c>
    </row>
    <row r="14" ht="15" customHeight="1">
      <c r="A14" t="inlineStr">
        <is>
          <t>A 17522-2022</t>
        </is>
      </c>
      <c r="B14" s="1" t="n">
        <v>44679</v>
      </c>
      <c r="C14" s="1" t="n">
        <v>45192</v>
      </c>
      <c r="D14" t="inlineStr">
        <is>
          <t>VÄSTERBOTTENS LÄN</t>
        </is>
      </c>
      <c r="E14" t="inlineStr">
        <is>
          <t>UMEÅ</t>
        </is>
      </c>
      <c r="F14" t="inlineStr">
        <is>
          <t>Kyrkan</t>
        </is>
      </c>
      <c r="G14" t="n">
        <v>3.1</v>
      </c>
      <c r="H14" t="n">
        <v>0</v>
      </c>
      <c r="I14" t="n">
        <v>3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7</v>
      </c>
      <c r="R14" s="2" t="inlineStr">
        <is>
          <t>Smalfotad taggsvamp
Blå taggsvamp
Orange taggsvamp
Skrovlig taggsvamp
Dropptaggsvamp
Nästlav
Skarp dropptaggsvamp</t>
        </is>
      </c>
      <c r="S14">
        <f>HYPERLINK("https://klasma.github.io/Logging_UMEA/artfynd/A 17522-2022.xlsx", "A 17522-2022")</f>
        <v/>
      </c>
      <c r="T14">
        <f>HYPERLINK("https://klasma.github.io/Logging_UMEA/kartor/A 17522-2022.png", "A 17522-2022")</f>
        <v/>
      </c>
      <c r="V14">
        <f>HYPERLINK("https://klasma.github.io/Logging_UMEA/klagomål/A 17522-2022.docx", "A 17522-2022")</f>
        <v/>
      </c>
      <c r="W14">
        <f>HYPERLINK("https://klasma.github.io/Logging_UMEA/klagomålsmail/A 17522-2022.docx", "A 17522-2022")</f>
        <v/>
      </c>
      <c r="X14">
        <f>HYPERLINK("https://klasma.github.io/Logging_UMEA/tillsyn/A 17522-2022.docx", "A 17522-2022")</f>
        <v/>
      </c>
      <c r="Y14">
        <f>HYPERLINK("https://klasma.github.io/Logging_UMEA/tillsynsmail/A 17522-2022.docx", "A 17522-2022")</f>
        <v/>
      </c>
    </row>
    <row r="15" ht="15" customHeight="1">
      <c r="A15" t="inlineStr">
        <is>
          <t>A 30187-2023</t>
        </is>
      </c>
      <c r="B15" s="1" t="n">
        <v>45110</v>
      </c>
      <c r="C15" s="1" t="n">
        <v>45192</v>
      </c>
      <c r="D15" t="inlineStr">
        <is>
          <t>VÄSTERBOTTENS LÄN</t>
        </is>
      </c>
      <c r="E15" t="inlineStr">
        <is>
          <t>UMEÅ</t>
        </is>
      </c>
      <c r="G15" t="n">
        <v>12.5</v>
      </c>
      <c r="H15" t="n">
        <v>2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7</v>
      </c>
      <c r="R15" s="2" t="inlineStr">
        <is>
          <t>Garnlav
Spillkråka
Tretåig hackspett
Ullticka
Bronshjon
Stuplav
Vedticka</t>
        </is>
      </c>
      <c r="S15">
        <f>HYPERLINK("https://klasma.github.io/Logging_UMEA/artfynd/A 30187-2023.xlsx", "A 30187-2023")</f>
        <v/>
      </c>
      <c r="T15">
        <f>HYPERLINK("https://klasma.github.io/Logging_UMEA/kartor/A 30187-2023.png", "A 30187-2023")</f>
        <v/>
      </c>
      <c r="V15">
        <f>HYPERLINK("https://klasma.github.io/Logging_UMEA/klagomål/A 30187-2023.docx", "A 30187-2023")</f>
        <v/>
      </c>
      <c r="W15">
        <f>HYPERLINK("https://klasma.github.io/Logging_UMEA/klagomålsmail/A 30187-2023.docx", "A 30187-2023")</f>
        <v/>
      </c>
      <c r="X15">
        <f>HYPERLINK("https://klasma.github.io/Logging_UMEA/tillsyn/A 30187-2023.docx", "A 30187-2023")</f>
        <v/>
      </c>
      <c r="Y15">
        <f>HYPERLINK("https://klasma.github.io/Logging_UMEA/tillsynsmail/A 30187-2023.docx", "A 30187-2023")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45192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12237-2020.xlsx", "A 12237-2020")</f>
        <v/>
      </c>
      <c r="T16">
        <f>HYPERLINK("https://klasma.github.io/Logging_UMEA/kartor/A 12237-2020.png", "A 12237-2020")</f>
        <v/>
      </c>
      <c r="V16">
        <f>HYPERLINK("https://klasma.github.io/Logging_UMEA/klagomål/A 12237-2020.docx", "A 12237-2020")</f>
        <v/>
      </c>
      <c r="W16">
        <f>HYPERLINK("https://klasma.github.io/Logging_UMEA/klagomålsmail/A 12237-2020.docx", "A 12237-2020")</f>
        <v/>
      </c>
      <c r="X16">
        <f>HYPERLINK("https://klasma.github.io/Logging_UMEA/tillsyn/A 12237-2020.docx", "A 12237-2020")</f>
        <v/>
      </c>
      <c r="Y16">
        <f>HYPERLINK("https://klasma.github.io/Logging_UMEA/tillsynsmail/A 12237-2020.docx", "A 12237-2020")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45192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42391-2021.xlsx", "A 42391-2021")</f>
        <v/>
      </c>
      <c r="T17">
        <f>HYPERLINK("https://klasma.github.io/Logging_UMEA/kartor/A 42391-2021.png", "A 42391-2021")</f>
        <v/>
      </c>
      <c r="V17">
        <f>HYPERLINK("https://klasma.github.io/Logging_UMEA/klagomål/A 42391-2021.docx", "A 42391-2021")</f>
        <v/>
      </c>
      <c r="W17">
        <f>HYPERLINK("https://klasma.github.io/Logging_UMEA/klagomålsmail/A 42391-2021.docx", "A 42391-2021")</f>
        <v/>
      </c>
      <c r="X17">
        <f>HYPERLINK("https://klasma.github.io/Logging_UMEA/tillsyn/A 42391-2021.docx", "A 42391-2021")</f>
        <v/>
      </c>
      <c r="Y17">
        <f>HYPERLINK("https://klasma.github.io/Logging_UMEA/tillsynsmail/A 42391-2021.docx", "A 42391-2021")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45192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45192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45192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45192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45192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45192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45192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45192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15648-2023.xlsx", "A 15648-2023")</f>
        <v/>
      </c>
      <c r="T25">
        <f>HYPERLINK("https://klasma.github.io/Logging_UMEA/kartor/A 15648-2023.png", "A 15648-2023")</f>
        <v/>
      </c>
      <c r="V25">
        <f>HYPERLINK("https://klasma.github.io/Logging_UMEA/klagomål/A 15648-2023.docx", "A 15648-2023")</f>
        <v/>
      </c>
      <c r="W25">
        <f>HYPERLINK("https://klasma.github.io/Logging_UMEA/klagomålsmail/A 15648-2023.docx", "A 15648-2023")</f>
        <v/>
      </c>
      <c r="X25">
        <f>HYPERLINK("https://klasma.github.io/Logging_UMEA/tillsyn/A 15648-2023.docx", "A 15648-2023")</f>
        <v/>
      </c>
      <c r="Y25">
        <f>HYPERLINK("https://klasma.github.io/Logging_UMEA/tillsynsmail/A 15648-2023.docx", "A 15648-2023")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45192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22203-2023.xlsx", "A 22203-2023")</f>
        <v/>
      </c>
      <c r="T26">
        <f>HYPERLINK("https://klasma.github.io/Logging_UMEA/kartor/A 22203-2023.png", "A 22203-2023")</f>
        <v/>
      </c>
      <c r="V26">
        <f>HYPERLINK("https://klasma.github.io/Logging_UMEA/klagomål/A 22203-2023.docx", "A 22203-2023")</f>
        <v/>
      </c>
      <c r="W26">
        <f>HYPERLINK("https://klasma.github.io/Logging_UMEA/klagomålsmail/A 22203-2023.docx", "A 22203-2023")</f>
        <v/>
      </c>
      <c r="X26">
        <f>HYPERLINK("https://klasma.github.io/Logging_UMEA/tillsyn/A 22203-2023.docx", "A 22203-2023")</f>
        <v/>
      </c>
      <c r="Y26">
        <f>HYPERLINK("https://klasma.github.io/Logging_UMEA/tillsynsmail/A 22203-2023.docx", "A 22203-2023")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45192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2336-2020.xlsx", "A 2336-2020")</f>
        <v/>
      </c>
      <c r="T27">
        <f>HYPERLINK("https://klasma.github.io/Logging_UMEA/kartor/A 2336-2020.png", "A 2336-2020")</f>
        <v/>
      </c>
      <c r="V27">
        <f>HYPERLINK("https://klasma.github.io/Logging_UMEA/klagomål/A 2336-2020.docx", "A 2336-2020")</f>
        <v/>
      </c>
      <c r="W27">
        <f>HYPERLINK("https://klasma.github.io/Logging_UMEA/klagomålsmail/A 2336-2020.docx", "A 2336-2020")</f>
        <v/>
      </c>
      <c r="X27">
        <f>HYPERLINK("https://klasma.github.io/Logging_UMEA/tillsyn/A 2336-2020.docx", "A 2336-2020")</f>
        <v/>
      </c>
      <c r="Y27">
        <f>HYPERLINK("https://klasma.github.io/Logging_UMEA/tillsynsmail/A 2336-2020.docx", "A 2336-2020")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45192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13048-2020.xlsx", "A 13048-2020")</f>
        <v/>
      </c>
      <c r="T28">
        <f>HYPERLINK("https://klasma.github.io/Logging_UMEA/kartor/A 13048-2020.png", "A 13048-2020")</f>
        <v/>
      </c>
      <c r="V28">
        <f>HYPERLINK("https://klasma.github.io/Logging_UMEA/klagomål/A 13048-2020.docx", "A 13048-2020")</f>
        <v/>
      </c>
      <c r="W28">
        <f>HYPERLINK("https://klasma.github.io/Logging_UMEA/klagomålsmail/A 13048-2020.docx", "A 13048-2020")</f>
        <v/>
      </c>
      <c r="X28">
        <f>HYPERLINK("https://klasma.github.io/Logging_UMEA/tillsyn/A 13048-2020.docx", "A 13048-2020")</f>
        <v/>
      </c>
      <c r="Y28">
        <f>HYPERLINK("https://klasma.github.io/Logging_UMEA/tillsynsmail/A 13048-2020.docx", "A 13048-2020")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45192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38314-2020.xlsx", "A 38314-2020")</f>
        <v/>
      </c>
      <c r="T29">
        <f>HYPERLINK("https://klasma.github.io/Logging_UMEA/kartor/A 38314-2020.png", "A 38314-2020")</f>
        <v/>
      </c>
      <c r="V29">
        <f>HYPERLINK("https://klasma.github.io/Logging_UMEA/klagomål/A 38314-2020.docx", "A 38314-2020")</f>
        <v/>
      </c>
      <c r="W29">
        <f>HYPERLINK("https://klasma.github.io/Logging_UMEA/klagomålsmail/A 38314-2020.docx", "A 38314-2020")</f>
        <v/>
      </c>
      <c r="X29">
        <f>HYPERLINK("https://klasma.github.io/Logging_UMEA/tillsyn/A 38314-2020.docx", "A 38314-2020")</f>
        <v/>
      </c>
      <c r="Y29">
        <f>HYPERLINK("https://klasma.github.io/Logging_UMEA/tillsynsmail/A 38314-2020.docx", "A 38314-2020")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45192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38688-2021.xlsx", "A 38688-2021")</f>
        <v/>
      </c>
      <c r="T30">
        <f>HYPERLINK("https://klasma.github.io/Logging_UMEA/kartor/A 38688-2021.png", "A 38688-2021")</f>
        <v/>
      </c>
      <c r="V30">
        <f>HYPERLINK("https://klasma.github.io/Logging_UMEA/klagomål/A 38688-2021.docx", "A 38688-2021")</f>
        <v/>
      </c>
      <c r="W30">
        <f>HYPERLINK("https://klasma.github.io/Logging_UMEA/klagomålsmail/A 38688-2021.docx", "A 38688-2021")</f>
        <v/>
      </c>
      <c r="X30">
        <f>HYPERLINK("https://klasma.github.io/Logging_UMEA/tillsyn/A 38688-2021.docx", "A 38688-2021")</f>
        <v/>
      </c>
      <c r="Y30">
        <f>HYPERLINK("https://klasma.github.io/Logging_UMEA/tillsynsmail/A 38688-2021.docx", "A 38688-2021")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45192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55793-2018.xlsx", "A 55793-2018")</f>
        <v/>
      </c>
      <c r="T31">
        <f>HYPERLINK("https://klasma.github.io/Logging_UMEA/kartor/A 55793-2018.png", "A 55793-2018")</f>
        <v/>
      </c>
      <c r="V31">
        <f>HYPERLINK("https://klasma.github.io/Logging_UMEA/klagomål/A 55793-2018.docx", "A 55793-2018")</f>
        <v/>
      </c>
      <c r="W31">
        <f>HYPERLINK("https://klasma.github.io/Logging_UMEA/klagomålsmail/A 55793-2018.docx", "A 55793-2018")</f>
        <v/>
      </c>
      <c r="X31">
        <f>HYPERLINK("https://klasma.github.io/Logging_UMEA/tillsyn/A 55793-2018.docx", "A 55793-2018")</f>
        <v/>
      </c>
      <c r="Y31">
        <f>HYPERLINK("https://klasma.github.io/Logging_UMEA/tillsynsmail/A 55793-2018.docx", "A 55793-2018")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45192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3109-2020.xlsx", "A 3109-2020")</f>
        <v/>
      </c>
      <c r="T32">
        <f>HYPERLINK("https://klasma.github.io/Logging_UMEA/kartor/A 3109-2020.png", "A 3109-2020")</f>
        <v/>
      </c>
      <c r="V32">
        <f>HYPERLINK("https://klasma.github.io/Logging_UMEA/klagomål/A 3109-2020.docx", "A 3109-2020")</f>
        <v/>
      </c>
      <c r="W32">
        <f>HYPERLINK("https://klasma.github.io/Logging_UMEA/klagomålsmail/A 3109-2020.docx", "A 3109-2020")</f>
        <v/>
      </c>
      <c r="X32">
        <f>HYPERLINK("https://klasma.github.io/Logging_UMEA/tillsyn/A 3109-2020.docx", "A 3109-2020")</f>
        <v/>
      </c>
      <c r="Y32">
        <f>HYPERLINK("https://klasma.github.io/Logging_UMEA/tillsynsmail/A 3109-2020.docx", "A 3109-2020")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45192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14267-2020.xlsx", "A 14267-2020")</f>
        <v/>
      </c>
      <c r="T33">
        <f>HYPERLINK("https://klasma.github.io/Logging_UMEA/kartor/A 14267-2020.png", "A 14267-2020")</f>
        <v/>
      </c>
      <c r="V33">
        <f>HYPERLINK("https://klasma.github.io/Logging_UMEA/klagomål/A 14267-2020.docx", "A 14267-2020")</f>
        <v/>
      </c>
      <c r="W33">
        <f>HYPERLINK("https://klasma.github.io/Logging_UMEA/klagomålsmail/A 14267-2020.docx", "A 14267-2020")</f>
        <v/>
      </c>
      <c r="X33">
        <f>HYPERLINK("https://klasma.github.io/Logging_UMEA/tillsyn/A 14267-2020.docx", "A 14267-2020")</f>
        <v/>
      </c>
      <c r="Y33">
        <f>HYPERLINK("https://klasma.github.io/Logging_UMEA/tillsynsmail/A 14267-2020.docx", "A 14267-2020")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45192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40421-2020.xlsx", "A 40421-2020")</f>
        <v/>
      </c>
      <c r="T34">
        <f>HYPERLINK("https://klasma.github.io/Logging_UMEA/kartor/A 40421-2020.png", "A 40421-2020")</f>
        <v/>
      </c>
      <c r="V34">
        <f>HYPERLINK("https://klasma.github.io/Logging_UMEA/klagomål/A 40421-2020.docx", "A 40421-2020")</f>
        <v/>
      </c>
      <c r="W34">
        <f>HYPERLINK("https://klasma.github.io/Logging_UMEA/klagomålsmail/A 40421-2020.docx", "A 40421-2020")</f>
        <v/>
      </c>
      <c r="X34">
        <f>HYPERLINK("https://klasma.github.io/Logging_UMEA/tillsyn/A 40421-2020.docx", "A 40421-2020")</f>
        <v/>
      </c>
      <c r="Y34">
        <f>HYPERLINK("https://klasma.github.io/Logging_UMEA/tillsynsmail/A 40421-2020.docx", "A 40421-2020")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45192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21287-2021.xlsx", "A 21287-2021")</f>
        <v/>
      </c>
      <c r="T35">
        <f>HYPERLINK("https://klasma.github.io/Logging_UMEA/kartor/A 21287-2021.png", "A 21287-2021")</f>
        <v/>
      </c>
      <c r="V35">
        <f>HYPERLINK("https://klasma.github.io/Logging_UMEA/klagomål/A 21287-2021.docx", "A 21287-2021")</f>
        <v/>
      </c>
      <c r="W35">
        <f>HYPERLINK("https://klasma.github.io/Logging_UMEA/klagomålsmail/A 21287-2021.docx", "A 21287-2021")</f>
        <v/>
      </c>
      <c r="X35">
        <f>HYPERLINK("https://klasma.github.io/Logging_UMEA/tillsyn/A 21287-2021.docx", "A 21287-2021")</f>
        <v/>
      </c>
      <c r="Y35">
        <f>HYPERLINK("https://klasma.github.io/Logging_UMEA/tillsynsmail/A 21287-2021.docx", "A 21287-2021")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45192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38686-2021.xlsx", "A 38686-2021")</f>
        <v/>
      </c>
      <c r="T36">
        <f>HYPERLINK("https://klasma.github.io/Logging_UMEA/kartor/A 38686-2021.png", "A 38686-2021")</f>
        <v/>
      </c>
      <c r="V36">
        <f>HYPERLINK("https://klasma.github.io/Logging_UMEA/klagomål/A 38686-2021.docx", "A 38686-2021")</f>
        <v/>
      </c>
      <c r="W36">
        <f>HYPERLINK("https://klasma.github.io/Logging_UMEA/klagomålsmail/A 38686-2021.docx", "A 38686-2021")</f>
        <v/>
      </c>
      <c r="X36">
        <f>HYPERLINK("https://klasma.github.io/Logging_UMEA/tillsyn/A 38686-2021.docx", "A 38686-2021")</f>
        <v/>
      </c>
      <c r="Y36">
        <f>HYPERLINK("https://klasma.github.io/Logging_UMEA/tillsynsmail/A 38686-2021.docx", "A 38686-2021")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45192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9195-2022.xlsx", "A 9195-2022")</f>
        <v/>
      </c>
      <c r="T37">
        <f>HYPERLINK("https://klasma.github.io/Logging_UMEA/kartor/A 9195-2022.png", "A 9195-2022")</f>
        <v/>
      </c>
      <c r="V37">
        <f>HYPERLINK("https://klasma.github.io/Logging_UMEA/klagomål/A 9195-2022.docx", "A 9195-2022")</f>
        <v/>
      </c>
      <c r="W37">
        <f>HYPERLINK("https://klasma.github.io/Logging_UMEA/klagomålsmail/A 9195-2022.docx", "A 9195-2022")</f>
        <v/>
      </c>
      <c r="X37">
        <f>HYPERLINK("https://klasma.github.io/Logging_UMEA/tillsyn/A 9195-2022.docx", "A 9195-2022")</f>
        <v/>
      </c>
      <c r="Y37">
        <f>HYPERLINK("https://klasma.github.io/Logging_UMEA/tillsynsmail/A 9195-2022.docx", "A 9195-2022")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45192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22607-2022.xlsx", "A 22607-2022")</f>
        <v/>
      </c>
      <c r="T38">
        <f>HYPERLINK("https://klasma.github.io/Logging_UMEA/kartor/A 22607-2022.png", "A 22607-2022")</f>
        <v/>
      </c>
      <c r="V38">
        <f>HYPERLINK("https://klasma.github.io/Logging_UMEA/klagomål/A 22607-2022.docx", "A 22607-2022")</f>
        <v/>
      </c>
      <c r="W38">
        <f>HYPERLINK("https://klasma.github.io/Logging_UMEA/klagomålsmail/A 22607-2022.docx", "A 22607-2022")</f>
        <v/>
      </c>
      <c r="X38">
        <f>HYPERLINK("https://klasma.github.io/Logging_UMEA/tillsyn/A 22607-2022.docx", "A 22607-2022")</f>
        <v/>
      </c>
      <c r="Y38">
        <f>HYPERLINK("https://klasma.github.io/Logging_UMEA/tillsynsmail/A 22607-2022.docx", "A 22607-2022")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45192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49644-2022.xlsx", "A 49644-2022")</f>
        <v/>
      </c>
      <c r="T39">
        <f>HYPERLINK("https://klasma.github.io/Logging_UMEA/kartor/A 49644-2022.png", "A 49644-2022")</f>
        <v/>
      </c>
      <c r="V39">
        <f>HYPERLINK("https://klasma.github.io/Logging_UMEA/klagomål/A 49644-2022.docx", "A 49644-2022")</f>
        <v/>
      </c>
      <c r="W39">
        <f>HYPERLINK("https://klasma.github.io/Logging_UMEA/klagomålsmail/A 49644-2022.docx", "A 49644-2022")</f>
        <v/>
      </c>
      <c r="X39">
        <f>HYPERLINK("https://klasma.github.io/Logging_UMEA/tillsyn/A 49644-2022.docx", "A 49644-2022")</f>
        <v/>
      </c>
      <c r="Y39">
        <f>HYPERLINK("https://klasma.github.io/Logging_UMEA/tillsynsmail/A 49644-2022.docx", "A 49644-2022")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45192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684-2023.xlsx", "A 684-2023")</f>
        <v/>
      </c>
      <c r="T40">
        <f>HYPERLINK("https://klasma.github.io/Logging_UMEA/kartor/A 684-2023.png", "A 684-2023")</f>
        <v/>
      </c>
      <c r="V40">
        <f>HYPERLINK("https://klasma.github.io/Logging_UMEA/klagomål/A 684-2023.docx", "A 684-2023")</f>
        <v/>
      </c>
      <c r="W40">
        <f>HYPERLINK("https://klasma.github.io/Logging_UMEA/klagomålsmail/A 684-2023.docx", "A 684-2023")</f>
        <v/>
      </c>
      <c r="X40">
        <f>HYPERLINK("https://klasma.github.io/Logging_UMEA/tillsyn/A 684-2023.docx", "A 684-2023")</f>
        <v/>
      </c>
      <c r="Y40">
        <f>HYPERLINK("https://klasma.github.io/Logging_UMEA/tillsynsmail/A 684-2023.docx", "A 684-2023")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45192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18283-2023.xlsx", "A 18283-2023")</f>
        <v/>
      </c>
      <c r="T41">
        <f>HYPERLINK("https://klasma.github.io/Logging_UMEA/kartor/A 18283-2023.png", "A 18283-2023")</f>
        <v/>
      </c>
      <c r="V41">
        <f>HYPERLINK("https://klasma.github.io/Logging_UMEA/klagomål/A 18283-2023.docx", "A 18283-2023")</f>
        <v/>
      </c>
      <c r="W41">
        <f>HYPERLINK("https://klasma.github.io/Logging_UMEA/klagomålsmail/A 18283-2023.docx", "A 18283-2023")</f>
        <v/>
      </c>
      <c r="X41">
        <f>HYPERLINK("https://klasma.github.io/Logging_UMEA/tillsyn/A 18283-2023.docx", "A 18283-2023")</f>
        <v/>
      </c>
      <c r="Y41">
        <f>HYPERLINK("https://klasma.github.io/Logging_UMEA/tillsynsmail/A 18283-2023.docx", "A 18283-2023")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45192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4374-2019.xlsx", "A 4374-2019")</f>
        <v/>
      </c>
      <c r="T42">
        <f>HYPERLINK("https://klasma.github.io/Logging_UMEA/kartor/A 4374-2019.png", "A 4374-2019")</f>
        <v/>
      </c>
      <c r="V42">
        <f>HYPERLINK("https://klasma.github.io/Logging_UMEA/klagomål/A 4374-2019.docx", "A 4374-2019")</f>
        <v/>
      </c>
      <c r="W42">
        <f>HYPERLINK("https://klasma.github.io/Logging_UMEA/klagomålsmail/A 4374-2019.docx", "A 4374-2019")</f>
        <v/>
      </c>
      <c r="X42">
        <f>HYPERLINK("https://klasma.github.io/Logging_UMEA/tillsyn/A 4374-2019.docx", "A 4374-2019")</f>
        <v/>
      </c>
      <c r="Y42">
        <f>HYPERLINK("https://klasma.github.io/Logging_UMEA/tillsynsmail/A 4374-2019.docx", "A 4374-2019")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45192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40420-2020.xlsx", "A 40420-2020")</f>
        <v/>
      </c>
      <c r="T43">
        <f>HYPERLINK("https://klasma.github.io/Logging_UMEA/kartor/A 40420-2020.png", "A 40420-2020")</f>
        <v/>
      </c>
      <c r="V43">
        <f>HYPERLINK("https://klasma.github.io/Logging_UMEA/klagomål/A 40420-2020.docx", "A 40420-2020")</f>
        <v/>
      </c>
      <c r="W43">
        <f>HYPERLINK("https://klasma.github.io/Logging_UMEA/klagomålsmail/A 40420-2020.docx", "A 40420-2020")</f>
        <v/>
      </c>
      <c r="X43">
        <f>HYPERLINK("https://klasma.github.io/Logging_UMEA/tillsyn/A 40420-2020.docx", "A 40420-2020")</f>
        <v/>
      </c>
      <c r="Y43">
        <f>HYPERLINK("https://klasma.github.io/Logging_UMEA/tillsynsmail/A 40420-2020.docx", "A 40420-2020")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45192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35297-2021.xlsx", "A 35297-2021")</f>
        <v/>
      </c>
      <c r="T44">
        <f>HYPERLINK("https://klasma.github.io/Logging_UMEA/kartor/A 35297-2021.png", "A 35297-2021")</f>
        <v/>
      </c>
      <c r="V44">
        <f>HYPERLINK("https://klasma.github.io/Logging_UMEA/klagomål/A 35297-2021.docx", "A 35297-2021")</f>
        <v/>
      </c>
      <c r="W44">
        <f>HYPERLINK("https://klasma.github.io/Logging_UMEA/klagomålsmail/A 35297-2021.docx", "A 35297-2021")</f>
        <v/>
      </c>
      <c r="X44">
        <f>HYPERLINK("https://klasma.github.io/Logging_UMEA/tillsyn/A 35297-2021.docx", "A 35297-2021")</f>
        <v/>
      </c>
      <c r="Y44">
        <f>HYPERLINK("https://klasma.github.io/Logging_UMEA/tillsynsmail/A 35297-2021.docx", "A 35297-2021")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45192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38443-2021.xlsx", "A 38443-2021")</f>
        <v/>
      </c>
      <c r="T45">
        <f>HYPERLINK("https://klasma.github.io/Logging_UMEA/kartor/A 38443-2021.png", "A 38443-2021")</f>
        <v/>
      </c>
      <c r="V45">
        <f>HYPERLINK("https://klasma.github.io/Logging_UMEA/klagomål/A 38443-2021.docx", "A 38443-2021")</f>
        <v/>
      </c>
      <c r="W45">
        <f>HYPERLINK("https://klasma.github.io/Logging_UMEA/klagomålsmail/A 38443-2021.docx", "A 38443-2021")</f>
        <v/>
      </c>
      <c r="X45">
        <f>HYPERLINK("https://klasma.github.io/Logging_UMEA/tillsyn/A 38443-2021.docx", "A 38443-2021")</f>
        <v/>
      </c>
      <c r="Y45">
        <f>HYPERLINK("https://klasma.github.io/Logging_UMEA/tillsynsmail/A 38443-2021.docx", "A 38443-2021")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45192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38400-2021.xlsx", "A 38400-2021")</f>
        <v/>
      </c>
      <c r="T46">
        <f>HYPERLINK("https://klasma.github.io/Logging_UMEA/kartor/A 38400-2021.png", "A 38400-2021")</f>
        <v/>
      </c>
      <c r="V46">
        <f>HYPERLINK("https://klasma.github.io/Logging_UMEA/klagomål/A 38400-2021.docx", "A 38400-2021")</f>
        <v/>
      </c>
      <c r="W46">
        <f>HYPERLINK("https://klasma.github.io/Logging_UMEA/klagomålsmail/A 38400-2021.docx", "A 38400-2021")</f>
        <v/>
      </c>
      <c r="X46">
        <f>HYPERLINK("https://klasma.github.io/Logging_UMEA/tillsyn/A 38400-2021.docx", "A 38400-2021")</f>
        <v/>
      </c>
      <c r="Y46">
        <f>HYPERLINK("https://klasma.github.io/Logging_UMEA/tillsynsmail/A 38400-2021.docx", "A 38400-2021")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45192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38689-2021.xlsx", "A 38689-2021")</f>
        <v/>
      </c>
      <c r="T47">
        <f>HYPERLINK("https://klasma.github.io/Logging_UMEA/kartor/A 38689-2021.png", "A 38689-2021")</f>
        <v/>
      </c>
      <c r="V47">
        <f>HYPERLINK("https://klasma.github.io/Logging_UMEA/klagomål/A 38689-2021.docx", "A 38689-2021")</f>
        <v/>
      </c>
      <c r="W47">
        <f>HYPERLINK("https://klasma.github.io/Logging_UMEA/klagomålsmail/A 38689-2021.docx", "A 38689-2021")</f>
        <v/>
      </c>
      <c r="X47">
        <f>HYPERLINK("https://klasma.github.io/Logging_UMEA/tillsyn/A 38689-2021.docx", "A 38689-2021")</f>
        <v/>
      </c>
      <c r="Y47">
        <f>HYPERLINK("https://klasma.github.io/Logging_UMEA/tillsynsmail/A 38689-2021.docx", "A 38689-2021")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45192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45207-2021.xlsx", "A 45207-2021")</f>
        <v/>
      </c>
      <c r="T48">
        <f>HYPERLINK("https://klasma.github.io/Logging_UMEA/kartor/A 45207-2021.png", "A 45207-2021")</f>
        <v/>
      </c>
      <c r="V48">
        <f>HYPERLINK("https://klasma.github.io/Logging_UMEA/klagomål/A 45207-2021.docx", "A 45207-2021")</f>
        <v/>
      </c>
      <c r="W48">
        <f>HYPERLINK("https://klasma.github.io/Logging_UMEA/klagomålsmail/A 45207-2021.docx", "A 45207-2021")</f>
        <v/>
      </c>
      <c r="X48">
        <f>HYPERLINK("https://klasma.github.io/Logging_UMEA/tillsyn/A 45207-2021.docx", "A 45207-2021")</f>
        <v/>
      </c>
      <c r="Y48">
        <f>HYPERLINK("https://klasma.github.io/Logging_UMEA/tillsynsmail/A 45207-2021.docx", "A 45207-2021")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45192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9771-2022.xlsx", "A 9771-2022")</f>
        <v/>
      </c>
      <c r="T49">
        <f>HYPERLINK("https://klasma.github.io/Logging_UMEA/kartor/A 9771-2022.png", "A 9771-2022")</f>
        <v/>
      </c>
      <c r="V49">
        <f>HYPERLINK("https://klasma.github.io/Logging_UMEA/klagomål/A 9771-2022.docx", "A 9771-2022")</f>
        <v/>
      </c>
      <c r="W49">
        <f>HYPERLINK("https://klasma.github.io/Logging_UMEA/klagomålsmail/A 9771-2022.docx", "A 9771-2022")</f>
        <v/>
      </c>
      <c r="X49">
        <f>HYPERLINK("https://klasma.github.io/Logging_UMEA/tillsyn/A 9771-2022.docx", "A 9771-2022")</f>
        <v/>
      </c>
      <c r="Y49">
        <f>HYPERLINK("https://klasma.github.io/Logging_UMEA/tillsynsmail/A 9771-2022.docx", "A 9771-2022")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45192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44687-2022.xlsx", "A 44687-2022")</f>
        <v/>
      </c>
      <c r="T50">
        <f>HYPERLINK("https://klasma.github.io/Logging_UMEA/kartor/A 44687-2022.png", "A 44687-2022")</f>
        <v/>
      </c>
      <c r="V50">
        <f>HYPERLINK("https://klasma.github.io/Logging_UMEA/klagomål/A 44687-2022.docx", "A 44687-2022")</f>
        <v/>
      </c>
      <c r="W50">
        <f>HYPERLINK("https://klasma.github.io/Logging_UMEA/klagomålsmail/A 44687-2022.docx", "A 44687-2022")</f>
        <v/>
      </c>
      <c r="X50">
        <f>HYPERLINK("https://klasma.github.io/Logging_UMEA/tillsyn/A 44687-2022.docx", "A 44687-2022")</f>
        <v/>
      </c>
      <c r="Y50">
        <f>HYPERLINK("https://klasma.github.io/Logging_UMEA/tillsynsmail/A 44687-2022.docx", "A 44687-2022")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45192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52635-2022.xlsx", "A 52635-2022")</f>
        <v/>
      </c>
      <c r="T51">
        <f>HYPERLINK("https://klasma.github.io/Logging_UMEA/kartor/A 52635-2022.png", "A 52635-2022")</f>
        <v/>
      </c>
      <c r="V51">
        <f>HYPERLINK("https://klasma.github.io/Logging_UMEA/klagomål/A 52635-2022.docx", "A 52635-2022")</f>
        <v/>
      </c>
      <c r="W51">
        <f>HYPERLINK("https://klasma.github.io/Logging_UMEA/klagomålsmail/A 52635-2022.docx", "A 52635-2022")</f>
        <v/>
      </c>
      <c r="X51">
        <f>HYPERLINK("https://klasma.github.io/Logging_UMEA/tillsyn/A 52635-2022.docx", "A 52635-2022")</f>
        <v/>
      </c>
      <c r="Y51">
        <f>HYPERLINK("https://klasma.github.io/Logging_UMEA/tillsynsmail/A 52635-2022.docx", "A 52635-2022")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45192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18922-2023.xlsx", "A 18922-2023")</f>
        <v/>
      </c>
      <c r="T52">
        <f>HYPERLINK("https://klasma.github.io/Logging_UMEA/kartor/A 18922-2023.png", "A 18922-2023")</f>
        <v/>
      </c>
      <c r="V52">
        <f>HYPERLINK("https://klasma.github.io/Logging_UMEA/klagomål/A 18922-2023.docx", "A 18922-2023")</f>
        <v/>
      </c>
      <c r="W52">
        <f>HYPERLINK("https://klasma.github.io/Logging_UMEA/klagomålsmail/A 18922-2023.docx", "A 18922-2023")</f>
        <v/>
      </c>
      <c r="X52">
        <f>HYPERLINK("https://klasma.github.io/Logging_UMEA/tillsyn/A 18922-2023.docx", "A 18922-2023")</f>
        <v/>
      </c>
      <c r="Y52">
        <f>HYPERLINK("https://klasma.github.io/Logging_UMEA/tillsynsmail/A 18922-2023.docx", "A 18922-2023")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45192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4489-2019.xlsx", "A 4489-2019")</f>
        <v/>
      </c>
      <c r="T53">
        <f>HYPERLINK("https://klasma.github.io/Logging_UMEA/kartor/A 4489-2019.png", "A 4489-2019")</f>
        <v/>
      </c>
      <c r="V53">
        <f>HYPERLINK("https://klasma.github.io/Logging_UMEA/klagomål/A 4489-2019.docx", "A 4489-2019")</f>
        <v/>
      </c>
      <c r="W53">
        <f>HYPERLINK("https://klasma.github.io/Logging_UMEA/klagomålsmail/A 4489-2019.docx", "A 4489-2019")</f>
        <v/>
      </c>
      <c r="X53">
        <f>HYPERLINK("https://klasma.github.io/Logging_UMEA/tillsyn/A 4489-2019.docx", "A 4489-2019")</f>
        <v/>
      </c>
      <c r="Y53">
        <f>HYPERLINK("https://klasma.github.io/Logging_UMEA/tillsynsmail/A 4489-2019.docx", "A 4489-2019")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45192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53745-2019.xlsx", "A 53745-2019")</f>
        <v/>
      </c>
      <c r="T54">
        <f>HYPERLINK("https://klasma.github.io/Logging_UMEA/kartor/A 53745-2019.png", "A 53745-2019")</f>
        <v/>
      </c>
      <c r="V54">
        <f>HYPERLINK("https://klasma.github.io/Logging_UMEA/klagomål/A 53745-2019.docx", "A 53745-2019")</f>
        <v/>
      </c>
      <c r="W54">
        <f>HYPERLINK("https://klasma.github.io/Logging_UMEA/klagomålsmail/A 53745-2019.docx", "A 53745-2019")</f>
        <v/>
      </c>
      <c r="X54">
        <f>HYPERLINK("https://klasma.github.io/Logging_UMEA/tillsyn/A 53745-2019.docx", "A 53745-2019")</f>
        <v/>
      </c>
      <c r="Y54">
        <f>HYPERLINK("https://klasma.github.io/Logging_UMEA/tillsynsmail/A 53745-2019.docx", "A 53745-2019")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45192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23492-2020.xlsx", "A 23492-2020")</f>
        <v/>
      </c>
      <c r="T55">
        <f>HYPERLINK("https://klasma.github.io/Logging_UMEA/kartor/A 23492-2020.png", "A 23492-2020")</f>
        <v/>
      </c>
      <c r="V55">
        <f>HYPERLINK("https://klasma.github.io/Logging_UMEA/klagomål/A 23492-2020.docx", "A 23492-2020")</f>
        <v/>
      </c>
      <c r="W55">
        <f>HYPERLINK("https://klasma.github.io/Logging_UMEA/klagomålsmail/A 23492-2020.docx", "A 23492-2020")</f>
        <v/>
      </c>
      <c r="X55">
        <f>HYPERLINK("https://klasma.github.io/Logging_UMEA/tillsyn/A 23492-2020.docx", "A 23492-2020")</f>
        <v/>
      </c>
      <c r="Y55">
        <f>HYPERLINK("https://klasma.github.io/Logging_UMEA/tillsynsmail/A 23492-2020.docx", "A 23492-2020")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45192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48400-2020.xlsx", "A 48400-2020")</f>
        <v/>
      </c>
      <c r="T56">
        <f>HYPERLINK("https://klasma.github.io/Logging_UMEA/kartor/A 48400-2020.png", "A 48400-2020")</f>
        <v/>
      </c>
      <c r="V56">
        <f>HYPERLINK("https://klasma.github.io/Logging_UMEA/klagomål/A 48400-2020.docx", "A 48400-2020")</f>
        <v/>
      </c>
      <c r="W56">
        <f>HYPERLINK("https://klasma.github.io/Logging_UMEA/klagomålsmail/A 48400-2020.docx", "A 48400-2020")</f>
        <v/>
      </c>
      <c r="X56">
        <f>HYPERLINK("https://klasma.github.io/Logging_UMEA/tillsyn/A 48400-2020.docx", "A 48400-2020")</f>
        <v/>
      </c>
      <c r="Y56">
        <f>HYPERLINK("https://klasma.github.io/Logging_UMEA/tillsynsmail/A 48400-2020.docx", "A 48400-2020")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45192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52676-2020.xlsx", "A 52676-2020")</f>
        <v/>
      </c>
      <c r="T57">
        <f>HYPERLINK("https://klasma.github.io/Logging_UMEA/kartor/A 52676-2020.png", "A 52676-2020")</f>
        <v/>
      </c>
      <c r="V57">
        <f>HYPERLINK("https://klasma.github.io/Logging_UMEA/klagomål/A 52676-2020.docx", "A 52676-2020")</f>
        <v/>
      </c>
      <c r="W57">
        <f>HYPERLINK("https://klasma.github.io/Logging_UMEA/klagomålsmail/A 52676-2020.docx", "A 52676-2020")</f>
        <v/>
      </c>
      <c r="X57">
        <f>HYPERLINK("https://klasma.github.io/Logging_UMEA/tillsyn/A 52676-2020.docx", "A 52676-2020")</f>
        <v/>
      </c>
      <c r="Y57">
        <f>HYPERLINK("https://klasma.github.io/Logging_UMEA/tillsynsmail/A 52676-2020.docx", "A 52676-2020")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45192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38390-2021.xlsx", "A 38390-2021")</f>
        <v/>
      </c>
      <c r="T58">
        <f>HYPERLINK("https://klasma.github.io/Logging_UMEA/kartor/A 38390-2021.png", "A 38390-2021")</f>
        <v/>
      </c>
      <c r="V58">
        <f>HYPERLINK("https://klasma.github.io/Logging_UMEA/klagomål/A 38390-2021.docx", "A 38390-2021")</f>
        <v/>
      </c>
      <c r="W58">
        <f>HYPERLINK("https://klasma.github.io/Logging_UMEA/klagomålsmail/A 38390-2021.docx", "A 38390-2021")</f>
        <v/>
      </c>
      <c r="X58">
        <f>HYPERLINK("https://klasma.github.io/Logging_UMEA/tillsyn/A 38390-2021.docx", "A 38390-2021")</f>
        <v/>
      </c>
      <c r="Y58">
        <f>HYPERLINK("https://klasma.github.io/Logging_UMEA/tillsynsmail/A 38390-2021.docx", "A 38390-2021")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45192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38437-2021.xlsx", "A 38437-2021")</f>
        <v/>
      </c>
      <c r="T59">
        <f>HYPERLINK("https://klasma.github.io/Logging_UMEA/kartor/A 38437-2021.png", "A 38437-2021")</f>
        <v/>
      </c>
      <c r="V59">
        <f>HYPERLINK("https://klasma.github.io/Logging_UMEA/klagomål/A 38437-2021.docx", "A 38437-2021")</f>
        <v/>
      </c>
      <c r="W59">
        <f>HYPERLINK("https://klasma.github.io/Logging_UMEA/klagomålsmail/A 38437-2021.docx", "A 38437-2021")</f>
        <v/>
      </c>
      <c r="X59">
        <f>HYPERLINK("https://klasma.github.io/Logging_UMEA/tillsyn/A 38437-2021.docx", "A 38437-2021")</f>
        <v/>
      </c>
      <c r="Y59">
        <f>HYPERLINK("https://klasma.github.io/Logging_UMEA/tillsynsmail/A 38437-2021.docx", "A 38437-2021")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45192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38396-2021.xlsx", "A 38396-2021")</f>
        <v/>
      </c>
      <c r="T60">
        <f>HYPERLINK("https://klasma.github.io/Logging_UMEA/kartor/A 38396-2021.png", "A 38396-2021")</f>
        <v/>
      </c>
      <c r="V60">
        <f>HYPERLINK("https://klasma.github.io/Logging_UMEA/klagomål/A 38396-2021.docx", "A 38396-2021")</f>
        <v/>
      </c>
      <c r="W60">
        <f>HYPERLINK("https://klasma.github.io/Logging_UMEA/klagomålsmail/A 38396-2021.docx", "A 38396-2021")</f>
        <v/>
      </c>
      <c r="X60">
        <f>HYPERLINK("https://klasma.github.io/Logging_UMEA/tillsyn/A 38396-2021.docx", "A 38396-2021")</f>
        <v/>
      </c>
      <c r="Y60">
        <f>HYPERLINK("https://klasma.github.io/Logging_UMEA/tillsynsmail/A 38396-2021.docx", "A 38396-2021")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45192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38393-2021.xlsx", "A 38393-2021")</f>
        <v/>
      </c>
      <c r="T61">
        <f>HYPERLINK("https://klasma.github.io/Logging_UMEA/kartor/A 38393-2021.png", "A 38393-2021")</f>
        <v/>
      </c>
      <c r="V61">
        <f>HYPERLINK("https://klasma.github.io/Logging_UMEA/klagomål/A 38393-2021.docx", "A 38393-2021")</f>
        <v/>
      </c>
      <c r="W61">
        <f>HYPERLINK("https://klasma.github.io/Logging_UMEA/klagomålsmail/A 38393-2021.docx", "A 38393-2021")</f>
        <v/>
      </c>
      <c r="X61">
        <f>HYPERLINK("https://klasma.github.io/Logging_UMEA/tillsyn/A 38393-2021.docx", "A 38393-2021")</f>
        <v/>
      </c>
      <c r="Y61">
        <f>HYPERLINK("https://klasma.github.io/Logging_UMEA/tillsynsmail/A 38393-2021.docx", "A 38393-2021")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45192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38545-2021.xlsx", "A 38545-2021")</f>
        <v/>
      </c>
      <c r="T62">
        <f>HYPERLINK("https://klasma.github.io/Logging_UMEA/kartor/A 38545-2021.png", "A 38545-2021")</f>
        <v/>
      </c>
      <c r="V62">
        <f>HYPERLINK("https://klasma.github.io/Logging_UMEA/klagomål/A 38545-2021.docx", "A 38545-2021")</f>
        <v/>
      </c>
      <c r="W62">
        <f>HYPERLINK("https://klasma.github.io/Logging_UMEA/klagomålsmail/A 38545-2021.docx", "A 38545-2021")</f>
        <v/>
      </c>
      <c r="X62">
        <f>HYPERLINK("https://klasma.github.io/Logging_UMEA/tillsyn/A 38545-2021.docx", "A 38545-2021")</f>
        <v/>
      </c>
      <c r="Y62">
        <f>HYPERLINK("https://klasma.github.io/Logging_UMEA/tillsynsmail/A 38545-2021.docx", "A 38545-2021")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45192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38742-2021.xlsx", "A 38742-2021")</f>
        <v/>
      </c>
      <c r="T63">
        <f>HYPERLINK("https://klasma.github.io/Logging_UMEA/kartor/A 38742-2021.png", "A 38742-2021")</f>
        <v/>
      </c>
      <c r="V63">
        <f>HYPERLINK("https://klasma.github.io/Logging_UMEA/klagomål/A 38742-2021.docx", "A 38742-2021")</f>
        <v/>
      </c>
      <c r="W63">
        <f>HYPERLINK("https://klasma.github.io/Logging_UMEA/klagomålsmail/A 38742-2021.docx", "A 38742-2021")</f>
        <v/>
      </c>
      <c r="X63">
        <f>HYPERLINK("https://klasma.github.io/Logging_UMEA/tillsyn/A 38742-2021.docx", "A 38742-2021")</f>
        <v/>
      </c>
      <c r="Y63">
        <f>HYPERLINK("https://klasma.github.io/Logging_UMEA/tillsynsmail/A 38742-2021.docx", "A 38742-2021")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45192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38700-2021.xlsx", "A 38700-2021")</f>
        <v/>
      </c>
      <c r="T64">
        <f>HYPERLINK("https://klasma.github.io/Logging_UMEA/kartor/A 38700-2021.png", "A 38700-2021")</f>
        <v/>
      </c>
      <c r="V64">
        <f>HYPERLINK("https://klasma.github.io/Logging_UMEA/klagomål/A 38700-2021.docx", "A 38700-2021")</f>
        <v/>
      </c>
      <c r="W64">
        <f>HYPERLINK("https://klasma.github.io/Logging_UMEA/klagomålsmail/A 38700-2021.docx", "A 38700-2021")</f>
        <v/>
      </c>
      <c r="X64">
        <f>HYPERLINK("https://klasma.github.io/Logging_UMEA/tillsyn/A 38700-2021.docx", "A 38700-2021")</f>
        <v/>
      </c>
      <c r="Y64">
        <f>HYPERLINK("https://klasma.github.io/Logging_UMEA/tillsynsmail/A 38700-2021.docx", "A 38700-2021")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45192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45430-2021.xlsx", "A 45430-2021")</f>
        <v/>
      </c>
      <c r="T65">
        <f>HYPERLINK("https://klasma.github.io/Logging_UMEA/kartor/A 45430-2021.png", "A 45430-2021")</f>
        <v/>
      </c>
      <c r="V65">
        <f>HYPERLINK("https://klasma.github.io/Logging_UMEA/klagomål/A 45430-2021.docx", "A 45430-2021")</f>
        <v/>
      </c>
      <c r="W65">
        <f>HYPERLINK("https://klasma.github.io/Logging_UMEA/klagomålsmail/A 45430-2021.docx", "A 45430-2021")</f>
        <v/>
      </c>
      <c r="X65">
        <f>HYPERLINK("https://klasma.github.io/Logging_UMEA/tillsyn/A 45430-2021.docx", "A 45430-2021")</f>
        <v/>
      </c>
      <c r="Y65">
        <f>HYPERLINK("https://klasma.github.io/Logging_UMEA/tillsynsmail/A 45430-2021.docx", "A 45430-2021")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45192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47038-2021.xlsx", "A 47038-2021")</f>
        <v/>
      </c>
      <c r="T66">
        <f>HYPERLINK("https://klasma.github.io/Logging_UMEA/kartor/A 47038-2021.png", "A 47038-2021")</f>
        <v/>
      </c>
      <c r="V66">
        <f>HYPERLINK("https://klasma.github.io/Logging_UMEA/klagomål/A 47038-2021.docx", "A 47038-2021")</f>
        <v/>
      </c>
      <c r="W66">
        <f>HYPERLINK("https://klasma.github.io/Logging_UMEA/klagomålsmail/A 47038-2021.docx", "A 47038-2021")</f>
        <v/>
      </c>
      <c r="X66">
        <f>HYPERLINK("https://klasma.github.io/Logging_UMEA/tillsyn/A 47038-2021.docx", "A 47038-2021")</f>
        <v/>
      </c>
      <c r="Y66">
        <f>HYPERLINK("https://klasma.github.io/Logging_UMEA/tillsynsmail/A 47038-2021.docx", "A 47038-2021")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45192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49774-2021.xlsx", "A 49774-2021")</f>
        <v/>
      </c>
      <c r="T67">
        <f>HYPERLINK("https://klasma.github.io/Logging_UMEA/kartor/A 49774-2021.png", "A 49774-2021")</f>
        <v/>
      </c>
      <c r="V67">
        <f>HYPERLINK("https://klasma.github.io/Logging_UMEA/klagomål/A 49774-2021.docx", "A 49774-2021")</f>
        <v/>
      </c>
      <c r="W67">
        <f>HYPERLINK("https://klasma.github.io/Logging_UMEA/klagomålsmail/A 49774-2021.docx", "A 49774-2021")</f>
        <v/>
      </c>
      <c r="X67">
        <f>HYPERLINK("https://klasma.github.io/Logging_UMEA/tillsyn/A 49774-2021.docx", "A 49774-2021")</f>
        <v/>
      </c>
      <c r="Y67">
        <f>HYPERLINK("https://klasma.github.io/Logging_UMEA/tillsynsmail/A 49774-2021.docx", "A 49774-2021")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45192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11502-2022.xlsx", "A 11502-2022")</f>
        <v/>
      </c>
      <c r="T68">
        <f>HYPERLINK("https://klasma.github.io/Logging_UMEA/kartor/A 11502-2022.png", "A 11502-2022")</f>
        <v/>
      </c>
      <c r="V68">
        <f>HYPERLINK("https://klasma.github.io/Logging_UMEA/klagomål/A 11502-2022.docx", "A 11502-2022")</f>
        <v/>
      </c>
      <c r="W68">
        <f>HYPERLINK("https://klasma.github.io/Logging_UMEA/klagomålsmail/A 11502-2022.docx", "A 11502-2022")</f>
        <v/>
      </c>
      <c r="X68">
        <f>HYPERLINK("https://klasma.github.io/Logging_UMEA/tillsyn/A 11502-2022.docx", "A 11502-2022")</f>
        <v/>
      </c>
      <c r="Y68">
        <f>HYPERLINK("https://klasma.github.io/Logging_UMEA/tillsynsmail/A 11502-2022.docx", "A 11502-2022")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45192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16839-2022.xlsx", "A 16839-2022")</f>
        <v/>
      </c>
      <c r="T69">
        <f>HYPERLINK("https://klasma.github.io/Logging_UMEA/kartor/A 16839-2022.png", "A 16839-2022")</f>
        <v/>
      </c>
      <c r="V69">
        <f>HYPERLINK("https://klasma.github.io/Logging_UMEA/klagomål/A 16839-2022.docx", "A 16839-2022")</f>
        <v/>
      </c>
      <c r="W69">
        <f>HYPERLINK("https://klasma.github.io/Logging_UMEA/klagomålsmail/A 16839-2022.docx", "A 16839-2022")</f>
        <v/>
      </c>
      <c r="X69">
        <f>HYPERLINK("https://klasma.github.io/Logging_UMEA/tillsyn/A 16839-2022.docx", "A 16839-2022")</f>
        <v/>
      </c>
      <c r="Y69">
        <f>HYPERLINK("https://klasma.github.io/Logging_UMEA/tillsynsmail/A 16839-2022.docx", "A 16839-2022")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45192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23035-2022.xlsx", "A 23035-2022")</f>
        <v/>
      </c>
      <c r="T70">
        <f>HYPERLINK("https://klasma.github.io/Logging_UMEA/kartor/A 23035-2022.png", "A 23035-2022")</f>
        <v/>
      </c>
      <c r="V70">
        <f>HYPERLINK("https://klasma.github.io/Logging_UMEA/klagomål/A 23035-2022.docx", "A 23035-2022")</f>
        <v/>
      </c>
      <c r="W70">
        <f>HYPERLINK("https://klasma.github.io/Logging_UMEA/klagomålsmail/A 23035-2022.docx", "A 23035-2022")</f>
        <v/>
      </c>
      <c r="X70">
        <f>HYPERLINK("https://klasma.github.io/Logging_UMEA/tillsyn/A 23035-2022.docx", "A 23035-2022")</f>
        <v/>
      </c>
      <c r="Y70">
        <f>HYPERLINK("https://klasma.github.io/Logging_UMEA/tillsynsmail/A 23035-2022.docx", "A 23035-2022")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45192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43519-2022.xlsx", "A 43519-2022")</f>
        <v/>
      </c>
      <c r="T71">
        <f>HYPERLINK("https://klasma.github.io/Logging_UMEA/kartor/A 43519-2022.png", "A 43519-2022")</f>
        <v/>
      </c>
      <c r="V71">
        <f>HYPERLINK("https://klasma.github.io/Logging_UMEA/klagomål/A 43519-2022.docx", "A 43519-2022")</f>
        <v/>
      </c>
      <c r="W71">
        <f>HYPERLINK("https://klasma.github.io/Logging_UMEA/klagomålsmail/A 43519-2022.docx", "A 43519-2022")</f>
        <v/>
      </c>
      <c r="X71">
        <f>HYPERLINK("https://klasma.github.io/Logging_UMEA/tillsyn/A 43519-2022.docx", "A 43519-2022")</f>
        <v/>
      </c>
      <c r="Y71">
        <f>HYPERLINK("https://klasma.github.io/Logging_UMEA/tillsynsmail/A 43519-2022.docx", "A 43519-2022")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45192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49658-2022.xlsx", "A 49658-2022")</f>
        <v/>
      </c>
      <c r="T72">
        <f>HYPERLINK("https://klasma.github.io/Logging_UMEA/kartor/A 49658-2022.png", "A 49658-2022")</f>
        <v/>
      </c>
      <c r="V72">
        <f>HYPERLINK("https://klasma.github.io/Logging_UMEA/klagomål/A 49658-2022.docx", "A 49658-2022")</f>
        <v/>
      </c>
      <c r="W72">
        <f>HYPERLINK("https://klasma.github.io/Logging_UMEA/klagomålsmail/A 49658-2022.docx", "A 49658-2022")</f>
        <v/>
      </c>
      <c r="X72">
        <f>HYPERLINK("https://klasma.github.io/Logging_UMEA/tillsyn/A 49658-2022.docx", "A 49658-2022")</f>
        <v/>
      </c>
      <c r="Y72">
        <f>HYPERLINK("https://klasma.github.io/Logging_UMEA/tillsynsmail/A 49658-2022.docx", "A 49658-2022")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45192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59075-2022.xlsx", "A 59075-2022")</f>
        <v/>
      </c>
      <c r="T73">
        <f>HYPERLINK("https://klasma.github.io/Logging_UMEA/kartor/A 59075-2022.png", "A 59075-2022")</f>
        <v/>
      </c>
      <c r="V73">
        <f>HYPERLINK("https://klasma.github.io/Logging_UMEA/klagomål/A 59075-2022.docx", "A 59075-2022")</f>
        <v/>
      </c>
      <c r="W73">
        <f>HYPERLINK("https://klasma.github.io/Logging_UMEA/klagomålsmail/A 59075-2022.docx", "A 59075-2022")</f>
        <v/>
      </c>
      <c r="X73">
        <f>HYPERLINK("https://klasma.github.io/Logging_UMEA/tillsyn/A 59075-2022.docx", "A 59075-2022")</f>
        <v/>
      </c>
      <c r="Y73">
        <f>HYPERLINK("https://klasma.github.io/Logging_UMEA/tillsynsmail/A 59075-2022.docx", "A 59075-2022")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45192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11395-2023.xlsx", "A 11395-2023")</f>
        <v/>
      </c>
      <c r="T74">
        <f>HYPERLINK("https://klasma.github.io/Logging_UMEA/kartor/A 11395-2023.png", "A 11395-2023")</f>
        <v/>
      </c>
      <c r="V74">
        <f>HYPERLINK("https://klasma.github.io/Logging_UMEA/klagomål/A 11395-2023.docx", "A 11395-2023")</f>
        <v/>
      </c>
      <c r="W74">
        <f>HYPERLINK("https://klasma.github.io/Logging_UMEA/klagomålsmail/A 11395-2023.docx", "A 11395-2023")</f>
        <v/>
      </c>
      <c r="X74">
        <f>HYPERLINK("https://klasma.github.io/Logging_UMEA/tillsyn/A 11395-2023.docx", "A 11395-2023")</f>
        <v/>
      </c>
      <c r="Y74">
        <f>HYPERLINK("https://klasma.github.io/Logging_UMEA/tillsynsmail/A 11395-2023.docx", "A 11395-2023")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45192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14927-2023.xlsx", "A 14927-2023")</f>
        <v/>
      </c>
      <c r="T75">
        <f>HYPERLINK("https://klasma.github.io/Logging_UMEA/kartor/A 14927-2023.png", "A 14927-2023")</f>
        <v/>
      </c>
      <c r="V75">
        <f>HYPERLINK("https://klasma.github.io/Logging_UMEA/klagomål/A 14927-2023.docx", "A 14927-2023")</f>
        <v/>
      </c>
      <c r="W75">
        <f>HYPERLINK("https://klasma.github.io/Logging_UMEA/klagomålsmail/A 14927-2023.docx", "A 14927-2023")</f>
        <v/>
      </c>
      <c r="X75">
        <f>HYPERLINK("https://klasma.github.io/Logging_UMEA/tillsyn/A 14927-2023.docx", "A 14927-2023")</f>
        <v/>
      </c>
      <c r="Y75">
        <f>HYPERLINK("https://klasma.github.io/Logging_UMEA/tillsynsmail/A 14927-2023.docx", "A 14927-2023")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45192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45192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45192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45192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45192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39118-2023.xlsx", "A 39118-2023")</f>
        <v/>
      </c>
      <c r="T80">
        <f>HYPERLINK("https://klasma.github.io/Logging_UMEA/kartor/A 39118-2023.png", "A 39118-2023")</f>
        <v/>
      </c>
      <c r="V80">
        <f>HYPERLINK("https://klasma.github.io/Logging_UMEA/klagomål/A 39118-2023.docx", "A 39118-2023")</f>
        <v/>
      </c>
      <c r="W80">
        <f>HYPERLINK("https://klasma.github.io/Logging_UMEA/klagomålsmail/A 39118-2023.docx", "A 39118-2023")</f>
        <v/>
      </c>
      <c r="X80">
        <f>HYPERLINK("https://klasma.github.io/Logging_UMEA/tillsyn/A 39118-2023.docx", "A 39118-2023")</f>
        <v/>
      </c>
      <c r="Y80">
        <f>HYPERLINK("https://klasma.github.io/Logging_UMEA/tillsynsmail/A 39118-2023.docx", "A 39118-2023")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45192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45192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45192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45192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45192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45192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45192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45192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45192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45192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45192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45192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45192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45192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45192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45192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45192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45192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45192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45192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45192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45192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45192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45192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45192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45192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45192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45192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45192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45192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45192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45192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45192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45192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45192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45192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45192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45192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45192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45192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45192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45192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45192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45192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45192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45192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45192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45192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45192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45192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45192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45192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45192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45192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45192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45192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45192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45192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45192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45192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45192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45192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45192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45192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45192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45192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45192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45192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45192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45192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45192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45192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45192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45192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45192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45192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45192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45192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45192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45192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45192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45192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45192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45192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45192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45192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45192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45192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45192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45192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45192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45192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45192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45192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45192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45192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45192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45192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45192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45192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45192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45192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45192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45192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45192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45192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45192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45192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45192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45192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45192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45192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45192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45192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45192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45192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45192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45192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45192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45192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45192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45192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45192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45192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45192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45192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45192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45192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45192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45192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45192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45192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45192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45192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45192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45192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45192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45192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45192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45192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45192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45192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45192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45192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45192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45192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45192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45192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45192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45192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45192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45192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45192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45192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45192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45192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45192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45192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45192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45192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45192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45192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45192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45192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45192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45192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45192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45192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45192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45192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45192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45192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45192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45192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45192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45192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45192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45192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45192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45192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45192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45192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45192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45192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45192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45192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45192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45192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45192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45192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45192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45192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45192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45192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45192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45192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45192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45192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45192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45192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45192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45192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45192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45192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45192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45192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45192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45192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45192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45192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45192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45192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45192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45192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45192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45192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45192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45192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45192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45192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45192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45192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45192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45192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45192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45192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45192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45192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45192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45192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45192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45192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45192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45192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45192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45192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45192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45192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45192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45192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45192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45192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45192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45192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45192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45192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45192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45192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45192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45192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45192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45192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45192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45192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45192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45192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45192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45192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45192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45192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45192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45192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45192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45192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45192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45192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45192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45192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45192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45192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45192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45192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45192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45192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45192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45192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45192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45192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45192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45192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45192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45192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45192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45192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45192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45192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45192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45192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45192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45192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45192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45192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45192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45192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45192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45192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45192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45192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45192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45192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45192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45192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45192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45192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45192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45192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45192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45192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45192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45192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45192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45192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45192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45192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45192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45192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45192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45192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45192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45192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45192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45192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45192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45192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45192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45192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45192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45192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45192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45192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45192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45192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45192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45192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45192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45192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45192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45192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45192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45192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45192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45192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45192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45192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45192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45192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45192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45192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45192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45192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45192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45192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45192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45192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45192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45192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45192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45192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45192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45192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45192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45192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45192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45192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45192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45192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45192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45192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45192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45192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45192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45192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45192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45192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45192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45192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45192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45192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45192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45192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45192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45192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45192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45192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45192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45192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45192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45192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45192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45192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45192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45192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45192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45192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45192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45192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45192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45192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45192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45192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45192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45192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45192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45192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45192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45192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45192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45192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45192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45192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45192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45192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45192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45192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45192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45192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45192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45192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45192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45192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45192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45192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45192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45192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45192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45192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45192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45192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45192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45192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45192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45192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45192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45192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45192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45192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45192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45192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45192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45192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45192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45192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45192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45192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45192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45192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45192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45192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45192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45192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45192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45192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45192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45192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45192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45192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45192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45192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45192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45192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45192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45192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45192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45192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45192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45192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45192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45192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45192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45192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45192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45192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45192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45192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45192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45192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45192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45192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45192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45192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45192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45192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45192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45192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45192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45192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45192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45192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45192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45192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45192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45192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45192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45192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45192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45192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45192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45192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45192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45192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45192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45192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45192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45192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45192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45192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45192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45192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45192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45192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45192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45192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45192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45192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45192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45192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45192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45192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45192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45192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45192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45192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45192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45192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45192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45192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45192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45192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45192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45192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45192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45192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45192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45192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45192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45192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45192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45192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45192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45192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45192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45192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45192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45192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45192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45192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45192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45192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45192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45192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45192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45192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45192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45192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45192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45192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45192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45192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45192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45192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45192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45192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45192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45192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45192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45192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45192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45192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45192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45192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45192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45192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45192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45192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45192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45192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45192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45192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45192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45192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45192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45192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45192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45192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45192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45192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45192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45192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45192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45192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45192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45192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45192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45192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45192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45192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45192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45192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45192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45192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45192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45192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45192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45192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45192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45192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45192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45192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45192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45192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45192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45192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45192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45192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45192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45192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45192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45192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45192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45192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45192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45192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45192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45192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45192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45192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45192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45192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45192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45192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45192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45192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45192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45192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45192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45192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45192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45192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45192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45192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45192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45192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45192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45192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45192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45192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45192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45192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45192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45192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45192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45192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45192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45192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45192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45192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45192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45192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45192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45192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45192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45192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45192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45192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45192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45192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45192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45192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45192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45192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45192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45192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45192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45192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45192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45192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45192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45192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45192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>
      <c r="A760" t="inlineStr">
        <is>
          <t>A 44459-2023</t>
        </is>
      </c>
      <c r="B760" s="1" t="n">
        <v>45189</v>
      </c>
      <c r="C760" s="1" t="n">
        <v>45192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2023-09-23T07:08:03Z</dcterms:created>
  <dcterms:modified xmlns:dcterms="http://purl.org/dc/terms/" xmlns:xsi="http://www.w3.org/2001/XMLSchema-instance" xsi:type="dcterms:W3CDTF">2023-09-23T07:08:03Z</dcterms:modified>
</cp:coreProperties>
</file>