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45182</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45182</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f>
        <v/>
      </c>
      <c r="T3">
        <f>HYPERLINK("https://klasma.github.io/Logging_UPPSALA/kartor/A 15353-2020.png")</f>
        <v/>
      </c>
      <c r="U3">
        <f>HYPERLINK("https://klasma.github.io/Logging_UPPSALA/knärot/A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45182</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45182</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45182</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24492-2023</t>
        </is>
      </c>
      <c r="B7" s="1" t="n">
        <v>45082</v>
      </c>
      <c r="C7" s="1" t="n">
        <v>45182</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f>
        <v/>
      </c>
      <c r="T7">
        <f>HYPERLINK("https://klasma.github.io/Logging_UPPSALA/kartor/A 24492-2023.png")</f>
        <v/>
      </c>
      <c r="V7">
        <f>HYPERLINK("https://klasma.github.io/Logging_UPPSALA/klagomål/A 24492-2023.docx")</f>
        <v/>
      </c>
      <c r="W7">
        <f>HYPERLINK("https://klasma.github.io/Logging_UPPSALA/klagomålsmail/A 24492-2023.docx")</f>
        <v/>
      </c>
      <c r="X7">
        <f>HYPERLINK("https://klasma.github.io/Logging_UPPSALA/tillsyn/A 24492-2023.docx")</f>
        <v/>
      </c>
      <c r="Y7">
        <f>HYPERLINK("https://klasma.github.io/Logging_UPPSALA/tillsynsmail/A 24492-2023.docx")</f>
        <v/>
      </c>
    </row>
    <row r="8" ht="15" customHeight="1">
      <c r="A8" t="inlineStr">
        <is>
          <t>A 51650-2018</t>
        </is>
      </c>
      <c r="B8" s="1" t="n">
        <v>43381</v>
      </c>
      <c r="C8" s="1" t="n">
        <v>45182</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f>
        <v/>
      </c>
      <c r="T8">
        <f>HYPERLINK("https://klasma.github.io/Logging_UPPSALA/kartor/A 51650-2018.png")</f>
        <v/>
      </c>
      <c r="V8">
        <f>HYPERLINK("https://klasma.github.io/Logging_UPPSALA/klagomål/A 51650-2018.docx")</f>
        <v/>
      </c>
      <c r="W8">
        <f>HYPERLINK("https://klasma.github.io/Logging_UPPSALA/klagomålsmail/A 51650-2018.docx")</f>
        <v/>
      </c>
      <c r="X8">
        <f>HYPERLINK("https://klasma.github.io/Logging_UPPSALA/tillsyn/A 51650-2018.docx")</f>
        <v/>
      </c>
      <c r="Y8">
        <f>HYPERLINK("https://klasma.github.io/Logging_UPPSALA/tillsynsmail/A 51650-2018.docx")</f>
        <v/>
      </c>
    </row>
    <row r="9" ht="15" customHeight="1">
      <c r="A9" t="inlineStr">
        <is>
          <t>A 8472-2020</t>
        </is>
      </c>
      <c r="B9" s="1" t="n">
        <v>43875</v>
      </c>
      <c r="C9" s="1" t="n">
        <v>45182</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45182</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45182</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45182</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45182</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45182</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45182</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45182</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45182</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45182</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45182</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45182</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45182</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45182</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45182</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45182</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45182</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45182</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45182</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45182</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45182</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45182</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45182</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45182</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45182</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45182</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45182</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45182</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45182</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29803-2023</t>
        </is>
      </c>
      <c r="B38" s="1" t="n">
        <v>45107</v>
      </c>
      <c r="C38" s="1" t="n">
        <v>45182</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f>
        <v/>
      </c>
      <c r="T38">
        <f>HYPERLINK("https://klasma.github.io/Logging_UPPSALA/kartor/A 29803-2023.png")</f>
        <v/>
      </c>
      <c r="V38">
        <f>HYPERLINK("https://klasma.github.io/Logging_UPPSALA/klagomål/A 29803-2023.docx")</f>
        <v/>
      </c>
      <c r="W38">
        <f>HYPERLINK("https://klasma.github.io/Logging_UPPSALA/klagomålsmail/A 29803-2023.docx")</f>
        <v/>
      </c>
      <c r="X38">
        <f>HYPERLINK("https://klasma.github.io/Logging_UPPSALA/tillsyn/A 29803-2023.docx")</f>
        <v/>
      </c>
      <c r="Y38">
        <f>HYPERLINK("https://klasma.github.io/Logging_UPPSALA/tillsynsmail/A 29803-2023.docx")</f>
        <v/>
      </c>
    </row>
    <row r="39" ht="15" customHeight="1">
      <c r="A39" t="inlineStr">
        <is>
          <t>A 10328-2019</t>
        </is>
      </c>
      <c r="B39" s="1" t="n">
        <v>43511</v>
      </c>
      <c r="C39" s="1" t="n">
        <v>45182</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f>
        <v/>
      </c>
      <c r="T39">
        <f>HYPERLINK("https://klasma.github.io/Logging_UPPSALA/kartor/A 10328-2019.png")</f>
        <v/>
      </c>
      <c r="V39">
        <f>HYPERLINK("https://klasma.github.io/Logging_UPPSALA/klagomål/A 10328-2019.docx")</f>
        <v/>
      </c>
      <c r="W39">
        <f>HYPERLINK("https://klasma.github.io/Logging_UPPSALA/klagomålsmail/A 10328-2019.docx")</f>
        <v/>
      </c>
      <c r="X39">
        <f>HYPERLINK("https://klasma.github.io/Logging_UPPSALA/tillsyn/A 10328-2019.docx")</f>
        <v/>
      </c>
      <c r="Y39">
        <f>HYPERLINK("https://klasma.github.io/Logging_UPPSALA/tillsynsmail/A 10328-2019.docx")</f>
        <v/>
      </c>
    </row>
    <row r="40" ht="15" customHeight="1">
      <c r="A40" t="inlineStr">
        <is>
          <t>A 4116-2020</t>
        </is>
      </c>
      <c r="B40" s="1" t="n">
        <v>43857</v>
      </c>
      <c r="C40" s="1" t="n">
        <v>45182</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f>
        <v/>
      </c>
      <c r="T40">
        <f>HYPERLINK("https://klasma.github.io/Logging_UPPSALA/kartor/A 4116-2020.png")</f>
        <v/>
      </c>
      <c r="V40">
        <f>HYPERLINK("https://klasma.github.io/Logging_UPPSALA/klagomål/A 4116-2020.docx")</f>
        <v/>
      </c>
      <c r="W40">
        <f>HYPERLINK("https://klasma.github.io/Logging_UPPSALA/klagomålsmail/A 4116-2020.docx")</f>
        <v/>
      </c>
      <c r="X40">
        <f>HYPERLINK("https://klasma.github.io/Logging_UPPSALA/tillsyn/A 4116-2020.docx")</f>
        <v/>
      </c>
      <c r="Y40">
        <f>HYPERLINK("https://klasma.github.io/Logging_UPPSALA/tillsynsmail/A 4116-2020.docx")</f>
        <v/>
      </c>
    </row>
    <row r="41" ht="15" customHeight="1">
      <c r="A41" t="inlineStr">
        <is>
          <t>A 25264-2020</t>
        </is>
      </c>
      <c r="B41" s="1" t="n">
        <v>43980</v>
      </c>
      <c r="C41" s="1" t="n">
        <v>45182</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f>
        <v/>
      </c>
      <c r="T41">
        <f>HYPERLINK("https://klasma.github.io/Logging_UPPSALA/kartor/A 25264-2020.png")</f>
        <v/>
      </c>
      <c r="U41">
        <f>HYPERLINK("https://klasma.github.io/Logging_UPPSALA/knärot/A 25264-2020.png")</f>
        <v/>
      </c>
      <c r="V41">
        <f>HYPERLINK("https://klasma.github.io/Logging_UPPSALA/klagomål/A 25264-2020.docx")</f>
        <v/>
      </c>
      <c r="W41">
        <f>HYPERLINK("https://klasma.github.io/Logging_UPPSALA/klagomålsmail/A 25264-2020.docx")</f>
        <v/>
      </c>
      <c r="X41">
        <f>HYPERLINK("https://klasma.github.io/Logging_UPPSALA/tillsyn/A 25264-2020.docx")</f>
        <v/>
      </c>
      <c r="Y41">
        <f>HYPERLINK("https://klasma.github.io/Logging_UPPSALA/tillsynsmail/A 25264-2020.docx")</f>
        <v/>
      </c>
    </row>
    <row r="42" ht="15" customHeight="1">
      <c r="A42" t="inlineStr">
        <is>
          <t>A 37670-2020</t>
        </is>
      </c>
      <c r="B42" s="1" t="n">
        <v>44056</v>
      </c>
      <c r="C42" s="1" t="n">
        <v>45182</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f>
        <v/>
      </c>
      <c r="T42">
        <f>HYPERLINK("https://klasma.github.io/Logging_UPPSALA/kartor/A 37670-2020.png")</f>
        <v/>
      </c>
      <c r="U42">
        <f>HYPERLINK("https://klasma.github.io/Logging_UPPSALA/knärot/A 37670-2020.png")</f>
        <v/>
      </c>
      <c r="V42">
        <f>HYPERLINK("https://klasma.github.io/Logging_UPPSALA/klagomål/A 37670-2020.docx")</f>
        <v/>
      </c>
      <c r="W42">
        <f>HYPERLINK("https://klasma.github.io/Logging_UPPSALA/klagomålsmail/A 37670-2020.docx")</f>
        <v/>
      </c>
      <c r="X42">
        <f>HYPERLINK("https://klasma.github.io/Logging_UPPSALA/tillsyn/A 37670-2020.docx")</f>
        <v/>
      </c>
      <c r="Y42">
        <f>HYPERLINK("https://klasma.github.io/Logging_UPPSALA/tillsynsmail/A 37670-2020.docx")</f>
        <v/>
      </c>
    </row>
    <row r="43" ht="15" customHeight="1">
      <c r="A43" t="inlineStr">
        <is>
          <t>A 48099-2020</t>
        </is>
      </c>
      <c r="B43" s="1" t="n">
        <v>44101</v>
      </c>
      <c r="C43" s="1" t="n">
        <v>45182</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f>
        <v/>
      </c>
      <c r="T43">
        <f>HYPERLINK("https://klasma.github.io/Logging_UPPSALA/kartor/A 48099-2020.png")</f>
        <v/>
      </c>
      <c r="V43">
        <f>HYPERLINK("https://klasma.github.io/Logging_UPPSALA/klagomål/A 48099-2020.docx")</f>
        <v/>
      </c>
      <c r="W43">
        <f>HYPERLINK("https://klasma.github.io/Logging_UPPSALA/klagomålsmail/A 48099-2020.docx")</f>
        <v/>
      </c>
      <c r="X43">
        <f>HYPERLINK("https://klasma.github.io/Logging_UPPSALA/tillsyn/A 48099-2020.docx")</f>
        <v/>
      </c>
      <c r="Y43">
        <f>HYPERLINK("https://klasma.github.io/Logging_UPPSALA/tillsynsmail/A 48099-2020.docx")</f>
        <v/>
      </c>
    </row>
    <row r="44" ht="15" customHeight="1">
      <c r="A44" t="inlineStr">
        <is>
          <t>A 51688-2021</t>
        </is>
      </c>
      <c r="B44" s="1" t="n">
        <v>44462</v>
      </c>
      <c r="C44" s="1" t="n">
        <v>45182</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f>
        <v/>
      </c>
      <c r="T44">
        <f>HYPERLINK("https://klasma.github.io/Logging_UPPSALA/kartor/A 51688-2021.png")</f>
        <v/>
      </c>
      <c r="U44">
        <f>HYPERLINK("https://klasma.github.io/Logging_UPPSALA/knärot/A 51688-2021.png")</f>
        <v/>
      </c>
      <c r="V44">
        <f>HYPERLINK("https://klasma.github.io/Logging_UPPSALA/klagomål/A 51688-2021.docx")</f>
        <v/>
      </c>
      <c r="W44">
        <f>HYPERLINK("https://klasma.github.io/Logging_UPPSALA/klagomålsmail/A 51688-2021.docx")</f>
        <v/>
      </c>
      <c r="X44">
        <f>HYPERLINK("https://klasma.github.io/Logging_UPPSALA/tillsyn/A 51688-2021.docx")</f>
        <v/>
      </c>
      <c r="Y44">
        <f>HYPERLINK("https://klasma.github.io/Logging_UPPSALA/tillsynsmail/A 51688-2021.docx")</f>
        <v/>
      </c>
    </row>
    <row r="45" ht="15" customHeight="1">
      <c r="A45" t="inlineStr">
        <is>
          <t>A 15956-2022</t>
        </is>
      </c>
      <c r="B45" s="1" t="n">
        <v>44664</v>
      </c>
      <c r="C45" s="1" t="n">
        <v>45182</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f>
        <v/>
      </c>
      <c r="T45">
        <f>HYPERLINK("https://klasma.github.io/Logging_UPPSALA/kartor/A 15956-2022.png")</f>
        <v/>
      </c>
      <c r="V45">
        <f>HYPERLINK("https://klasma.github.io/Logging_UPPSALA/klagomål/A 15956-2022.docx")</f>
        <v/>
      </c>
      <c r="W45">
        <f>HYPERLINK("https://klasma.github.io/Logging_UPPSALA/klagomålsmail/A 15956-2022.docx")</f>
        <v/>
      </c>
      <c r="X45">
        <f>HYPERLINK("https://klasma.github.io/Logging_UPPSALA/tillsyn/A 15956-2022.docx")</f>
        <v/>
      </c>
      <c r="Y45">
        <f>HYPERLINK("https://klasma.github.io/Logging_UPPSALA/tillsynsmail/A 15956-2022.docx")</f>
        <v/>
      </c>
    </row>
    <row r="46" ht="15" customHeight="1">
      <c r="A46" t="inlineStr">
        <is>
          <t>A 23153-2022</t>
        </is>
      </c>
      <c r="B46" s="1" t="n">
        <v>44719</v>
      </c>
      <c r="C46" s="1" t="n">
        <v>45182</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f>
        <v/>
      </c>
      <c r="T46">
        <f>HYPERLINK("https://klasma.github.io/Logging_UPPSALA/kartor/A 23153-2022.png")</f>
        <v/>
      </c>
      <c r="V46">
        <f>HYPERLINK("https://klasma.github.io/Logging_UPPSALA/klagomål/A 23153-2022.docx")</f>
        <v/>
      </c>
      <c r="W46">
        <f>HYPERLINK("https://klasma.github.io/Logging_UPPSALA/klagomålsmail/A 23153-2022.docx")</f>
        <v/>
      </c>
      <c r="X46">
        <f>HYPERLINK("https://klasma.github.io/Logging_UPPSALA/tillsyn/A 23153-2022.docx")</f>
        <v/>
      </c>
      <c r="Y46">
        <f>HYPERLINK("https://klasma.github.io/Logging_UPPSALA/tillsynsmail/A 23153-2022.docx")</f>
        <v/>
      </c>
    </row>
    <row r="47" ht="15" customHeight="1">
      <c r="A47" t="inlineStr">
        <is>
          <t>A 26758-2022</t>
        </is>
      </c>
      <c r="B47" s="1" t="n">
        <v>44740</v>
      </c>
      <c r="C47" s="1" t="n">
        <v>45182</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f>
        <v/>
      </c>
      <c r="T47">
        <f>HYPERLINK("https://klasma.github.io/Logging_UPPSALA/kartor/A 26758-2022.png")</f>
        <v/>
      </c>
      <c r="V47">
        <f>HYPERLINK("https://klasma.github.io/Logging_UPPSALA/klagomål/A 26758-2022.docx")</f>
        <v/>
      </c>
      <c r="W47">
        <f>HYPERLINK("https://klasma.github.io/Logging_UPPSALA/klagomålsmail/A 26758-2022.docx")</f>
        <v/>
      </c>
      <c r="X47">
        <f>HYPERLINK("https://klasma.github.io/Logging_UPPSALA/tillsyn/A 26758-2022.docx")</f>
        <v/>
      </c>
      <c r="Y47">
        <f>HYPERLINK("https://klasma.github.io/Logging_UPPSALA/tillsynsmail/A 26758-2022.docx")</f>
        <v/>
      </c>
    </row>
    <row r="48" ht="15" customHeight="1">
      <c r="A48" t="inlineStr">
        <is>
          <t>A 8323-2023</t>
        </is>
      </c>
      <c r="B48" s="1" t="n">
        <v>44974</v>
      </c>
      <c r="C48" s="1" t="n">
        <v>45182</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f>
        <v/>
      </c>
      <c r="T48">
        <f>HYPERLINK("https://klasma.github.io/Logging_UPPSALA/kartor/A 8323-2023.png")</f>
        <v/>
      </c>
      <c r="V48">
        <f>HYPERLINK("https://klasma.github.io/Logging_UPPSALA/klagomål/A 8323-2023.docx")</f>
        <v/>
      </c>
      <c r="W48">
        <f>HYPERLINK("https://klasma.github.io/Logging_UPPSALA/klagomålsmail/A 8323-2023.docx")</f>
        <v/>
      </c>
      <c r="X48">
        <f>HYPERLINK("https://klasma.github.io/Logging_UPPSALA/tillsyn/A 8323-2023.docx")</f>
        <v/>
      </c>
      <c r="Y48">
        <f>HYPERLINK("https://klasma.github.io/Logging_UPPSALA/tillsynsmail/A 8323-2023.docx")</f>
        <v/>
      </c>
    </row>
    <row r="49" ht="15" customHeight="1">
      <c r="A49" t="inlineStr">
        <is>
          <t>A 13210-2023</t>
        </is>
      </c>
      <c r="B49" s="1" t="n">
        <v>45002</v>
      </c>
      <c r="C49" s="1" t="n">
        <v>45182</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f>
        <v/>
      </c>
      <c r="T49">
        <f>HYPERLINK("https://klasma.github.io/Logging_UPPSALA/kartor/A 13210-2023.png")</f>
        <v/>
      </c>
      <c r="U49">
        <f>HYPERLINK("https://klasma.github.io/Logging_UPPSALA/knärot/A 13210-2023.png")</f>
        <v/>
      </c>
      <c r="V49">
        <f>HYPERLINK("https://klasma.github.io/Logging_UPPSALA/klagomål/A 13210-2023.docx")</f>
        <v/>
      </c>
      <c r="W49">
        <f>HYPERLINK("https://klasma.github.io/Logging_UPPSALA/klagomålsmail/A 13210-2023.docx")</f>
        <v/>
      </c>
      <c r="X49">
        <f>HYPERLINK("https://klasma.github.io/Logging_UPPSALA/tillsyn/A 13210-2023.docx")</f>
        <v/>
      </c>
      <c r="Y49">
        <f>HYPERLINK("https://klasma.github.io/Logging_UPPSALA/tillsynsmail/A 13210-2023.docx")</f>
        <v/>
      </c>
    </row>
    <row r="50" ht="15" customHeight="1">
      <c r="A50" t="inlineStr">
        <is>
          <t>A 19329-2023</t>
        </is>
      </c>
      <c r="B50" s="1" t="n">
        <v>45049</v>
      </c>
      <c r="C50" s="1" t="n">
        <v>45182</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f>
        <v/>
      </c>
      <c r="T50">
        <f>HYPERLINK("https://klasma.github.io/Logging_UPPSALA/kartor/A 19329-2023.png")</f>
        <v/>
      </c>
      <c r="V50">
        <f>HYPERLINK("https://klasma.github.io/Logging_UPPSALA/klagomål/A 19329-2023.docx")</f>
        <v/>
      </c>
      <c r="W50">
        <f>HYPERLINK("https://klasma.github.io/Logging_UPPSALA/klagomålsmail/A 19329-2023.docx")</f>
        <v/>
      </c>
      <c r="X50">
        <f>HYPERLINK("https://klasma.github.io/Logging_UPPSALA/tillsyn/A 19329-2023.docx")</f>
        <v/>
      </c>
      <c r="Y50">
        <f>HYPERLINK("https://klasma.github.io/Logging_UPPSALA/tillsynsmail/A 19329-2023.docx")</f>
        <v/>
      </c>
    </row>
    <row r="51" ht="15" customHeight="1">
      <c r="A51" t="inlineStr">
        <is>
          <t>A 31628-2023</t>
        </is>
      </c>
      <c r="B51" s="1" t="n">
        <v>45117</v>
      </c>
      <c r="C51" s="1" t="n">
        <v>45182</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f>
        <v/>
      </c>
      <c r="T51">
        <f>HYPERLINK("https://klasma.github.io/Logging_UPPSALA/kartor/A 31628-2023.png")</f>
        <v/>
      </c>
      <c r="V51">
        <f>HYPERLINK("https://klasma.github.io/Logging_UPPSALA/klagomål/A 31628-2023.docx")</f>
        <v/>
      </c>
      <c r="W51">
        <f>HYPERLINK("https://klasma.github.io/Logging_UPPSALA/klagomålsmail/A 31628-2023.docx")</f>
        <v/>
      </c>
      <c r="X51">
        <f>HYPERLINK("https://klasma.github.io/Logging_UPPSALA/tillsyn/A 31628-2023.docx")</f>
        <v/>
      </c>
      <c r="Y51">
        <f>HYPERLINK("https://klasma.github.io/Logging_UPPSALA/tillsynsmail/A 31628-2023.docx")</f>
        <v/>
      </c>
    </row>
    <row r="52" ht="15" customHeight="1">
      <c r="A52" t="inlineStr">
        <is>
          <t>A 10323-2019</t>
        </is>
      </c>
      <c r="B52" s="1" t="n">
        <v>43511</v>
      </c>
      <c r="C52" s="1" t="n">
        <v>45182</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f>
        <v/>
      </c>
      <c r="T52">
        <f>HYPERLINK("https://klasma.github.io/Logging_UPPSALA/kartor/A 10323-2019.png")</f>
        <v/>
      </c>
      <c r="V52">
        <f>HYPERLINK("https://klasma.github.io/Logging_UPPSALA/klagomål/A 10323-2019.docx")</f>
        <v/>
      </c>
      <c r="W52">
        <f>HYPERLINK("https://klasma.github.io/Logging_UPPSALA/klagomålsmail/A 10323-2019.docx")</f>
        <v/>
      </c>
      <c r="X52">
        <f>HYPERLINK("https://klasma.github.io/Logging_UPPSALA/tillsyn/A 10323-2019.docx")</f>
        <v/>
      </c>
      <c r="Y52">
        <f>HYPERLINK("https://klasma.github.io/Logging_UPPSALA/tillsynsmail/A 10323-2019.docx")</f>
        <v/>
      </c>
    </row>
    <row r="53" ht="15" customHeight="1">
      <c r="A53" t="inlineStr">
        <is>
          <t>A 49258-2019</t>
        </is>
      </c>
      <c r="B53" s="1" t="n">
        <v>43731</v>
      </c>
      <c r="C53" s="1" t="n">
        <v>45182</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f>
        <v/>
      </c>
      <c r="T53">
        <f>HYPERLINK("https://klasma.github.io/Logging_UPPSALA/kartor/A 49258-2019.png")</f>
        <v/>
      </c>
      <c r="V53">
        <f>HYPERLINK("https://klasma.github.io/Logging_UPPSALA/klagomål/A 49258-2019.docx")</f>
        <v/>
      </c>
      <c r="W53">
        <f>HYPERLINK("https://klasma.github.io/Logging_UPPSALA/klagomålsmail/A 49258-2019.docx")</f>
        <v/>
      </c>
      <c r="X53">
        <f>HYPERLINK("https://klasma.github.io/Logging_UPPSALA/tillsyn/A 49258-2019.docx")</f>
        <v/>
      </c>
      <c r="Y53">
        <f>HYPERLINK("https://klasma.github.io/Logging_UPPSALA/tillsynsmail/A 49258-2019.docx")</f>
        <v/>
      </c>
    </row>
    <row r="54" ht="15" customHeight="1">
      <c r="A54" t="inlineStr">
        <is>
          <t>A 63909-2019</t>
        </is>
      </c>
      <c r="B54" s="1" t="n">
        <v>43796</v>
      </c>
      <c r="C54" s="1" t="n">
        <v>45182</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f>
        <v/>
      </c>
      <c r="T54">
        <f>HYPERLINK("https://klasma.github.io/Logging_UPPSALA/kartor/A 63909-2019.png")</f>
        <v/>
      </c>
      <c r="V54">
        <f>HYPERLINK("https://klasma.github.io/Logging_UPPSALA/klagomål/A 63909-2019.docx")</f>
        <v/>
      </c>
      <c r="W54">
        <f>HYPERLINK("https://klasma.github.io/Logging_UPPSALA/klagomålsmail/A 63909-2019.docx")</f>
        <v/>
      </c>
      <c r="X54">
        <f>HYPERLINK("https://klasma.github.io/Logging_UPPSALA/tillsyn/A 63909-2019.docx")</f>
        <v/>
      </c>
      <c r="Y54">
        <f>HYPERLINK("https://klasma.github.io/Logging_UPPSALA/tillsynsmail/A 63909-2019.docx")</f>
        <v/>
      </c>
    </row>
    <row r="55" ht="15" customHeight="1">
      <c r="A55" t="inlineStr">
        <is>
          <t>A 48098-2020</t>
        </is>
      </c>
      <c r="B55" s="1" t="n">
        <v>44101</v>
      </c>
      <c r="C55" s="1" t="n">
        <v>45182</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f>
        <v/>
      </c>
      <c r="T55">
        <f>HYPERLINK("https://klasma.github.io/Logging_UPPSALA/kartor/A 48098-2020.png")</f>
        <v/>
      </c>
      <c r="V55">
        <f>HYPERLINK("https://klasma.github.io/Logging_UPPSALA/klagomål/A 48098-2020.docx")</f>
        <v/>
      </c>
      <c r="W55">
        <f>HYPERLINK("https://klasma.github.io/Logging_UPPSALA/klagomålsmail/A 48098-2020.docx")</f>
        <v/>
      </c>
      <c r="X55">
        <f>HYPERLINK("https://klasma.github.io/Logging_UPPSALA/tillsyn/A 48098-2020.docx")</f>
        <v/>
      </c>
      <c r="Y55">
        <f>HYPERLINK("https://klasma.github.io/Logging_UPPSALA/tillsynsmail/A 48098-2020.docx")</f>
        <v/>
      </c>
    </row>
    <row r="56" ht="15" customHeight="1">
      <c r="A56" t="inlineStr">
        <is>
          <t>A 56107-2020</t>
        </is>
      </c>
      <c r="B56" s="1" t="n">
        <v>44133</v>
      </c>
      <c r="C56" s="1" t="n">
        <v>45182</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f>
        <v/>
      </c>
      <c r="T56">
        <f>HYPERLINK("https://klasma.github.io/Logging_UPPSALA/kartor/A 56107-2020.png")</f>
        <v/>
      </c>
      <c r="V56">
        <f>HYPERLINK("https://klasma.github.io/Logging_UPPSALA/klagomål/A 56107-2020.docx")</f>
        <v/>
      </c>
      <c r="W56">
        <f>HYPERLINK("https://klasma.github.io/Logging_UPPSALA/klagomålsmail/A 56107-2020.docx")</f>
        <v/>
      </c>
      <c r="X56">
        <f>HYPERLINK("https://klasma.github.io/Logging_UPPSALA/tillsyn/A 56107-2020.docx")</f>
        <v/>
      </c>
      <c r="Y56">
        <f>HYPERLINK("https://klasma.github.io/Logging_UPPSALA/tillsynsmail/A 56107-2020.docx")</f>
        <v/>
      </c>
    </row>
    <row r="57" ht="15" customHeight="1">
      <c r="A57" t="inlineStr">
        <is>
          <t>A 60038-2021</t>
        </is>
      </c>
      <c r="B57" s="1" t="n">
        <v>44495</v>
      </c>
      <c r="C57" s="1" t="n">
        <v>45182</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f>
        <v/>
      </c>
      <c r="T57">
        <f>HYPERLINK("https://klasma.github.io/Logging_UPPSALA/kartor/A 60038-2021.png")</f>
        <v/>
      </c>
      <c r="V57">
        <f>HYPERLINK("https://klasma.github.io/Logging_UPPSALA/klagomål/A 60038-2021.docx")</f>
        <v/>
      </c>
      <c r="W57">
        <f>HYPERLINK("https://klasma.github.io/Logging_UPPSALA/klagomålsmail/A 60038-2021.docx")</f>
        <v/>
      </c>
      <c r="X57">
        <f>HYPERLINK("https://klasma.github.io/Logging_UPPSALA/tillsyn/A 60038-2021.docx")</f>
        <v/>
      </c>
      <c r="Y57">
        <f>HYPERLINK("https://klasma.github.io/Logging_UPPSALA/tillsynsmail/A 60038-2021.docx")</f>
        <v/>
      </c>
    </row>
    <row r="58" ht="15" customHeight="1">
      <c r="A58" t="inlineStr">
        <is>
          <t>A 14313-2022</t>
        </is>
      </c>
      <c r="B58" s="1" t="n">
        <v>44652</v>
      </c>
      <c r="C58" s="1" t="n">
        <v>45182</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f>
        <v/>
      </c>
      <c r="T58">
        <f>HYPERLINK("https://klasma.github.io/Logging_UPPSALA/kartor/A 14313-2022.png")</f>
        <v/>
      </c>
      <c r="V58">
        <f>HYPERLINK("https://klasma.github.io/Logging_UPPSALA/klagomål/A 14313-2022.docx")</f>
        <v/>
      </c>
      <c r="W58">
        <f>HYPERLINK("https://klasma.github.io/Logging_UPPSALA/klagomålsmail/A 14313-2022.docx")</f>
        <v/>
      </c>
      <c r="X58">
        <f>HYPERLINK("https://klasma.github.io/Logging_UPPSALA/tillsyn/A 14313-2022.docx")</f>
        <v/>
      </c>
      <c r="Y58">
        <f>HYPERLINK("https://klasma.github.io/Logging_UPPSALA/tillsynsmail/A 14313-2022.docx")</f>
        <v/>
      </c>
    </row>
    <row r="59" ht="15" customHeight="1">
      <c r="A59" t="inlineStr">
        <is>
          <t>A 18079-2022</t>
        </is>
      </c>
      <c r="B59" s="1" t="n">
        <v>44684</v>
      </c>
      <c r="C59" s="1" t="n">
        <v>45182</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f>
        <v/>
      </c>
      <c r="T59">
        <f>HYPERLINK("https://klasma.github.io/Logging_UPPSALA/kartor/A 18079-2022.png")</f>
        <v/>
      </c>
      <c r="V59">
        <f>HYPERLINK("https://klasma.github.io/Logging_UPPSALA/klagomål/A 18079-2022.docx")</f>
        <v/>
      </c>
      <c r="W59">
        <f>HYPERLINK("https://klasma.github.io/Logging_UPPSALA/klagomålsmail/A 18079-2022.docx")</f>
        <v/>
      </c>
      <c r="X59">
        <f>HYPERLINK("https://klasma.github.io/Logging_UPPSALA/tillsyn/A 18079-2022.docx")</f>
        <v/>
      </c>
      <c r="Y59">
        <f>HYPERLINK("https://klasma.github.io/Logging_UPPSALA/tillsynsmail/A 18079-2022.docx")</f>
        <v/>
      </c>
    </row>
    <row r="60" ht="15" customHeight="1">
      <c r="A60" t="inlineStr">
        <is>
          <t>A 19373-2022</t>
        </is>
      </c>
      <c r="B60" s="1" t="n">
        <v>44692</v>
      </c>
      <c r="C60" s="1" t="n">
        <v>45182</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f>
        <v/>
      </c>
      <c r="T60">
        <f>HYPERLINK("https://klasma.github.io/Logging_UPPSALA/kartor/A 19373-2022.png")</f>
        <v/>
      </c>
      <c r="V60">
        <f>HYPERLINK("https://klasma.github.io/Logging_UPPSALA/klagomål/A 19373-2022.docx")</f>
        <v/>
      </c>
      <c r="W60">
        <f>HYPERLINK("https://klasma.github.io/Logging_UPPSALA/klagomålsmail/A 19373-2022.docx")</f>
        <v/>
      </c>
      <c r="X60">
        <f>HYPERLINK("https://klasma.github.io/Logging_UPPSALA/tillsyn/A 19373-2022.docx")</f>
        <v/>
      </c>
      <c r="Y60">
        <f>HYPERLINK("https://klasma.github.io/Logging_UPPSALA/tillsynsmail/A 19373-2022.docx")</f>
        <v/>
      </c>
    </row>
    <row r="61" ht="15" customHeight="1">
      <c r="A61" t="inlineStr">
        <is>
          <t>A 34147-2022</t>
        </is>
      </c>
      <c r="B61" s="1" t="n">
        <v>44791</v>
      </c>
      <c r="C61" s="1" t="n">
        <v>45182</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f>
        <v/>
      </c>
      <c r="T61">
        <f>HYPERLINK("https://klasma.github.io/Logging_UPPSALA/kartor/A 34147-2022.png")</f>
        <v/>
      </c>
      <c r="V61">
        <f>HYPERLINK("https://klasma.github.io/Logging_UPPSALA/klagomål/A 34147-2022.docx")</f>
        <v/>
      </c>
      <c r="W61">
        <f>HYPERLINK("https://klasma.github.io/Logging_UPPSALA/klagomålsmail/A 34147-2022.docx")</f>
        <v/>
      </c>
      <c r="X61">
        <f>HYPERLINK("https://klasma.github.io/Logging_UPPSALA/tillsyn/A 34147-2022.docx")</f>
        <v/>
      </c>
      <c r="Y61">
        <f>HYPERLINK("https://klasma.github.io/Logging_UPPSALA/tillsynsmail/A 34147-2022.docx")</f>
        <v/>
      </c>
    </row>
    <row r="62" ht="15" customHeight="1">
      <c r="A62" t="inlineStr">
        <is>
          <t>A 36471-2022</t>
        </is>
      </c>
      <c r="B62" s="1" t="n">
        <v>44804</v>
      </c>
      <c r="C62" s="1" t="n">
        <v>45182</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f>
        <v/>
      </c>
      <c r="T62">
        <f>HYPERLINK("https://klasma.github.io/Logging_UPPSALA/kartor/A 36471-2022.png")</f>
        <v/>
      </c>
      <c r="V62">
        <f>HYPERLINK("https://klasma.github.io/Logging_UPPSALA/klagomål/A 36471-2022.docx")</f>
        <v/>
      </c>
      <c r="W62">
        <f>HYPERLINK("https://klasma.github.io/Logging_UPPSALA/klagomålsmail/A 36471-2022.docx")</f>
        <v/>
      </c>
      <c r="X62">
        <f>HYPERLINK("https://klasma.github.io/Logging_UPPSALA/tillsyn/A 36471-2022.docx")</f>
        <v/>
      </c>
      <c r="Y62">
        <f>HYPERLINK("https://klasma.github.io/Logging_UPPSALA/tillsynsmail/A 36471-2022.docx")</f>
        <v/>
      </c>
    </row>
    <row r="63" ht="15" customHeight="1">
      <c r="A63" t="inlineStr">
        <is>
          <t>A 1760-2023</t>
        </is>
      </c>
      <c r="B63" s="1" t="n">
        <v>44938</v>
      </c>
      <c r="C63" s="1" t="n">
        <v>45182</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f>
        <v/>
      </c>
      <c r="T63">
        <f>HYPERLINK("https://klasma.github.io/Logging_UPPSALA/kartor/A 1760-2023.png")</f>
        <v/>
      </c>
      <c r="V63">
        <f>HYPERLINK("https://klasma.github.io/Logging_UPPSALA/klagomål/A 1760-2023.docx")</f>
        <v/>
      </c>
      <c r="W63">
        <f>HYPERLINK("https://klasma.github.io/Logging_UPPSALA/klagomålsmail/A 1760-2023.docx")</f>
        <v/>
      </c>
      <c r="X63">
        <f>HYPERLINK("https://klasma.github.io/Logging_UPPSALA/tillsyn/A 1760-2023.docx")</f>
        <v/>
      </c>
      <c r="Y63">
        <f>HYPERLINK("https://klasma.github.io/Logging_UPPSALA/tillsynsmail/A 1760-2023.docx")</f>
        <v/>
      </c>
    </row>
    <row r="64" ht="15" customHeight="1">
      <c r="A64" t="inlineStr">
        <is>
          <t>A 4586-2023</t>
        </is>
      </c>
      <c r="B64" s="1" t="n">
        <v>44956</v>
      </c>
      <c r="C64" s="1" t="n">
        <v>45182</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f>
        <v/>
      </c>
      <c r="T64">
        <f>HYPERLINK("https://klasma.github.io/Logging_UPPSALA/kartor/A 4586-2023.png")</f>
        <v/>
      </c>
      <c r="V64">
        <f>HYPERLINK("https://klasma.github.io/Logging_UPPSALA/klagomål/A 4586-2023.docx")</f>
        <v/>
      </c>
      <c r="W64">
        <f>HYPERLINK("https://klasma.github.io/Logging_UPPSALA/klagomålsmail/A 4586-2023.docx")</f>
        <v/>
      </c>
      <c r="X64">
        <f>HYPERLINK("https://klasma.github.io/Logging_UPPSALA/tillsyn/A 4586-2023.docx")</f>
        <v/>
      </c>
      <c r="Y64">
        <f>HYPERLINK("https://klasma.github.io/Logging_UPPSALA/tillsynsmail/A 4586-2023.docx")</f>
        <v/>
      </c>
    </row>
    <row r="65" ht="15" customHeight="1">
      <c r="A65" t="inlineStr">
        <is>
          <t>A 7752-2023</t>
        </is>
      </c>
      <c r="B65" s="1" t="n">
        <v>44973</v>
      </c>
      <c r="C65" s="1" t="n">
        <v>45182</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f>
        <v/>
      </c>
      <c r="T65">
        <f>HYPERLINK("https://klasma.github.io/Logging_UPPSALA/kartor/A 7752-2023.png")</f>
        <v/>
      </c>
      <c r="V65">
        <f>HYPERLINK("https://klasma.github.io/Logging_UPPSALA/klagomål/A 7752-2023.docx")</f>
        <v/>
      </c>
      <c r="W65">
        <f>HYPERLINK("https://klasma.github.io/Logging_UPPSALA/klagomålsmail/A 7752-2023.docx")</f>
        <v/>
      </c>
      <c r="X65">
        <f>HYPERLINK("https://klasma.github.io/Logging_UPPSALA/tillsyn/A 7752-2023.docx")</f>
        <v/>
      </c>
      <c r="Y65">
        <f>HYPERLINK("https://klasma.github.io/Logging_UPPSALA/tillsynsmail/A 7752-2023.docx")</f>
        <v/>
      </c>
    </row>
    <row r="66" ht="15" customHeight="1">
      <c r="A66" t="inlineStr">
        <is>
          <t>A 8889-2019</t>
        </is>
      </c>
      <c r="B66" s="1" t="n">
        <v>43503</v>
      </c>
      <c r="C66" s="1" t="n">
        <v>45182</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f>
        <v/>
      </c>
      <c r="T66">
        <f>HYPERLINK("https://klasma.github.io/Logging_UPPSALA/kartor/A 8889-2019.png")</f>
        <v/>
      </c>
      <c r="V66">
        <f>HYPERLINK("https://klasma.github.io/Logging_UPPSALA/klagomål/A 8889-2019.docx")</f>
        <v/>
      </c>
      <c r="W66">
        <f>HYPERLINK("https://klasma.github.io/Logging_UPPSALA/klagomålsmail/A 8889-2019.docx")</f>
        <v/>
      </c>
      <c r="X66">
        <f>HYPERLINK("https://klasma.github.io/Logging_UPPSALA/tillsyn/A 8889-2019.docx")</f>
        <v/>
      </c>
      <c r="Y66">
        <f>HYPERLINK("https://klasma.github.io/Logging_UPPSALA/tillsynsmail/A 8889-2019.docx")</f>
        <v/>
      </c>
    </row>
    <row r="67" ht="15" customHeight="1">
      <c r="A67" t="inlineStr">
        <is>
          <t>A 16184-2019</t>
        </is>
      </c>
      <c r="B67" s="1" t="n">
        <v>43545</v>
      </c>
      <c r="C67" s="1" t="n">
        <v>45182</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f>
        <v/>
      </c>
      <c r="T67">
        <f>HYPERLINK("https://klasma.github.io/Logging_UPPSALA/kartor/A 16184-2019.png")</f>
        <v/>
      </c>
      <c r="V67">
        <f>HYPERLINK("https://klasma.github.io/Logging_UPPSALA/klagomål/A 16184-2019.docx")</f>
        <v/>
      </c>
      <c r="W67">
        <f>HYPERLINK("https://klasma.github.io/Logging_UPPSALA/klagomålsmail/A 16184-2019.docx")</f>
        <v/>
      </c>
      <c r="X67">
        <f>HYPERLINK("https://klasma.github.io/Logging_UPPSALA/tillsyn/A 16184-2019.docx")</f>
        <v/>
      </c>
      <c r="Y67">
        <f>HYPERLINK("https://klasma.github.io/Logging_UPPSALA/tillsynsmail/A 16184-2019.docx")</f>
        <v/>
      </c>
    </row>
    <row r="68" ht="15" customHeight="1">
      <c r="A68" t="inlineStr">
        <is>
          <t>A 25607-2019</t>
        </is>
      </c>
      <c r="B68" s="1" t="n">
        <v>43607</v>
      </c>
      <c r="C68" s="1" t="n">
        <v>45182</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f>
        <v/>
      </c>
      <c r="T68">
        <f>HYPERLINK("https://klasma.github.io/Logging_UPPSALA/kartor/A 25607-2019.png")</f>
        <v/>
      </c>
      <c r="V68">
        <f>HYPERLINK("https://klasma.github.io/Logging_UPPSALA/klagomål/A 25607-2019.docx")</f>
        <v/>
      </c>
      <c r="W68">
        <f>HYPERLINK("https://klasma.github.io/Logging_UPPSALA/klagomålsmail/A 25607-2019.docx")</f>
        <v/>
      </c>
      <c r="X68">
        <f>HYPERLINK("https://klasma.github.io/Logging_UPPSALA/tillsyn/A 25607-2019.docx")</f>
        <v/>
      </c>
      <c r="Y68">
        <f>HYPERLINK("https://klasma.github.io/Logging_UPPSALA/tillsynsmail/A 25607-2019.docx")</f>
        <v/>
      </c>
    </row>
    <row r="69" ht="15" customHeight="1">
      <c r="A69" t="inlineStr">
        <is>
          <t>A 34066-2019</t>
        </is>
      </c>
      <c r="B69" s="1" t="n">
        <v>43654</v>
      </c>
      <c r="C69" s="1" t="n">
        <v>45182</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f>
        <v/>
      </c>
      <c r="T69">
        <f>HYPERLINK("https://klasma.github.io/Logging_UPPSALA/kartor/A 34066-2019.png")</f>
        <v/>
      </c>
      <c r="V69">
        <f>HYPERLINK("https://klasma.github.io/Logging_UPPSALA/klagomål/A 34066-2019.docx")</f>
        <v/>
      </c>
      <c r="W69">
        <f>HYPERLINK("https://klasma.github.io/Logging_UPPSALA/klagomålsmail/A 34066-2019.docx")</f>
        <v/>
      </c>
      <c r="X69">
        <f>HYPERLINK("https://klasma.github.io/Logging_UPPSALA/tillsyn/A 34066-2019.docx")</f>
        <v/>
      </c>
      <c r="Y69">
        <f>HYPERLINK("https://klasma.github.io/Logging_UPPSALA/tillsynsmail/A 34066-2019.docx")</f>
        <v/>
      </c>
    </row>
    <row r="70" ht="15" customHeight="1">
      <c r="A70" t="inlineStr">
        <is>
          <t>A 52165-2019</t>
        </is>
      </c>
      <c r="B70" s="1" t="n">
        <v>43742</v>
      </c>
      <c r="C70" s="1" t="n">
        <v>45182</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f>
        <v/>
      </c>
      <c r="T70">
        <f>HYPERLINK("https://klasma.github.io/Logging_UPPSALA/kartor/A 52165-2019.png")</f>
        <v/>
      </c>
      <c r="V70">
        <f>HYPERLINK("https://klasma.github.io/Logging_UPPSALA/klagomål/A 52165-2019.docx")</f>
        <v/>
      </c>
      <c r="W70">
        <f>HYPERLINK("https://klasma.github.io/Logging_UPPSALA/klagomålsmail/A 52165-2019.docx")</f>
        <v/>
      </c>
      <c r="X70">
        <f>HYPERLINK("https://klasma.github.io/Logging_UPPSALA/tillsyn/A 52165-2019.docx")</f>
        <v/>
      </c>
      <c r="Y70">
        <f>HYPERLINK("https://klasma.github.io/Logging_UPPSALA/tillsynsmail/A 52165-2019.docx")</f>
        <v/>
      </c>
    </row>
    <row r="71" ht="15" customHeight="1">
      <c r="A71" t="inlineStr">
        <is>
          <t>A 18468-2020</t>
        </is>
      </c>
      <c r="B71" s="1" t="n">
        <v>43929</v>
      </c>
      <c r="C71" s="1" t="n">
        <v>45182</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f>
        <v/>
      </c>
      <c r="T71">
        <f>HYPERLINK("https://klasma.github.io/Logging_UPPSALA/kartor/A 18468-2020.png")</f>
        <v/>
      </c>
      <c r="V71">
        <f>HYPERLINK("https://klasma.github.io/Logging_UPPSALA/klagomål/A 18468-2020.docx")</f>
        <v/>
      </c>
      <c r="W71">
        <f>HYPERLINK("https://klasma.github.io/Logging_UPPSALA/klagomålsmail/A 18468-2020.docx")</f>
        <v/>
      </c>
      <c r="X71">
        <f>HYPERLINK("https://klasma.github.io/Logging_UPPSALA/tillsyn/A 18468-2020.docx")</f>
        <v/>
      </c>
      <c r="Y71">
        <f>HYPERLINK("https://klasma.github.io/Logging_UPPSALA/tillsynsmail/A 18468-2020.docx")</f>
        <v/>
      </c>
    </row>
    <row r="72" ht="15" customHeight="1">
      <c r="A72" t="inlineStr">
        <is>
          <t>A 37289-2020</t>
        </is>
      </c>
      <c r="B72" s="1" t="n">
        <v>44054</v>
      </c>
      <c r="C72" s="1" t="n">
        <v>45182</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f>
        <v/>
      </c>
      <c r="T72">
        <f>HYPERLINK("https://klasma.github.io/Logging_UPPSALA/kartor/A 37289-2020.png")</f>
        <v/>
      </c>
      <c r="V72">
        <f>HYPERLINK("https://klasma.github.io/Logging_UPPSALA/klagomål/A 37289-2020.docx")</f>
        <v/>
      </c>
      <c r="W72">
        <f>HYPERLINK("https://klasma.github.io/Logging_UPPSALA/klagomålsmail/A 37289-2020.docx")</f>
        <v/>
      </c>
      <c r="X72">
        <f>HYPERLINK("https://klasma.github.io/Logging_UPPSALA/tillsyn/A 37289-2020.docx")</f>
        <v/>
      </c>
      <c r="Y72">
        <f>HYPERLINK("https://klasma.github.io/Logging_UPPSALA/tillsynsmail/A 37289-2020.docx")</f>
        <v/>
      </c>
    </row>
    <row r="73" ht="15" customHeight="1">
      <c r="A73" t="inlineStr">
        <is>
          <t>A 48100-2020</t>
        </is>
      </c>
      <c r="B73" s="1" t="n">
        <v>44101</v>
      </c>
      <c r="C73" s="1" t="n">
        <v>45182</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f>
        <v/>
      </c>
      <c r="T73">
        <f>HYPERLINK("https://klasma.github.io/Logging_UPPSALA/kartor/A 48100-2020.png")</f>
        <v/>
      </c>
      <c r="V73">
        <f>HYPERLINK("https://klasma.github.io/Logging_UPPSALA/klagomål/A 48100-2020.docx")</f>
        <v/>
      </c>
      <c r="W73">
        <f>HYPERLINK("https://klasma.github.io/Logging_UPPSALA/klagomålsmail/A 48100-2020.docx")</f>
        <v/>
      </c>
      <c r="X73">
        <f>HYPERLINK("https://klasma.github.io/Logging_UPPSALA/tillsyn/A 48100-2020.docx")</f>
        <v/>
      </c>
      <c r="Y73">
        <f>HYPERLINK("https://klasma.github.io/Logging_UPPSALA/tillsynsmail/A 48100-2020.docx")</f>
        <v/>
      </c>
    </row>
    <row r="74" ht="15" customHeight="1">
      <c r="A74" t="inlineStr">
        <is>
          <t>A 15277-2022</t>
        </is>
      </c>
      <c r="B74" s="1" t="n">
        <v>44659</v>
      </c>
      <c r="C74" s="1" t="n">
        <v>45182</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f>
        <v/>
      </c>
      <c r="T74">
        <f>HYPERLINK("https://klasma.github.io/Logging_UPPSALA/kartor/A 15277-2022.png")</f>
        <v/>
      </c>
      <c r="V74">
        <f>HYPERLINK("https://klasma.github.io/Logging_UPPSALA/klagomål/A 15277-2022.docx")</f>
        <v/>
      </c>
      <c r="W74">
        <f>HYPERLINK("https://klasma.github.io/Logging_UPPSALA/klagomålsmail/A 15277-2022.docx")</f>
        <v/>
      </c>
      <c r="X74">
        <f>HYPERLINK("https://klasma.github.io/Logging_UPPSALA/tillsyn/A 15277-2022.docx")</f>
        <v/>
      </c>
      <c r="Y74">
        <f>HYPERLINK("https://klasma.github.io/Logging_UPPSALA/tillsynsmail/A 15277-2022.docx")</f>
        <v/>
      </c>
    </row>
    <row r="75" ht="15" customHeight="1">
      <c r="A75" t="inlineStr">
        <is>
          <t>A 54082-2022</t>
        </is>
      </c>
      <c r="B75" s="1" t="n">
        <v>44879</v>
      </c>
      <c r="C75" s="1" t="n">
        <v>45182</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f>
        <v/>
      </c>
      <c r="T75">
        <f>HYPERLINK("https://klasma.github.io/Logging_UPPSALA/kartor/A 54082-2022.png")</f>
        <v/>
      </c>
      <c r="V75">
        <f>HYPERLINK("https://klasma.github.io/Logging_UPPSALA/klagomål/A 54082-2022.docx")</f>
        <v/>
      </c>
      <c r="W75">
        <f>HYPERLINK("https://klasma.github.io/Logging_UPPSALA/klagomålsmail/A 54082-2022.docx")</f>
        <v/>
      </c>
      <c r="X75">
        <f>HYPERLINK("https://klasma.github.io/Logging_UPPSALA/tillsyn/A 54082-2022.docx")</f>
        <v/>
      </c>
      <c r="Y75">
        <f>HYPERLINK("https://klasma.github.io/Logging_UPPSALA/tillsynsmail/A 54082-2022.docx")</f>
        <v/>
      </c>
    </row>
    <row r="76" ht="15" customHeight="1">
      <c r="A76" t="inlineStr">
        <is>
          <t>A 6998-2023</t>
        </is>
      </c>
      <c r="B76" s="1" t="n">
        <v>44967</v>
      </c>
      <c r="C76" s="1" t="n">
        <v>45182</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f>
        <v/>
      </c>
      <c r="T76">
        <f>HYPERLINK("https://klasma.github.io/Logging_UPPSALA/kartor/A 6998-2023.png")</f>
        <v/>
      </c>
      <c r="V76">
        <f>HYPERLINK("https://klasma.github.io/Logging_UPPSALA/klagomål/A 6998-2023.docx")</f>
        <v/>
      </c>
      <c r="W76">
        <f>HYPERLINK("https://klasma.github.io/Logging_UPPSALA/klagomålsmail/A 6998-2023.docx")</f>
        <v/>
      </c>
      <c r="X76">
        <f>HYPERLINK("https://klasma.github.io/Logging_UPPSALA/tillsyn/A 6998-2023.docx")</f>
        <v/>
      </c>
      <c r="Y76">
        <f>HYPERLINK("https://klasma.github.io/Logging_UPPSALA/tillsynsmail/A 6998-2023.docx")</f>
        <v/>
      </c>
    </row>
    <row r="77" ht="15" customHeight="1">
      <c r="A77" t="inlineStr">
        <is>
          <t>A 13206-2023</t>
        </is>
      </c>
      <c r="B77" s="1" t="n">
        <v>45002</v>
      </c>
      <c r="C77" s="1" t="n">
        <v>45182</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f>
        <v/>
      </c>
      <c r="T77">
        <f>HYPERLINK("https://klasma.github.io/Logging_UPPSALA/kartor/A 13206-2023.png")</f>
        <v/>
      </c>
      <c r="V77">
        <f>HYPERLINK("https://klasma.github.io/Logging_UPPSALA/klagomål/A 13206-2023.docx")</f>
        <v/>
      </c>
      <c r="W77">
        <f>HYPERLINK("https://klasma.github.io/Logging_UPPSALA/klagomålsmail/A 13206-2023.docx")</f>
        <v/>
      </c>
      <c r="X77">
        <f>HYPERLINK("https://klasma.github.io/Logging_UPPSALA/tillsyn/A 13206-2023.docx")</f>
        <v/>
      </c>
      <c r="Y77">
        <f>HYPERLINK("https://klasma.github.io/Logging_UPPSALA/tillsynsmail/A 13206-2023.docx")</f>
        <v/>
      </c>
    </row>
    <row r="78" ht="15" customHeight="1">
      <c r="A78" t="inlineStr">
        <is>
          <t>A 25943-2023</t>
        </is>
      </c>
      <c r="B78" s="1" t="n">
        <v>45090</v>
      </c>
      <c r="C78" s="1" t="n">
        <v>45182</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f>
        <v/>
      </c>
      <c r="T78">
        <f>HYPERLINK("https://klasma.github.io/Logging_UPPSALA/kartor/A 25943-2023.png")</f>
        <v/>
      </c>
      <c r="V78">
        <f>HYPERLINK("https://klasma.github.io/Logging_UPPSALA/klagomål/A 25943-2023.docx")</f>
        <v/>
      </c>
      <c r="W78">
        <f>HYPERLINK("https://klasma.github.io/Logging_UPPSALA/klagomålsmail/A 25943-2023.docx")</f>
        <v/>
      </c>
      <c r="X78">
        <f>HYPERLINK("https://klasma.github.io/Logging_UPPSALA/tillsyn/A 25943-2023.docx")</f>
        <v/>
      </c>
      <c r="Y78">
        <f>HYPERLINK("https://klasma.github.io/Logging_UPPSALA/tillsynsmail/A 25943-2023.docx")</f>
        <v/>
      </c>
    </row>
    <row r="79" ht="15" customHeight="1">
      <c r="A79" t="inlineStr">
        <is>
          <t>A 32675-2023</t>
        </is>
      </c>
      <c r="B79" s="1" t="n">
        <v>45121</v>
      </c>
      <c r="C79" s="1" t="n">
        <v>45182</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f>
        <v/>
      </c>
      <c r="T79">
        <f>HYPERLINK("https://klasma.github.io/Logging_UPPSALA/kartor/A 32675-2023.png")</f>
        <v/>
      </c>
      <c r="V79">
        <f>HYPERLINK("https://klasma.github.io/Logging_UPPSALA/klagomål/A 32675-2023.docx")</f>
        <v/>
      </c>
      <c r="W79">
        <f>HYPERLINK("https://klasma.github.io/Logging_UPPSALA/klagomålsmail/A 32675-2023.docx")</f>
        <v/>
      </c>
      <c r="X79">
        <f>HYPERLINK("https://klasma.github.io/Logging_UPPSALA/tillsyn/A 32675-2023.docx")</f>
        <v/>
      </c>
      <c r="Y79">
        <f>HYPERLINK("https://klasma.github.io/Logging_UPPSALA/tillsynsmail/A 32675-2023.docx")</f>
        <v/>
      </c>
    </row>
    <row r="80" ht="15" customHeight="1">
      <c r="A80" t="inlineStr">
        <is>
          <t>A 34955-2018</t>
        </is>
      </c>
      <c r="B80" s="1" t="n">
        <v>43321</v>
      </c>
      <c r="C80" s="1" t="n">
        <v>45182</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f>
        <v/>
      </c>
      <c r="T80">
        <f>HYPERLINK("https://klasma.github.io/Logging_UPPSALA/kartor/A 34955-2018.png")</f>
        <v/>
      </c>
      <c r="V80">
        <f>HYPERLINK("https://klasma.github.io/Logging_UPPSALA/klagomål/A 34955-2018.docx")</f>
        <v/>
      </c>
      <c r="W80">
        <f>HYPERLINK("https://klasma.github.io/Logging_UPPSALA/klagomålsmail/A 34955-2018.docx")</f>
        <v/>
      </c>
      <c r="X80">
        <f>HYPERLINK("https://klasma.github.io/Logging_UPPSALA/tillsyn/A 34955-2018.docx")</f>
        <v/>
      </c>
      <c r="Y80">
        <f>HYPERLINK("https://klasma.github.io/Logging_UPPSALA/tillsynsmail/A 34955-2018.docx")</f>
        <v/>
      </c>
    </row>
    <row r="81" ht="15" customHeight="1">
      <c r="A81" t="inlineStr">
        <is>
          <t>A 39203-2018</t>
        </is>
      </c>
      <c r="B81" s="1" t="n">
        <v>43339</v>
      </c>
      <c r="C81" s="1" t="n">
        <v>45182</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f>
        <v/>
      </c>
      <c r="T81">
        <f>HYPERLINK("https://klasma.github.io/Logging_UPPSALA/kartor/A 39203-2018.png")</f>
        <v/>
      </c>
      <c r="V81">
        <f>HYPERLINK("https://klasma.github.io/Logging_UPPSALA/klagomål/A 39203-2018.docx")</f>
        <v/>
      </c>
      <c r="W81">
        <f>HYPERLINK("https://klasma.github.io/Logging_UPPSALA/klagomålsmail/A 39203-2018.docx")</f>
        <v/>
      </c>
      <c r="X81">
        <f>HYPERLINK("https://klasma.github.io/Logging_UPPSALA/tillsyn/A 39203-2018.docx")</f>
        <v/>
      </c>
      <c r="Y81">
        <f>HYPERLINK("https://klasma.github.io/Logging_UPPSALA/tillsynsmail/A 39203-2018.docx")</f>
        <v/>
      </c>
    </row>
    <row r="82" ht="15" customHeight="1">
      <c r="A82" t="inlineStr">
        <is>
          <t>A 72564-2018</t>
        </is>
      </c>
      <c r="B82" s="1" t="n">
        <v>43462</v>
      </c>
      <c r="C82" s="1" t="n">
        <v>45182</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f>
        <v/>
      </c>
      <c r="T82">
        <f>HYPERLINK("https://klasma.github.io/Logging_UPPSALA/kartor/A 72564-2018.png")</f>
        <v/>
      </c>
      <c r="V82">
        <f>HYPERLINK("https://klasma.github.io/Logging_UPPSALA/klagomål/A 72564-2018.docx")</f>
        <v/>
      </c>
      <c r="W82">
        <f>HYPERLINK("https://klasma.github.io/Logging_UPPSALA/klagomålsmail/A 72564-2018.docx")</f>
        <v/>
      </c>
      <c r="X82">
        <f>HYPERLINK("https://klasma.github.io/Logging_UPPSALA/tillsyn/A 72564-2018.docx")</f>
        <v/>
      </c>
      <c r="Y82">
        <f>HYPERLINK("https://klasma.github.io/Logging_UPPSALA/tillsynsmail/A 72564-2018.docx")</f>
        <v/>
      </c>
    </row>
    <row r="83" ht="15" customHeight="1">
      <c r="A83" t="inlineStr">
        <is>
          <t>A 1488-2019</t>
        </is>
      </c>
      <c r="B83" s="1" t="n">
        <v>43473</v>
      </c>
      <c r="C83" s="1" t="n">
        <v>45182</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f>
        <v/>
      </c>
      <c r="T83">
        <f>HYPERLINK("https://klasma.github.io/Logging_UPPSALA/kartor/A 1488-2019.png")</f>
        <v/>
      </c>
      <c r="V83">
        <f>HYPERLINK("https://klasma.github.io/Logging_UPPSALA/klagomål/A 1488-2019.docx")</f>
        <v/>
      </c>
      <c r="W83">
        <f>HYPERLINK("https://klasma.github.io/Logging_UPPSALA/klagomålsmail/A 1488-2019.docx")</f>
        <v/>
      </c>
      <c r="X83">
        <f>HYPERLINK("https://klasma.github.io/Logging_UPPSALA/tillsyn/A 1488-2019.docx")</f>
        <v/>
      </c>
      <c r="Y83">
        <f>HYPERLINK("https://klasma.github.io/Logging_UPPSALA/tillsynsmail/A 1488-2019.docx")</f>
        <v/>
      </c>
    </row>
    <row r="84" ht="15" customHeight="1">
      <c r="A84" t="inlineStr">
        <is>
          <t>A 1183-2019</t>
        </is>
      </c>
      <c r="B84" s="1" t="n">
        <v>43473</v>
      </c>
      <c r="C84" s="1" t="n">
        <v>45182</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f>
        <v/>
      </c>
      <c r="T84">
        <f>HYPERLINK("https://klasma.github.io/Logging_UPPSALA/kartor/A 1183-2019.png")</f>
        <v/>
      </c>
      <c r="V84">
        <f>HYPERLINK("https://klasma.github.io/Logging_UPPSALA/klagomål/A 1183-2019.docx")</f>
        <v/>
      </c>
      <c r="W84">
        <f>HYPERLINK("https://klasma.github.io/Logging_UPPSALA/klagomålsmail/A 1183-2019.docx")</f>
        <v/>
      </c>
      <c r="X84">
        <f>HYPERLINK("https://klasma.github.io/Logging_UPPSALA/tillsyn/A 1183-2019.docx")</f>
        <v/>
      </c>
      <c r="Y84">
        <f>HYPERLINK("https://klasma.github.io/Logging_UPPSALA/tillsynsmail/A 1183-2019.docx")</f>
        <v/>
      </c>
    </row>
    <row r="85" ht="15" customHeight="1">
      <c r="A85" t="inlineStr">
        <is>
          <t>A 13152-2019</t>
        </is>
      </c>
      <c r="B85" s="1" t="n">
        <v>43528</v>
      </c>
      <c r="C85" s="1" t="n">
        <v>45182</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f>
        <v/>
      </c>
      <c r="T85">
        <f>HYPERLINK("https://klasma.github.io/Logging_UPPSALA/kartor/A 13152-2019.png")</f>
        <v/>
      </c>
      <c r="V85">
        <f>HYPERLINK("https://klasma.github.io/Logging_UPPSALA/klagomål/A 13152-2019.docx")</f>
        <v/>
      </c>
      <c r="W85">
        <f>HYPERLINK("https://klasma.github.io/Logging_UPPSALA/klagomålsmail/A 13152-2019.docx")</f>
        <v/>
      </c>
      <c r="X85">
        <f>HYPERLINK("https://klasma.github.io/Logging_UPPSALA/tillsyn/A 13152-2019.docx")</f>
        <v/>
      </c>
      <c r="Y85">
        <f>HYPERLINK("https://klasma.github.io/Logging_UPPSALA/tillsynsmail/A 13152-2019.docx")</f>
        <v/>
      </c>
    </row>
    <row r="86" ht="15" customHeight="1">
      <c r="A86" t="inlineStr">
        <is>
          <t>A 17040-2019</t>
        </is>
      </c>
      <c r="B86" s="1" t="n">
        <v>43551</v>
      </c>
      <c r="C86" s="1" t="n">
        <v>45182</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f>
        <v/>
      </c>
      <c r="T86">
        <f>HYPERLINK("https://klasma.github.io/Logging_UPPSALA/kartor/A 17040-2019.png")</f>
        <v/>
      </c>
      <c r="V86">
        <f>HYPERLINK("https://klasma.github.io/Logging_UPPSALA/klagomål/A 17040-2019.docx")</f>
        <v/>
      </c>
      <c r="W86">
        <f>HYPERLINK("https://klasma.github.io/Logging_UPPSALA/klagomålsmail/A 17040-2019.docx")</f>
        <v/>
      </c>
      <c r="X86">
        <f>HYPERLINK("https://klasma.github.io/Logging_UPPSALA/tillsyn/A 17040-2019.docx")</f>
        <v/>
      </c>
      <c r="Y86">
        <f>HYPERLINK("https://klasma.github.io/Logging_UPPSALA/tillsynsmail/A 17040-2019.docx")</f>
        <v/>
      </c>
    </row>
    <row r="87" ht="15" customHeight="1">
      <c r="A87" t="inlineStr">
        <is>
          <t>A 40104-2019</t>
        </is>
      </c>
      <c r="B87" s="1" t="n">
        <v>43693</v>
      </c>
      <c r="C87" s="1" t="n">
        <v>45182</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f>
        <v/>
      </c>
      <c r="T87">
        <f>HYPERLINK("https://klasma.github.io/Logging_UPPSALA/kartor/A 40104-2019.png")</f>
        <v/>
      </c>
      <c r="V87">
        <f>HYPERLINK("https://klasma.github.io/Logging_UPPSALA/klagomål/A 40104-2019.docx")</f>
        <v/>
      </c>
      <c r="W87">
        <f>HYPERLINK("https://klasma.github.io/Logging_UPPSALA/klagomålsmail/A 40104-2019.docx")</f>
        <v/>
      </c>
      <c r="X87">
        <f>HYPERLINK("https://klasma.github.io/Logging_UPPSALA/tillsyn/A 40104-2019.docx")</f>
        <v/>
      </c>
      <c r="Y87">
        <f>HYPERLINK("https://klasma.github.io/Logging_UPPSALA/tillsynsmail/A 40104-2019.docx")</f>
        <v/>
      </c>
    </row>
    <row r="88" ht="15" customHeight="1">
      <c r="A88" t="inlineStr">
        <is>
          <t>A 40111-2019</t>
        </is>
      </c>
      <c r="B88" s="1" t="n">
        <v>43693</v>
      </c>
      <c r="C88" s="1" t="n">
        <v>45182</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f>
        <v/>
      </c>
      <c r="T88">
        <f>HYPERLINK("https://klasma.github.io/Logging_UPPSALA/kartor/A 40111-2019.png")</f>
        <v/>
      </c>
      <c r="V88">
        <f>HYPERLINK("https://klasma.github.io/Logging_UPPSALA/klagomål/A 40111-2019.docx")</f>
        <v/>
      </c>
      <c r="W88">
        <f>HYPERLINK("https://klasma.github.io/Logging_UPPSALA/klagomålsmail/A 40111-2019.docx")</f>
        <v/>
      </c>
      <c r="X88">
        <f>HYPERLINK("https://klasma.github.io/Logging_UPPSALA/tillsyn/A 40111-2019.docx")</f>
        <v/>
      </c>
      <c r="Y88">
        <f>HYPERLINK("https://klasma.github.io/Logging_UPPSALA/tillsynsmail/A 40111-2019.docx")</f>
        <v/>
      </c>
    </row>
    <row r="89" ht="15" customHeight="1">
      <c r="A89" t="inlineStr">
        <is>
          <t>A 49081-2019</t>
        </is>
      </c>
      <c r="B89" s="1" t="n">
        <v>43731</v>
      </c>
      <c r="C89" s="1" t="n">
        <v>45182</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f>
        <v/>
      </c>
      <c r="T89">
        <f>HYPERLINK("https://klasma.github.io/Logging_UPPSALA/kartor/A 49081-2019.png")</f>
        <v/>
      </c>
      <c r="V89">
        <f>HYPERLINK("https://klasma.github.io/Logging_UPPSALA/klagomål/A 49081-2019.docx")</f>
        <v/>
      </c>
      <c r="W89">
        <f>HYPERLINK("https://klasma.github.io/Logging_UPPSALA/klagomålsmail/A 49081-2019.docx")</f>
        <v/>
      </c>
      <c r="X89">
        <f>HYPERLINK("https://klasma.github.io/Logging_UPPSALA/tillsyn/A 49081-2019.docx")</f>
        <v/>
      </c>
      <c r="Y89">
        <f>HYPERLINK("https://klasma.github.io/Logging_UPPSALA/tillsynsmail/A 49081-2019.docx")</f>
        <v/>
      </c>
    </row>
    <row r="90" ht="15" customHeight="1">
      <c r="A90" t="inlineStr">
        <is>
          <t>A 54859-2019</t>
        </is>
      </c>
      <c r="B90" s="1" t="n">
        <v>43755</v>
      </c>
      <c r="C90" s="1" t="n">
        <v>45182</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f>
        <v/>
      </c>
      <c r="T90">
        <f>HYPERLINK("https://klasma.github.io/Logging_UPPSALA/kartor/A 54859-2019.png")</f>
        <v/>
      </c>
      <c r="V90">
        <f>HYPERLINK("https://klasma.github.io/Logging_UPPSALA/klagomål/A 54859-2019.docx")</f>
        <v/>
      </c>
      <c r="W90">
        <f>HYPERLINK("https://klasma.github.io/Logging_UPPSALA/klagomålsmail/A 54859-2019.docx")</f>
        <v/>
      </c>
      <c r="X90">
        <f>HYPERLINK("https://klasma.github.io/Logging_UPPSALA/tillsyn/A 54859-2019.docx")</f>
        <v/>
      </c>
      <c r="Y90">
        <f>HYPERLINK("https://klasma.github.io/Logging_UPPSALA/tillsynsmail/A 54859-2019.docx")</f>
        <v/>
      </c>
    </row>
    <row r="91" ht="15" customHeight="1">
      <c r="A91" t="inlineStr">
        <is>
          <t>A 6659-2020</t>
        </is>
      </c>
      <c r="B91" s="1" t="n">
        <v>43867</v>
      </c>
      <c r="C91" s="1" t="n">
        <v>45182</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f>
        <v/>
      </c>
      <c r="T91">
        <f>HYPERLINK("https://klasma.github.io/Logging_UPPSALA/kartor/A 6659-2020.png")</f>
        <v/>
      </c>
      <c r="V91">
        <f>HYPERLINK("https://klasma.github.io/Logging_UPPSALA/klagomål/A 6659-2020.docx")</f>
        <v/>
      </c>
      <c r="W91">
        <f>HYPERLINK("https://klasma.github.io/Logging_UPPSALA/klagomålsmail/A 6659-2020.docx")</f>
        <v/>
      </c>
      <c r="X91">
        <f>HYPERLINK("https://klasma.github.io/Logging_UPPSALA/tillsyn/A 6659-2020.docx")</f>
        <v/>
      </c>
      <c r="Y91">
        <f>HYPERLINK("https://klasma.github.io/Logging_UPPSALA/tillsynsmail/A 6659-2020.docx")</f>
        <v/>
      </c>
    </row>
    <row r="92" ht="15" customHeight="1">
      <c r="A92" t="inlineStr">
        <is>
          <t>A 12786-2020</t>
        </is>
      </c>
      <c r="B92" s="1" t="n">
        <v>43893</v>
      </c>
      <c r="C92" s="1" t="n">
        <v>45182</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f>
        <v/>
      </c>
      <c r="T92">
        <f>HYPERLINK("https://klasma.github.io/Logging_UPPSALA/kartor/A 12786-2020.png")</f>
        <v/>
      </c>
      <c r="V92">
        <f>HYPERLINK("https://klasma.github.io/Logging_UPPSALA/klagomål/A 12786-2020.docx")</f>
        <v/>
      </c>
      <c r="W92">
        <f>HYPERLINK("https://klasma.github.io/Logging_UPPSALA/klagomålsmail/A 12786-2020.docx")</f>
        <v/>
      </c>
      <c r="X92">
        <f>HYPERLINK("https://klasma.github.io/Logging_UPPSALA/tillsyn/A 12786-2020.docx")</f>
        <v/>
      </c>
      <c r="Y92">
        <f>HYPERLINK("https://klasma.github.io/Logging_UPPSALA/tillsynsmail/A 12786-2020.docx")</f>
        <v/>
      </c>
    </row>
    <row r="93" ht="15" customHeight="1">
      <c r="A93" t="inlineStr">
        <is>
          <t>A 25299-2020</t>
        </is>
      </c>
      <c r="B93" s="1" t="n">
        <v>43980</v>
      </c>
      <c r="C93" s="1" t="n">
        <v>45182</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f>
        <v/>
      </c>
      <c r="T93">
        <f>HYPERLINK("https://klasma.github.io/Logging_UPPSALA/kartor/A 25299-2020.png")</f>
        <v/>
      </c>
      <c r="V93">
        <f>HYPERLINK("https://klasma.github.io/Logging_UPPSALA/klagomål/A 25299-2020.docx")</f>
        <v/>
      </c>
      <c r="W93">
        <f>HYPERLINK("https://klasma.github.io/Logging_UPPSALA/klagomålsmail/A 25299-2020.docx")</f>
        <v/>
      </c>
      <c r="X93">
        <f>HYPERLINK("https://klasma.github.io/Logging_UPPSALA/tillsyn/A 25299-2020.docx")</f>
        <v/>
      </c>
      <c r="Y93">
        <f>HYPERLINK("https://klasma.github.io/Logging_UPPSALA/tillsynsmail/A 25299-2020.docx")</f>
        <v/>
      </c>
    </row>
    <row r="94" ht="15" customHeight="1">
      <c r="A94" t="inlineStr">
        <is>
          <t>A 35478-2020</t>
        </is>
      </c>
      <c r="B94" s="1" t="n">
        <v>44042</v>
      </c>
      <c r="C94" s="1" t="n">
        <v>45182</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f>
        <v/>
      </c>
      <c r="T94">
        <f>HYPERLINK("https://klasma.github.io/Logging_UPPSALA/kartor/A 35478-2020.png")</f>
        <v/>
      </c>
      <c r="V94">
        <f>HYPERLINK("https://klasma.github.io/Logging_UPPSALA/klagomål/A 35478-2020.docx")</f>
        <v/>
      </c>
      <c r="W94">
        <f>HYPERLINK("https://klasma.github.io/Logging_UPPSALA/klagomålsmail/A 35478-2020.docx")</f>
        <v/>
      </c>
      <c r="X94">
        <f>HYPERLINK("https://klasma.github.io/Logging_UPPSALA/tillsyn/A 35478-2020.docx")</f>
        <v/>
      </c>
      <c r="Y94">
        <f>HYPERLINK("https://klasma.github.io/Logging_UPPSALA/tillsynsmail/A 35478-2020.docx")</f>
        <v/>
      </c>
    </row>
    <row r="95" ht="15" customHeight="1">
      <c r="A95" t="inlineStr">
        <is>
          <t>A 12255-2021</t>
        </is>
      </c>
      <c r="B95" s="1" t="n">
        <v>44266</v>
      </c>
      <c r="C95" s="1" t="n">
        <v>45182</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f>
        <v/>
      </c>
      <c r="T95">
        <f>HYPERLINK("https://klasma.github.io/Logging_UPPSALA/kartor/A 12255-2021.png")</f>
        <v/>
      </c>
      <c r="V95">
        <f>HYPERLINK("https://klasma.github.io/Logging_UPPSALA/klagomål/A 12255-2021.docx")</f>
        <v/>
      </c>
      <c r="W95">
        <f>HYPERLINK("https://klasma.github.io/Logging_UPPSALA/klagomålsmail/A 12255-2021.docx")</f>
        <v/>
      </c>
      <c r="X95">
        <f>HYPERLINK("https://klasma.github.io/Logging_UPPSALA/tillsyn/A 12255-2021.docx")</f>
        <v/>
      </c>
      <c r="Y95">
        <f>HYPERLINK("https://klasma.github.io/Logging_UPPSALA/tillsynsmail/A 12255-2021.docx")</f>
        <v/>
      </c>
    </row>
    <row r="96" ht="15" customHeight="1">
      <c r="A96" t="inlineStr">
        <is>
          <t>A 52849-2021</t>
        </is>
      </c>
      <c r="B96" s="1" t="n">
        <v>44467</v>
      </c>
      <c r="C96" s="1" t="n">
        <v>45182</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f>
        <v/>
      </c>
      <c r="T96">
        <f>HYPERLINK("https://klasma.github.io/Logging_UPPSALA/kartor/A 52849-2021.png")</f>
        <v/>
      </c>
      <c r="V96">
        <f>HYPERLINK("https://klasma.github.io/Logging_UPPSALA/klagomål/A 52849-2021.docx")</f>
        <v/>
      </c>
      <c r="W96">
        <f>HYPERLINK("https://klasma.github.io/Logging_UPPSALA/klagomålsmail/A 52849-2021.docx")</f>
        <v/>
      </c>
      <c r="X96">
        <f>HYPERLINK("https://klasma.github.io/Logging_UPPSALA/tillsyn/A 52849-2021.docx")</f>
        <v/>
      </c>
      <c r="Y96">
        <f>HYPERLINK("https://klasma.github.io/Logging_UPPSALA/tillsynsmail/A 52849-2021.docx")</f>
        <v/>
      </c>
    </row>
    <row r="97" ht="15" customHeight="1">
      <c r="A97" t="inlineStr">
        <is>
          <t>A 58050-2021</t>
        </is>
      </c>
      <c r="B97" s="1" t="n">
        <v>44487</v>
      </c>
      <c r="C97" s="1" t="n">
        <v>45182</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f>
        <v/>
      </c>
      <c r="T97">
        <f>HYPERLINK("https://klasma.github.io/Logging_UPPSALA/kartor/A 58050-2021.png")</f>
        <v/>
      </c>
      <c r="V97">
        <f>HYPERLINK("https://klasma.github.io/Logging_UPPSALA/klagomål/A 58050-2021.docx")</f>
        <v/>
      </c>
      <c r="W97">
        <f>HYPERLINK("https://klasma.github.io/Logging_UPPSALA/klagomålsmail/A 58050-2021.docx")</f>
        <v/>
      </c>
      <c r="X97">
        <f>HYPERLINK("https://klasma.github.io/Logging_UPPSALA/tillsyn/A 58050-2021.docx")</f>
        <v/>
      </c>
      <c r="Y97">
        <f>HYPERLINK("https://klasma.github.io/Logging_UPPSALA/tillsynsmail/A 58050-2021.docx")</f>
        <v/>
      </c>
    </row>
    <row r="98" ht="15" customHeight="1">
      <c r="A98" t="inlineStr">
        <is>
          <t>A 58906-2021</t>
        </is>
      </c>
      <c r="B98" s="1" t="n">
        <v>44489</v>
      </c>
      <c r="C98" s="1" t="n">
        <v>45182</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f>
        <v/>
      </c>
      <c r="T98">
        <f>HYPERLINK("https://klasma.github.io/Logging_UPPSALA/kartor/A 58906-2021.png")</f>
        <v/>
      </c>
      <c r="V98">
        <f>HYPERLINK("https://klasma.github.io/Logging_UPPSALA/klagomål/A 58906-2021.docx")</f>
        <v/>
      </c>
      <c r="W98">
        <f>HYPERLINK("https://klasma.github.io/Logging_UPPSALA/klagomålsmail/A 58906-2021.docx")</f>
        <v/>
      </c>
      <c r="X98">
        <f>HYPERLINK("https://klasma.github.io/Logging_UPPSALA/tillsyn/A 58906-2021.docx")</f>
        <v/>
      </c>
      <c r="Y98">
        <f>HYPERLINK("https://klasma.github.io/Logging_UPPSALA/tillsynsmail/A 58906-2021.docx")</f>
        <v/>
      </c>
    </row>
    <row r="99" ht="15" customHeight="1">
      <c r="A99" t="inlineStr">
        <is>
          <t>A 4449-2022</t>
        </is>
      </c>
      <c r="B99" s="1" t="n">
        <v>44589</v>
      </c>
      <c r="C99" s="1" t="n">
        <v>45182</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f>
        <v/>
      </c>
      <c r="T99">
        <f>HYPERLINK("https://klasma.github.io/Logging_UPPSALA/kartor/A 4449-2022.png")</f>
        <v/>
      </c>
      <c r="V99">
        <f>HYPERLINK("https://klasma.github.io/Logging_UPPSALA/klagomål/A 4449-2022.docx")</f>
        <v/>
      </c>
      <c r="W99">
        <f>HYPERLINK("https://klasma.github.io/Logging_UPPSALA/klagomålsmail/A 4449-2022.docx")</f>
        <v/>
      </c>
      <c r="X99">
        <f>HYPERLINK("https://klasma.github.io/Logging_UPPSALA/tillsyn/A 4449-2022.docx")</f>
        <v/>
      </c>
      <c r="Y99">
        <f>HYPERLINK("https://klasma.github.io/Logging_UPPSALA/tillsynsmail/A 4449-2022.docx")</f>
        <v/>
      </c>
    </row>
    <row r="100" ht="15" customHeight="1">
      <c r="A100" t="inlineStr">
        <is>
          <t>A 8865-2022</t>
        </is>
      </c>
      <c r="B100" s="1" t="n">
        <v>44614</v>
      </c>
      <c r="C100" s="1" t="n">
        <v>45182</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f>
        <v/>
      </c>
      <c r="T100">
        <f>HYPERLINK("https://klasma.github.io/Logging_UPPSALA/kartor/A 8865-2022.png")</f>
        <v/>
      </c>
      <c r="V100">
        <f>HYPERLINK("https://klasma.github.io/Logging_UPPSALA/klagomål/A 8865-2022.docx")</f>
        <v/>
      </c>
      <c r="W100">
        <f>HYPERLINK("https://klasma.github.io/Logging_UPPSALA/klagomålsmail/A 8865-2022.docx")</f>
        <v/>
      </c>
      <c r="X100">
        <f>HYPERLINK("https://klasma.github.io/Logging_UPPSALA/tillsyn/A 8865-2022.docx")</f>
        <v/>
      </c>
      <c r="Y100">
        <f>HYPERLINK("https://klasma.github.io/Logging_UPPSALA/tillsynsmail/A 8865-2022.docx")</f>
        <v/>
      </c>
    </row>
    <row r="101" ht="15" customHeight="1">
      <c r="A101" t="inlineStr">
        <is>
          <t>A 13363-2022</t>
        </is>
      </c>
      <c r="B101" s="1" t="n">
        <v>44645</v>
      </c>
      <c r="C101" s="1" t="n">
        <v>45182</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f>
        <v/>
      </c>
      <c r="T101">
        <f>HYPERLINK("https://klasma.github.io/Logging_UPPSALA/kartor/A 13363-2022.png")</f>
        <v/>
      </c>
      <c r="V101">
        <f>HYPERLINK("https://klasma.github.io/Logging_UPPSALA/klagomål/A 13363-2022.docx")</f>
        <v/>
      </c>
      <c r="W101">
        <f>HYPERLINK("https://klasma.github.io/Logging_UPPSALA/klagomålsmail/A 13363-2022.docx")</f>
        <v/>
      </c>
      <c r="X101">
        <f>HYPERLINK("https://klasma.github.io/Logging_UPPSALA/tillsyn/A 13363-2022.docx")</f>
        <v/>
      </c>
      <c r="Y101">
        <f>HYPERLINK("https://klasma.github.io/Logging_UPPSALA/tillsynsmail/A 13363-2022.docx")</f>
        <v/>
      </c>
    </row>
    <row r="102" ht="15" customHeight="1">
      <c r="A102" t="inlineStr">
        <is>
          <t>A 17341-2022</t>
        </is>
      </c>
      <c r="B102" s="1" t="n">
        <v>44678</v>
      </c>
      <c r="C102" s="1" t="n">
        <v>45182</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f>
        <v/>
      </c>
      <c r="T102">
        <f>HYPERLINK("https://klasma.github.io/Logging_UPPSALA/kartor/A 17341-2022.png")</f>
        <v/>
      </c>
      <c r="V102">
        <f>HYPERLINK("https://klasma.github.io/Logging_UPPSALA/klagomål/A 17341-2022.docx")</f>
        <v/>
      </c>
      <c r="W102">
        <f>HYPERLINK("https://klasma.github.io/Logging_UPPSALA/klagomålsmail/A 17341-2022.docx")</f>
        <v/>
      </c>
      <c r="X102">
        <f>HYPERLINK("https://klasma.github.io/Logging_UPPSALA/tillsyn/A 17341-2022.docx")</f>
        <v/>
      </c>
      <c r="Y102">
        <f>HYPERLINK("https://klasma.github.io/Logging_UPPSALA/tillsynsmail/A 17341-2022.docx")</f>
        <v/>
      </c>
    </row>
    <row r="103" ht="15" customHeight="1">
      <c r="A103" t="inlineStr">
        <is>
          <t>A 25119-2022</t>
        </is>
      </c>
      <c r="B103" s="1" t="n">
        <v>44729</v>
      </c>
      <c r="C103" s="1" t="n">
        <v>45182</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f>
        <v/>
      </c>
      <c r="T103">
        <f>HYPERLINK("https://klasma.github.io/Logging_UPPSALA/kartor/A 25119-2022.png")</f>
        <v/>
      </c>
      <c r="V103">
        <f>HYPERLINK("https://klasma.github.io/Logging_UPPSALA/klagomål/A 25119-2022.docx")</f>
        <v/>
      </c>
      <c r="W103">
        <f>HYPERLINK("https://klasma.github.io/Logging_UPPSALA/klagomålsmail/A 25119-2022.docx")</f>
        <v/>
      </c>
      <c r="X103">
        <f>HYPERLINK("https://klasma.github.io/Logging_UPPSALA/tillsyn/A 25119-2022.docx")</f>
        <v/>
      </c>
      <c r="Y103">
        <f>HYPERLINK("https://klasma.github.io/Logging_UPPSALA/tillsynsmail/A 25119-2022.docx")</f>
        <v/>
      </c>
    </row>
    <row r="104" ht="15" customHeight="1">
      <c r="A104" t="inlineStr">
        <is>
          <t>A 46634-2022</t>
        </is>
      </c>
      <c r="B104" s="1" t="n">
        <v>44849</v>
      </c>
      <c r="C104" s="1" t="n">
        <v>45182</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f>
        <v/>
      </c>
      <c r="T104">
        <f>HYPERLINK("https://klasma.github.io/Logging_UPPSALA/kartor/A 46634-2022.png")</f>
        <v/>
      </c>
      <c r="V104">
        <f>HYPERLINK("https://klasma.github.io/Logging_UPPSALA/klagomål/A 46634-2022.docx")</f>
        <v/>
      </c>
      <c r="W104">
        <f>HYPERLINK("https://klasma.github.io/Logging_UPPSALA/klagomålsmail/A 46634-2022.docx")</f>
        <v/>
      </c>
      <c r="X104">
        <f>HYPERLINK("https://klasma.github.io/Logging_UPPSALA/tillsyn/A 46634-2022.docx")</f>
        <v/>
      </c>
      <c r="Y104">
        <f>HYPERLINK("https://klasma.github.io/Logging_UPPSALA/tillsynsmail/A 46634-2022.docx")</f>
        <v/>
      </c>
    </row>
    <row r="105" ht="15" customHeight="1">
      <c r="A105" t="inlineStr">
        <is>
          <t>A 49015-2022</t>
        </is>
      </c>
      <c r="B105" s="1" t="n">
        <v>44855</v>
      </c>
      <c r="C105" s="1" t="n">
        <v>45182</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f>
        <v/>
      </c>
      <c r="T105">
        <f>HYPERLINK("https://klasma.github.io/Logging_UPPSALA/kartor/A 49015-2022.png")</f>
        <v/>
      </c>
      <c r="V105">
        <f>HYPERLINK("https://klasma.github.io/Logging_UPPSALA/klagomål/A 49015-2022.docx")</f>
        <v/>
      </c>
      <c r="W105">
        <f>HYPERLINK("https://klasma.github.io/Logging_UPPSALA/klagomålsmail/A 49015-2022.docx")</f>
        <v/>
      </c>
      <c r="X105">
        <f>HYPERLINK("https://klasma.github.io/Logging_UPPSALA/tillsyn/A 49015-2022.docx")</f>
        <v/>
      </c>
      <c r="Y105">
        <f>HYPERLINK("https://klasma.github.io/Logging_UPPSALA/tillsynsmail/A 49015-2022.docx")</f>
        <v/>
      </c>
    </row>
    <row r="106" ht="15" customHeight="1">
      <c r="A106" t="inlineStr">
        <is>
          <t>A 57793-2022</t>
        </is>
      </c>
      <c r="B106" s="1" t="n">
        <v>44897</v>
      </c>
      <c r="C106" s="1" t="n">
        <v>45182</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f>
        <v/>
      </c>
      <c r="T106">
        <f>HYPERLINK("https://klasma.github.io/Logging_UPPSALA/kartor/A 57793-2022.png")</f>
        <v/>
      </c>
      <c r="V106">
        <f>HYPERLINK("https://klasma.github.io/Logging_UPPSALA/klagomål/A 57793-2022.docx")</f>
        <v/>
      </c>
      <c r="W106">
        <f>HYPERLINK("https://klasma.github.io/Logging_UPPSALA/klagomålsmail/A 57793-2022.docx")</f>
        <v/>
      </c>
      <c r="X106">
        <f>HYPERLINK("https://klasma.github.io/Logging_UPPSALA/tillsyn/A 57793-2022.docx")</f>
        <v/>
      </c>
      <c r="Y106">
        <f>HYPERLINK("https://klasma.github.io/Logging_UPPSALA/tillsynsmail/A 57793-2022.docx")</f>
        <v/>
      </c>
    </row>
    <row r="107" ht="15" customHeight="1">
      <c r="A107" t="inlineStr">
        <is>
          <t>A 61818-2022</t>
        </is>
      </c>
      <c r="B107" s="1" t="n">
        <v>44917</v>
      </c>
      <c r="C107" s="1" t="n">
        <v>45182</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f>
        <v/>
      </c>
      <c r="T107">
        <f>HYPERLINK("https://klasma.github.io/Logging_UPPSALA/kartor/A 61818-2022.png")</f>
        <v/>
      </c>
      <c r="V107">
        <f>HYPERLINK("https://klasma.github.io/Logging_UPPSALA/klagomål/A 61818-2022.docx")</f>
        <v/>
      </c>
      <c r="W107">
        <f>HYPERLINK("https://klasma.github.io/Logging_UPPSALA/klagomålsmail/A 61818-2022.docx")</f>
        <v/>
      </c>
      <c r="X107">
        <f>HYPERLINK("https://klasma.github.io/Logging_UPPSALA/tillsyn/A 61818-2022.docx")</f>
        <v/>
      </c>
      <c r="Y107">
        <f>HYPERLINK("https://klasma.github.io/Logging_UPPSALA/tillsynsmail/A 61818-2022.docx")</f>
        <v/>
      </c>
    </row>
    <row r="108" ht="15" customHeight="1">
      <c r="A108" t="inlineStr">
        <is>
          <t>A 5009-2023</t>
        </is>
      </c>
      <c r="B108" s="1" t="n">
        <v>44958</v>
      </c>
      <c r="C108" s="1" t="n">
        <v>45182</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f>
        <v/>
      </c>
      <c r="T108">
        <f>HYPERLINK("https://klasma.github.io/Logging_UPPSALA/kartor/A 5009-2023.png")</f>
        <v/>
      </c>
      <c r="V108">
        <f>HYPERLINK("https://klasma.github.io/Logging_UPPSALA/klagomål/A 5009-2023.docx")</f>
        <v/>
      </c>
      <c r="W108">
        <f>HYPERLINK("https://klasma.github.io/Logging_UPPSALA/klagomålsmail/A 5009-2023.docx")</f>
        <v/>
      </c>
      <c r="X108">
        <f>HYPERLINK("https://klasma.github.io/Logging_UPPSALA/tillsyn/A 5009-2023.docx")</f>
        <v/>
      </c>
      <c r="Y108">
        <f>HYPERLINK("https://klasma.github.io/Logging_UPPSALA/tillsynsmail/A 5009-2023.docx")</f>
        <v/>
      </c>
    </row>
    <row r="109" ht="15" customHeight="1">
      <c r="A109" t="inlineStr">
        <is>
          <t>A 5750-2023</t>
        </is>
      </c>
      <c r="B109" s="1" t="n">
        <v>44963</v>
      </c>
      <c r="C109" s="1" t="n">
        <v>45182</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f>
        <v/>
      </c>
      <c r="T109">
        <f>HYPERLINK("https://klasma.github.io/Logging_UPPSALA/kartor/A 5750-2023.png")</f>
        <v/>
      </c>
      <c r="V109">
        <f>HYPERLINK("https://klasma.github.io/Logging_UPPSALA/klagomål/A 5750-2023.docx")</f>
        <v/>
      </c>
      <c r="W109">
        <f>HYPERLINK("https://klasma.github.io/Logging_UPPSALA/klagomålsmail/A 5750-2023.docx")</f>
        <v/>
      </c>
      <c r="X109">
        <f>HYPERLINK("https://klasma.github.io/Logging_UPPSALA/tillsyn/A 5750-2023.docx")</f>
        <v/>
      </c>
      <c r="Y109">
        <f>HYPERLINK("https://klasma.github.io/Logging_UPPSALA/tillsynsmail/A 5750-2023.docx")</f>
        <v/>
      </c>
    </row>
    <row r="110" ht="15" customHeight="1">
      <c r="A110" t="inlineStr">
        <is>
          <t>A 13154-2023</t>
        </is>
      </c>
      <c r="B110" s="1" t="n">
        <v>45002</v>
      </c>
      <c r="C110" s="1" t="n">
        <v>45182</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f>
        <v/>
      </c>
      <c r="T110">
        <f>HYPERLINK("https://klasma.github.io/Logging_UPPSALA/kartor/A 13154-2023.png")</f>
        <v/>
      </c>
      <c r="V110">
        <f>HYPERLINK("https://klasma.github.io/Logging_UPPSALA/klagomål/A 13154-2023.docx")</f>
        <v/>
      </c>
      <c r="W110">
        <f>HYPERLINK("https://klasma.github.io/Logging_UPPSALA/klagomålsmail/A 13154-2023.docx")</f>
        <v/>
      </c>
      <c r="X110">
        <f>HYPERLINK("https://klasma.github.io/Logging_UPPSALA/tillsyn/A 13154-2023.docx")</f>
        <v/>
      </c>
      <c r="Y110">
        <f>HYPERLINK("https://klasma.github.io/Logging_UPPSALA/tillsynsmail/A 13154-2023.docx")</f>
        <v/>
      </c>
    </row>
    <row r="111" ht="15" customHeight="1">
      <c r="A111" t="inlineStr">
        <is>
          <t>A 15722-2023</t>
        </is>
      </c>
      <c r="B111" s="1" t="n">
        <v>45021</v>
      </c>
      <c r="C111" s="1" t="n">
        <v>45182</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f>
        <v/>
      </c>
      <c r="T111">
        <f>HYPERLINK("https://klasma.github.io/Logging_UPPSALA/kartor/A 15722-2023.png")</f>
        <v/>
      </c>
      <c r="V111">
        <f>HYPERLINK("https://klasma.github.io/Logging_UPPSALA/klagomål/A 15722-2023.docx")</f>
        <v/>
      </c>
      <c r="W111">
        <f>HYPERLINK("https://klasma.github.io/Logging_UPPSALA/klagomålsmail/A 15722-2023.docx")</f>
        <v/>
      </c>
      <c r="X111">
        <f>HYPERLINK("https://klasma.github.io/Logging_UPPSALA/tillsyn/A 15722-2023.docx")</f>
        <v/>
      </c>
      <c r="Y111">
        <f>HYPERLINK("https://klasma.github.io/Logging_UPPSALA/tillsynsmail/A 15722-2023.docx")</f>
        <v/>
      </c>
    </row>
    <row r="112" ht="15" customHeight="1">
      <c r="A112" t="inlineStr">
        <is>
          <t>A 15918-2023</t>
        </is>
      </c>
      <c r="B112" s="1" t="n">
        <v>45022</v>
      </c>
      <c r="C112" s="1" t="n">
        <v>45182</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f>
        <v/>
      </c>
      <c r="T112">
        <f>HYPERLINK("https://klasma.github.io/Logging_UPPSALA/kartor/A 15918-2023.png")</f>
        <v/>
      </c>
      <c r="V112">
        <f>HYPERLINK("https://klasma.github.io/Logging_UPPSALA/klagomål/A 15918-2023.docx")</f>
        <v/>
      </c>
      <c r="W112">
        <f>HYPERLINK("https://klasma.github.io/Logging_UPPSALA/klagomålsmail/A 15918-2023.docx")</f>
        <v/>
      </c>
      <c r="X112">
        <f>HYPERLINK("https://klasma.github.io/Logging_UPPSALA/tillsyn/A 15918-2023.docx")</f>
        <v/>
      </c>
      <c r="Y112">
        <f>HYPERLINK("https://klasma.github.io/Logging_UPPSALA/tillsynsmail/A 15918-2023.docx")</f>
        <v/>
      </c>
    </row>
    <row r="113" ht="15" customHeight="1">
      <c r="A113" t="inlineStr">
        <is>
          <t>A 15919-2023</t>
        </is>
      </c>
      <c r="B113" s="1" t="n">
        <v>45022</v>
      </c>
      <c r="C113" s="1" t="n">
        <v>45182</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f>
        <v/>
      </c>
      <c r="T113">
        <f>HYPERLINK("https://klasma.github.io/Logging_UPPSALA/kartor/A 15919-2023.png")</f>
        <v/>
      </c>
      <c r="V113">
        <f>HYPERLINK("https://klasma.github.io/Logging_UPPSALA/klagomål/A 15919-2023.docx")</f>
        <v/>
      </c>
      <c r="W113">
        <f>HYPERLINK("https://klasma.github.io/Logging_UPPSALA/klagomålsmail/A 15919-2023.docx")</f>
        <v/>
      </c>
      <c r="X113">
        <f>HYPERLINK("https://klasma.github.io/Logging_UPPSALA/tillsyn/A 15919-2023.docx")</f>
        <v/>
      </c>
      <c r="Y113">
        <f>HYPERLINK("https://klasma.github.io/Logging_UPPSALA/tillsynsmail/A 15919-2023.docx")</f>
        <v/>
      </c>
    </row>
    <row r="114" ht="15" customHeight="1">
      <c r="A114" t="inlineStr">
        <is>
          <t>A 20172-2023</t>
        </is>
      </c>
      <c r="B114" s="1" t="n">
        <v>45055</v>
      </c>
      <c r="C114" s="1" t="n">
        <v>45182</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f>
        <v/>
      </c>
      <c r="T114">
        <f>HYPERLINK("https://klasma.github.io/Logging_UPPSALA/kartor/A 20172-2023.png")</f>
        <v/>
      </c>
      <c r="V114">
        <f>HYPERLINK("https://klasma.github.io/Logging_UPPSALA/klagomål/A 20172-2023.docx")</f>
        <v/>
      </c>
      <c r="W114">
        <f>HYPERLINK("https://klasma.github.io/Logging_UPPSALA/klagomålsmail/A 20172-2023.docx")</f>
        <v/>
      </c>
      <c r="X114">
        <f>HYPERLINK("https://klasma.github.io/Logging_UPPSALA/tillsyn/A 20172-2023.docx")</f>
        <v/>
      </c>
      <c r="Y114">
        <f>HYPERLINK("https://klasma.github.io/Logging_UPPSALA/tillsynsmail/A 20172-2023.docx")</f>
        <v/>
      </c>
    </row>
    <row r="115" ht="15" customHeight="1">
      <c r="A115" t="inlineStr">
        <is>
          <t>A 20930-2023</t>
        </is>
      </c>
      <c r="B115" s="1" t="n">
        <v>45061</v>
      </c>
      <c r="C115" s="1" t="n">
        <v>45182</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f>
        <v/>
      </c>
      <c r="T115">
        <f>HYPERLINK("https://klasma.github.io/Logging_UPPSALA/kartor/A 20930-2023.png")</f>
        <v/>
      </c>
      <c r="V115">
        <f>HYPERLINK("https://klasma.github.io/Logging_UPPSALA/klagomål/A 20930-2023.docx")</f>
        <v/>
      </c>
      <c r="W115">
        <f>HYPERLINK("https://klasma.github.io/Logging_UPPSALA/klagomålsmail/A 20930-2023.docx")</f>
        <v/>
      </c>
      <c r="X115">
        <f>HYPERLINK("https://klasma.github.io/Logging_UPPSALA/tillsyn/A 20930-2023.docx")</f>
        <v/>
      </c>
      <c r="Y115">
        <f>HYPERLINK("https://klasma.github.io/Logging_UPPSALA/tillsynsmail/A 20930-2023.docx")</f>
        <v/>
      </c>
    </row>
    <row r="116" ht="15" customHeight="1">
      <c r="A116" t="inlineStr">
        <is>
          <t>A 22958-2023</t>
        </is>
      </c>
      <c r="B116" s="1" t="n">
        <v>45072</v>
      </c>
      <c r="C116" s="1" t="n">
        <v>45182</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f>
        <v/>
      </c>
      <c r="T116">
        <f>HYPERLINK("https://klasma.github.io/Logging_UPPSALA/kartor/A 22958-2023.png")</f>
        <v/>
      </c>
      <c r="V116">
        <f>HYPERLINK("https://klasma.github.io/Logging_UPPSALA/klagomål/A 22958-2023.docx")</f>
        <v/>
      </c>
      <c r="W116">
        <f>HYPERLINK("https://klasma.github.io/Logging_UPPSALA/klagomålsmail/A 22958-2023.docx")</f>
        <v/>
      </c>
      <c r="X116">
        <f>HYPERLINK("https://klasma.github.io/Logging_UPPSALA/tillsyn/A 22958-2023.docx")</f>
        <v/>
      </c>
      <c r="Y116">
        <f>HYPERLINK("https://klasma.github.io/Logging_UPPSALA/tillsynsmail/A 22958-2023.docx")</f>
        <v/>
      </c>
    </row>
    <row r="117" ht="15" customHeight="1">
      <c r="A117" t="inlineStr">
        <is>
          <t>A 27625-2023</t>
        </is>
      </c>
      <c r="B117" s="1" t="n">
        <v>45097</v>
      </c>
      <c r="C117" s="1" t="n">
        <v>45182</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f>
        <v/>
      </c>
      <c r="T117">
        <f>HYPERLINK("https://klasma.github.io/Logging_UPPSALA/kartor/A 27625-2023.png")</f>
        <v/>
      </c>
      <c r="V117">
        <f>HYPERLINK("https://klasma.github.io/Logging_UPPSALA/klagomål/A 27625-2023.docx")</f>
        <v/>
      </c>
      <c r="W117">
        <f>HYPERLINK("https://klasma.github.io/Logging_UPPSALA/klagomålsmail/A 27625-2023.docx")</f>
        <v/>
      </c>
      <c r="X117">
        <f>HYPERLINK("https://klasma.github.io/Logging_UPPSALA/tillsyn/A 27625-2023.docx")</f>
        <v/>
      </c>
      <c r="Y117">
        <f>HYPERLINK("https://klasma.github.io/Logging_UPPSALA/tillsynsmail/A 27625-2023.docx")</f>
        <v/>
      </c>
    </row>
    <row r="118" ht="15" customHeight="1">
      <c r="A118" t="inlineStr">
        <is>
          <t>A 27848-2023</t>
        </is>
      </c>
      <c r="B118" s="1" t="n">
        <v>45098</v>
      </c>
      <c r="C118" s="1" t="n">
        <v>45182</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f>
        <v/>
      </c>
      <c r="T118">
        <f>HYPERLINK("https://klasma.github.io/Logging_UPPSALA/kartor/A 27848-2023.png")</f>
        <v/>
      </c>
      <c r="V118">
        <f>HYPERLINK("https://klasma.github.io/Logging_UPPSALA/klagomål/A 27848-2023.docx")</f>
        <v/>
      </c>
      <c r="W118">
        <f>HYPERLINK("https://klasma.github.io/Logging_UPPSALA/klagomålsmail/A 27848-2023.docx")</f>
        <v/>
      </c>
      <c r="X118">
        <f>HYPERLINK("https://klasma.github.io/Logging_UPPSALA/tillsyn/A 27848-2023.docx")</f>
        <v/>
      </c>
      <c r="Y118">
        <f>HYPERLINK("https://klasma.github.io/Logging_UPPSALA/tillsynsmail/A 27848-2023.docx")</f>
        <v/>
      </c>
    </row>
    <row r="119" ht="15" customHeight="1">
      <c r="A119" t="inlineStr">
        <is>
          <t>A 28951-2023</t>
        </is>
      </c>
      <c r="B119" s="1" t="n">
        <v>45104</v>
      </c>
      <c r="C119" s="1" t="n">
        <v>45182</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f>
        <v/>
      </c>
      <c r="T119">
        <f>HYPERLINK("https://klasma.github.io/Logging_UPPSALA/kartor/A 28951-2023.png")</f>
        <v/>
      </c>
      <c r="V119">
        <f>HYPERLINK("https://klasma.github.io/Logging_UPPSALA/klagomål/A 28951-2023.docx")</f>
        <v/>
      </c>
      <c r="W119">
        <f>HYPERLINK("https://klasma.github.io/Logging_UPPSALA/klagomålsmail/A 28951-2023.docx")</f>
        <v/>
      </c>
      <c r="X119">
        <f>HYPERLINK("https://klasma.github.io/Logging_UPPSALA/tillsyn/A 28951-2023.docx")</f>
        <v/>
      </c>
      <c r="Y119">
        <f>HYPERLINK("https://klasma.github.io/Logging_UPPSALA/tillsynsmail/A 28951-2023.docx")</f>
        <v/>
      </c>
    </row>
    <row r="120" ht="15" customHeight="1">
      <c r="A120" t="inlineStr">
        <is>
          <t>A 32668-2023</t>
        </is>
      </c>
      <c r="B120" s="1" t="n">
        <v>45121</v>
      </c>
      <c r="C120" s="1" t="n">
        <v>45182</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f>
        <v/>
      </c>
      <c r="T120">
        <f>HYPERLINK("https://klasma.github.io/Logging_UPPSALA/kartor/A 32668-2023.png")</f>
        <v/>
      </c>
      <c r="V120">
        <f>HYPERLINK("https://klasma.github.io/Logging_UPPSALA/klagomål/A 32668-2023.docx")</f>
        <v/>
      </c>
      <c r="W120">
        <f>HYPERLINK("https://klasma.github.io/Logging_UPPSALA/klagomålsmail/A 32668-2023.docx")</f>
        <v/>
      </c>
      <c r="X120">
        <f>HYPERLINK("https://klasma.github.io/Logging_UPPSALA/tillsyn/A 32668-2023.docx")</f>
        <v/>
      </c>
      <c r="Y120">
        <f>HYPERLINK("https://klasma.github.io/Logging_UPPSALA/tillsynsmail/A 32668-2023.docx")</f>
        <v/>
      </c>
    </row>
    <row r="121" ht="15" customHeight="1">
      <c r="A121" t="inlineStr">
        <is>
          <t>A 34732-2023</t>
        </is>
      </c>
      <c r="B121" s="1" t="n">
        <v>45139</v>
      </c>
      <c r="C121" s="1" t="n">
        <v>45182</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f>
        <v/>
      </c>
      <c r="T121">
        <f>HYPERLINK("https://klasma.github.io/Logging_UPPSALA/kartor/A 34732-2023.png")</f>
        <v/>
      </c>
      <c r="V121">
        <f>HYPERLINK("https://klasma.github.io/Logging_UPPSALA/klagomål/A 34732-2023.docx")</f>
        <v/>
      </c>
      <c r="W121">
        <f>HYPERLINK("https://klasma.github.io/Logging_UPPSALA/klagomålsmail/A 34732-2023.docx")</f>
        <v/>
      </c>
      <c r="X121">
        <f>HYPERLINK("https://klasma.github.io/Logging_UPPSALA/tillsyn/A 34732-2023.docx")</f>
        <v/>
      </c>
      <c r="Y121">
        <f>HYPERLINK("https://klasma.github.io/Logging_UPPSALA/tillsynsmail/A 34732-2023.docx")</f>
        <v/>
      </c>
    </row>
    <row r="122" ht="15" customHeight="1">
      <c r="A122" t="inlineStr">
        <is>
          <t>A 34956-2018</t>
        </is>
      </c>
      <c r="B122" s="1" t="n">
        <v>43321</v>
      </c>
      <c r="C122" s="1" t="n">
        <v>45182</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45182</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45182</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45182</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45182</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45182</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45182</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45182</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45182</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45182</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45182</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45182</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45182</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45182</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45182</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45182</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45182</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45182</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45182</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45182</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45182</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45182</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45182</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45182</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45182</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45182</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45182</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45182</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45182</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45182</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45182</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45182</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45182</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45182</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45182</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45182</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45182</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45182</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45182</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45182</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45182</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45182</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45182</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45182</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45182</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45182</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45182</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45182</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45182</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45182</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45182</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45182</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45182</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45182</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45182</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45182</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45182</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45182</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45182</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45182</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45182</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45182</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45182</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45182</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45182</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45182</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45182</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45182</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45182</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45182</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45182</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45182</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45182</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45182</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45182</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45182</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45182</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45182</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45182</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45182</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45182</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45182</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45182</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45182</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45182</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45182</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45182</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45182</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45182</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45182</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45182</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45182</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45182</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45182</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45182</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45182</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45182</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45182</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45182</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45182</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45182</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45182</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45182</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45182</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45182</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45182</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45182</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45182</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45182</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45182</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45182</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45182</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45182</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45182</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45182</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45182</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45182</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45182</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45182</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45182</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45182</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45182</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45182</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45182</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45182</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45182</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45182</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45182</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45182</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45182</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45182</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45182</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45182</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45182</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45182</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45182</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45182</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45182</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45182</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45182</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45182</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45182</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45182</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45182</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45182</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45182</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45182</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45182</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45182</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45182</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45182</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45182</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45182</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45182</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45182</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45182</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45182</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45182</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45182</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45182</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45182</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45182</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45182</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45182</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45182</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45182</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45182</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45182</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45182</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45182</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45182</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45182</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45182</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45182</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45182</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45182</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45182</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45182</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45182</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45182</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45182</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45182</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45182</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45182</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45182</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45182</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45182</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45182</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45182</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45182</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45182</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45182</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45182</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45182</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45182</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45182</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45182</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45182</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45182</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45182</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45182</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45182</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45182</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45182</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45182</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45182</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45182</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45182</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45182</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45182</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45182</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45182</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45182</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45182</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45182</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45182</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45182</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45182</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45182</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45182</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45182</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45182</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45182</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45182</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45182</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45182</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45182</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45182</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45182</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45182</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45182</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45182</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45182</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45182</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45182</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45182</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45182</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45182</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45182</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45182</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45182</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45182</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45182</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45182</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45182</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45182</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45182</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45182</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45182</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45182</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45182</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45182</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45182</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45182</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45182</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45182</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45182</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45182</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45182</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45182</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45182</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45182</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45182</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45182</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45182</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45182</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45182</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45182</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45182</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45182</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45182</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45182</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45182</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45182</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45182</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45182</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45182</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45182</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45182</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45182</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45182</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45182</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45182</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45182</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45182</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45182</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45182</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45182</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45182</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45182</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45182</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45182</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45182</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45182</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45182</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45182</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45182</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45182</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45182</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45182</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45182</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45182</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45182</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45182</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45182</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45182</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45182</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45182</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45182</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45182</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45182</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45182</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45182</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45182</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45182</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45182</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45182</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45182</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45182</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45182</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45182</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45182</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45182</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45182</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45182</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45182</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45182</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45182</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45182</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45182</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45182</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45182</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45182</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45182</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45182</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45182</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45182</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45182</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45182</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45182</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45182</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45182</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45182</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45182</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45182</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45182</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45182</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45182</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45182</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45182</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45182</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45182</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45182</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45182</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45182</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45182</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45182</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45182</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45182</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45182</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45182</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45182</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45182</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45182</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45182</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45182</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45182</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45182</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45182</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45182</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45182</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45182</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45182</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45182</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45182</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45182</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45182</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45182</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45182</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45182</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45182</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45182</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45182</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45182</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45182</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45182</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45182</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45182</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45182</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45182</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45182</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45182</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45182</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45182</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45182</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45182</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45182</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45182</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45182</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45182</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45182</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45182</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45182</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45182</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45182</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45182</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45182</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45182</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45182</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45182</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45182</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45182</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45182</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45182</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45182</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45182</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45182</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45182</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45182</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45182</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45182</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45182</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45182</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45182</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45182</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45182</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45182</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45182</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45182</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45182</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45182</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45182</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45182</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45182</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45182</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45182</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45182</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45182</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45182</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45182</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45182</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45182</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45182</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45182</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45182</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45182</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45182</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45182</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45182</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45182</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45182</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45182</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45182</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45182</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45182</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45182</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45182</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45182</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45182</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45182</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45182</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45182</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45182</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45182</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45182</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45182</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45182</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45182</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45182</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45182</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45182</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45182</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45182</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45182</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45182</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45182</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45182</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45182</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45182</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45182</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45182</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45182</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45182</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45182</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45182</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45182</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45182</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45182</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45182</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45182</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45182</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45182</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45182</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45182</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45182</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45182</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45182</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45182</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45182</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45182</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45182</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45182</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45182</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45182</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45182</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45182</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45182</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45182</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45182</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45182</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45182</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45182</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45182</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45182</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45182</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45182</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45182</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45182</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45182</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45182</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45182</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45182</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45182</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45182</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45182</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45182</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45182</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45182</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45182</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45182</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45182</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45182</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45182</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45182</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45182</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45182</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45182</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45182</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45182</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45182</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45182</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45182</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45182</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45182</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45182</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45182</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45182</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45182</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45182</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45182</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45182</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45182</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45182</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45182</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45182</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45182</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45182</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45182</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45182</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45182</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45182</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45182</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45182</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45182</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45182</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45182</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45182</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45182</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45182</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45182</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45182</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45182</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45182</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45182</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45182</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45182</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45182</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45182</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45182</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45182</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45182</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45182</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45182</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45182</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45182</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45182</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45182</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45182</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45182</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45182</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45182</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45182</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45182</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45182</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45182</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45182</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45182</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45182</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45182</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45182</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45182</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45182</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45182</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45182</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45182</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45182</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45182</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45182</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45182</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45182</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45182</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45182</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45182</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45182</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45182</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45182</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45182</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45182</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45182</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45182</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45182</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45182</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45182</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45182</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45182</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45182</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45182</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45182</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45182</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45182</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45182</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45182</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45182</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45182</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45182</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45182</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45182</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45182</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45182</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45182</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45182</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45182</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45182</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45182</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45182</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45182</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45182</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45182</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45182</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45182</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45182</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45182</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45182</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45182</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45182</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45182</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45182</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45182</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45182</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45182</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45182</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45182</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45182</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45182</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45182</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45182</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45182</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45182</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45182</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45182</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45182</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45182</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45182</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45182</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45182</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45182</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45182</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45182</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45182</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45182</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45182</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45182</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45182</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45182</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45182</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45182</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45182</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45182</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45182</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45182</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45182</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45182</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45182</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45182</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45182</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45182</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45182</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45182</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45182</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45182</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45182</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45182</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45182</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45182</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45182</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45182</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45182</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45182</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45182</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45182</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45182</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45182</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45182</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45182</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45182</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45182</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45182</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45182</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45182</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45182</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45182</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45182</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45182</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45182</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45182</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45182</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45182</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45182</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45182</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45182</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45182</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45182</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45182</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45182</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45182</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45182</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45182</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45182</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45182</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45182</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45182</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45182</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45182</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45182</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45182</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45182</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45182</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45182</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45182</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45182</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45182</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45182</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45182</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45182</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45182</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45182</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45182</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45182</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45182</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45182</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45182</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45182</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45182</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45182</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45182</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45182</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45182</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45182</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45182</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45182</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45182</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45182</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45182</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45182</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ht="15" customHeight="1">
      <c r="A896" t="inlineStr">
        <is>
          <t>A 40872-2023</t>
        </is>
      </c>
      <c r="B896" s="1" t="n">
        <v>45173</v>
      </c>
      <c r="C896" s="1" t="n">
        <v>45182</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row r="897" ht="15" customHeight="1">
      <c r="A897" t="inlineStr">
        <is>
          <t>A 41422-2023</t>
        </is>
      </c>
      <c r="B897" s="1" t="n">
        <v>45175</v>
      </c>
      <c r="C897" s="1" t="n">
        <v>45182</v>
      </c>
      <c r="D897" t="inlineStr">
        <is>
          <t>UPPSALA LÄN</t>
        </is>
      </c>
      <c r="E897" t="inlineStr">
        <is>
          <t>UPPSALA</t>
        </is>
      </c>
      <c r="F897" t="inlineStr">
        <is>
          <t>Kyrkan</t>
        </is>
      </c>
      <c r="G897" t="n">
        <v>5.2</v>
      </c>
      <c r="H897" t="n">
        <v>0</v>
      </c>
      <c r="I897" t="n">
        <v>0</v>
      </c>
      <c r="J897" t="n">
        <v>0</v>
      </c>
      <c r="K897" t="n">
        <v>0</v>
      </c>
      <c r="L897" t="n">
        <v>0</v>
      </c>
      <c r="M897" t="n">
        <v>0</v>
      </c>
      <c r="N897" t="n">
        <v>0</v>
      </c>
      <c r="O897" t="n">
        <v>0</v>
      </c>
      <c r="P897" t="n">
        <v>0</v>
      </c>
      <c r="Q897" t="n">
        <v>0</v>
      </c>
      <c r="R897" s="2" t="inlineStr"/>
    </row>
    <row r="898">
      <c r="A898" t="inlineStr">
        <is>
          <t>A 42436-2023</t>
        </is>
      </c>
      <c r="B898" s="1" t="n">
        <v>45180</v>
      </c>
      <c r="C898" s="1" t="n">
        <v>45182</v>
      </c>
      <c r="D898" t="inlineStr">
        <is>
          <t>UPPSALA LÄN</t>
        </is>
      </c>
      <c r="E898" t="inlineStr">
        <is>
          <t>UPPSALA</t>
        </is>
      </c>
      <c r="G898" t="n">
        <v>3.3</v>
      </c>
      <c r="H898" t="n">
        <v>0</v>
      </c>
      <c r="I898" t="n">
        <v>0</v>
      </c>
      <c r="J898" t="n">
        <v>0</v>
      </c>
      <c r="K898" t="n">
        <v>0</v>
      </c>
      <c r="L898" t="n">
        <v>0</v>
      </c>
      <c r="M898" t="n">
        <v>0</v>
      </c>
      <c r="N898" t="n">
        <v>0</v>
      </c>
      <c r="O898" t="n">
        <v>0</v>
      </c>
      <c r="P898" t="n">
        <v>0</v>
      </c>
      <c r="Q898" t="n">
        <v>0</v>
      </c>
      <c r="R89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2023-09-13T06:37:31Z</dcterms:created>
  <dcterms:modified xmlns:dcterms="http://purl.org/dc/terms/" xmlns:xsi="http://www.w3.org/2001/XMLSchema-instance" xsi:type="dcterms:W3CDTF">2023-09-13T06:37:31Z</dcterms:modified>
</cp:coreProperties>
</file>