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45227</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45227</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45227</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45227</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45227</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45227</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45227</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45227</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45227</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45227</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45227</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45227</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45227</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45227</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45227</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45227</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45227</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45227</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45227</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45227</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45227</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45227</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45227</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45227</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45227</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45227</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45227</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45227</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45227</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45227</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45227</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45227</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45227</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45227</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45227</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45227</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45227</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45227</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45227</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21038-2023</t>
        </is>
      </c>
      <c r="B41" s="1" t="n">
        <v>45061</v>
      </c>
      <c r="C41" s="1" t="n">
        <v>45227</v>
      </c>
      <c r="D41" t="inlineStr">
        <is>
          <t>UPPSALA LÄN</t>
        </is>
      </c>
      <c r="E41" t="inlineStr">
        <is>
          <t>TIERP</t>
        </is>
      </c>
      <c r="F41" t="inlineStr">
        <is>
          <t>Bergvik skog öst AB</t>
        </is>
      </c>
      <c r="G41" t="n">
        <v>9</v>
      </c>
      <c r="H41" t="n">
        <v>1</v>
      </c>
      <c r="I41" t="n">
        <v>5</v>
      </c>
      <c r="J41" t="n">
        <v>3</v>
      </c>
      <c r="K41" t="n">
        <v>1</v>
      </c>
      <c r="L41" t="n">
        <v>0</v>
      </c>
      <c r="M41" t="n">
        <v>0</v>
      </c>
      <c r="N41" t="n">
        <v>0</v>
      </c>
      <c r="O41" t="n">
        <v>4</v>
      </c>
      <c r="P41" t="n">
        <v>1</v>
      </c>
      <c r="Q41" t="n">
        <v>9</v>
      </c>
      <c r="R41" s="2" t="inlineStr">
        <is>
          <t>Knärot
Orange taggsvamp
Stjärntagging
Ullticka
Fjällig taggsvamp s.str.
Grönpyrola
Rödgul trumpetsvamp
Skarp dropptaggsvamp
Skogshakmossa</t>
        </is>
      </c>
      <c r="S41">
        <f>HYPERLINK("https://klasma.github.io/Logging_0360/artfynd/A 21038-2023 artfynd.xlsx", "A 21038-2023")</f>
        <v/>
      </c>
      <c r="T41">
        <f>HYPERLINK("https://klasma.github.io/Logging_0360/kartor/A 21038-2023 karta.png", "A 21038-2023")</f>
        <v/>
      </c>
      <c r="U41">
        <f>HYPERLINK("https://klasma.github.io/Logging_0360/knärot/A 21038-2023 karta knärot.png", "A 21038-2023")</f>
        <v/>
      </c>
      <c r="V41">
        <f>HYPERLINK("https://klasma.github.io/Logging_0360/klagomål/A 21038-2023 FSC-klagomål.docx", "A 21038-2023")</f>
        <v/>
      </c>
      <c r="W41">
        <f>HYPERLINK("https://klasma.github.io/Logging_0360/klagomålsmail/A 21038-2023 FSC-klagomål mail.docx", "A 21038-2023")</f>
        <v/>
      </c>
      <c r="X41">
        <f>HYPERLINK("https://klasma.github.io/Logging_0360/tillsyn/A 21038-2023 tillsynsbegäran.docx", "A 21038-2023")</f>
        <v/>
      </c>
      <c r="Y41">
        <f>HYPERLINK("https://klasma.github.io/Logging_0360/tillsynsmail/A 21038-2023 tillsynsbegäran mail.docx", "A 21038-2023")</f>
        <v/>
      </c>
    </row>
    <row r="42" ht="15" customHeight="1">
      <c r="A42" t="inlineStr">
        <is>
          <t>A 25143-2023</t>
        </is>
      </c>
      <c r="B42" s="1" t="n">
        <v>45086</v>
      </c>
      <c r="C42" s="1" t="n">
        <v>45227</v>
      </c>
      <c r="D42" t="inlineStr">
        <is>
          <t>UPPSALA LÄN</t>
        </is>
      </c>
      <c r="E42" t="inlineStr">
        <is>
          <t>UPPSALA</t>
        </is>
      </c>
      <c r="G42" t="n">
        <v>15.9</v>
      </c>
      <c r="H42" t="n">
        <v>3</v>
      </c>
      <c r="I42" t="n">
        <v>4</v>
      </c>
      <c r="J42" t="n">
        <v>2</v>
      </c>
      <c r="K42" t="n">
        <v>0</v>
      </c>
      <c r="L42" t="n">
        <v>0</v>
      </c>
      <c r="M42" t="n">
        <v>0</v>
      </c>
      <c r="N42" t="n">
        <v>0</v>
      </c>
      <c r="O42" t="n">
        <v>2</v>
      </c>
      <c r="P42" t="n">
        <v>0</v>
      </c>
      <c r="Q42" t="n">
        <v>9</v>
      </c>
      <c r="R42" s="2" t="inlineStr">
        <is>
          <t>Grönhjon
Ullticka
Bronshjon
Fällmossa
Granbarkgnagare
Guldlockmossa
Åkergroda
Vanlig groda
Revlummer</t>
        </is>
      </c>
      <c r="S42">
        <f>HYPERLINK("https://klasma.github.io/Logging_0380/artfynd/A 25143-2023 artfynd.xlsx", "A 25143-2023")</f>
        <v/>
      </c>
      <c r="T42">
        <f>HYPERLINK("https://klasma.github.io/Logging_0380/kartor/A 25143-2023 karta.png", "A 25143-2023")</f>
        <v/>
      </c>
      <c r="V42">
        <f>HYPERLINK("https://klasma.github.io/Logging_0380/klagomål/A 25143-2023 FSC-klagomål.docx", "A 25143-2023")</f>
        <v/>
      </c>
      <c r="W42">
        <f>HYPERLINK("https://klasma.github.io/Logging_0380/klagomålsmail/A 25143-2023 FSC-klagomål mail.docx", "A 25143-2023")</f>
        <v/>
      </c>
      <c r="X42">
        <f>HYPERLINK("https://klasma.github.io/Logging_0380/tillsyn/A 25143-2023 tillsynsbegäran.docx", "A 25143-2023")</f>
        <v/>
      </c>
      <c r="Y42">
        <f>HYPERLINK("https://klasma.github.io/Logging_0380/tillsynsmail/A 25143-2023 tillsynsbegäran mail.docx", "A 25143-2023")</f>
        <v/>
      </c>
    </row>
    <row r="43" ht="15" customHeight="1">
      <c r="A43" t="inlineStr">
        <is>
          <t>A 47453-2023</t>
        </is>
      </c>
      <c r="B43" s="1" t="n">
        <v>45202</v>
      </c>
      <c r="C43" s="1" t="n">
        <v>45227</v>
      </c>
      <c r="D43" t="inlineStr">
        <is>
          <t>UPPSALA LÄN</t>
        </is>
      </c>
      <c r="E43" t="inlineStr">
        <is>
          <t>UPPSALA</t>
        </is>
      </c>
      <c r="F43" t="inlineStr">
        <is>
          <t>Allmännings- och besparingsskogar</t>
        </is>
      </c>
      <c r="G43" t="n">
        <v>32.8</v>
      </c>
      <c r="H43" t="n">
        <v>1</v>
      </c>
      <c r="I43" t="n">
        <v>3</v>
      </c>
      <c r="J43" t="n">
        <v>5</v>
      </c>
      <c r="K43" t="n">
        <v>1</v>
      </c>
      <c r="L43" t="n">
        <v>0</v>
      </c>
      <c r="M43" t="n">
        <v>0</v>
      </c>
      <c r="N43" t="n">
        <v>0</v>
      </c>
      <c r="O43" t="n">
        <v>6</v>
      </c>
      <c r="P43" t="n">
        <v>1</v>
      </c>
      <c r="Q43" t="n">
        <v>9</v>
      </c>
      <c r="R43" s="2" t="inlineStr">
        <is>
          <t>Ostticka
Granticka
Större flatbagge
Tallticka
Tretåig hackspett
Vedtrappmossa
Bronshjon
Jättesvampmal
Thomsons trägnagare</t>
        </is>
      </c>
      <c r="S43">
        <f>HYPERLINK("https://klasma.github.io/Logging_0380/artfynd/A 47453-2023 artfynd.xlsx", "A 47453-2023")</f>
        <v/>
      </c>
      <c r="T43">
        <f>HYPERLINK("https://klasma.github.io/Logging_0380/kartor/A 47453-2023 karta.png", "A 47453-2023")</f>
        <v/>
      </c>
      <c r="V43">
        <f>HYPERLINK("https://klasma.github.io/Logging_0380/klagomål/A 47453-2023 FSC-klagomål.docx", "A 47453-2023")</f>
        <v/>
      </c>
      <c r="W43">
        <f>HYPERLINK("https://klasma.github.io/Logging_0380/klagomålsmail/A 47453-2023 FSC-klagomål mail.docx", "A 47453-2023")</f>
        <v/>
      </c>
      <c r="X43">
        <f>HYPERLINK("https://klasma.github.io/Logging_0380/tillsyn/A 47453-2023 tillsynsbegäran.docx", "A 47453-2023")</f>
        <v/>
      </c>
      <c r="Y43">
        <f>HYPERLINK("https://klasma.github.io/Logging_0380/tillsynsmail/A 47453-2023 tillsynsbegäran mail.docx", "A 47453-2023")</f>
        <v/>
      </c>
    </row>
    <row r="44" ht="15" customHeight="1">
      <c r="A44" t="inlineStr">
        <is>
          <t>A 133-2019</t>
        </is>
      </c>
      <c r="B44" s="1" t="n">
        <v>43454</v>
      </c>
      <c r="C44" s="1" t="n">
        <v>45227</v>
      </c>
      <c r="D44" t="inlineStr">
        <is>
          <t>UPPSALA LÄN</t>
        </is>
      </c>
      <c r="E44" t="inlineStr">
        <is>
          <t>UPPSALA</t>
        </is>
      </c>
      <c r="F44" t="inlineStr">
        <is>
          <t>Allmännings- och besparingsskogar</t>
        </is>
      </c>
      <c r="G44" t="n">
        <v>67.90000000000001</v>
      </c>
      <c r="H44" t="n">
        <v>2</v>
      </c>
      <c r="I44" t="n">
        <v>4</v>
      </c>
      <c r="J44" t="n">
        <v>3</v>
      </c>
      <c r="K44" t="n">
        <v>1</v>
      </c>
      <c r="L44" t="n">
        <v>0</v>
      </c>
      <c r="M44" t="n">
        <v>0</v>
      </c>
      <c r="N44" t="n">
        <v>0</v>
      </c>
      <c r="O44" t="n">
        <v>4</v>
      </c>
      <c r="P44" t="n">
        <v>1</v>
      </c>
      <c r="Q44" t="n">
        <v>8</v>
      </c>
      <c r="R44" s="2" t="inlineStr">
        <is>
          <t>Väddnätfjäril
Större flatbagge
Ullticka
Vedtrappmossa
Bronshjon
Granbarkgnagare
Grön sköldmossa
Vågbandad barkbock</t>
        </is>
      </c>
      <c r="S44">
        <f>HYPERLINK("https://klasma.github.io/Logging_0380/artfynd/A 133-2019 artfynd.xlsx", "A 133-2019")</f>
        <v/>
      </c>
      <c r="T44">
        <f>HYPERLINK("https://klasma.github.io/Logging_0380/kartor/A 133-2019 karta.png", "A 133-2019")</f>
        <v/>
      </c>
      <c r="V44">
        <f>HYPERLINK("https://klasma.github.io/Logging_0380/klagomål/A 133-2019 FSC-klagomål.docx", "A 133-2019")</f>
        <v/>
      </c>
      <c r="W44">
        <f>HYPERLINK("https://klasma.github.io/Logging_0380/klagomålsmail/A 133-2019 FSC-klagomål mail.docx", "A 133-2019")</f>
        <v/>
      </c>
      <c r="X44">
        <f>HYPERLINK("https://klasma.github.io/Logging_0380/tillsyn/A 133-2019 tillsynsbegäran.docx", "A 133-2019")</f>
        <v/>
      </c>
      <c r="Y44">
        <f>HYPERLINK("https://klasma.github.io/Logging_0380/tillsynsmail/A 133-2019 tillsynsbegäran mail.docx", "A 133-2019")</f>
        <v/>
      </c>
    </row>
    <row r="45" ht="15" customHeight="1">
      <c r="A45" t="inlineStr">
        <is>
          <t>A 32680-2019</t>
        </is>
      </c>
      <c r="B45" s="1" t="n">
        <v>43647</v>
      </c>
      <c r="C45" s="1" t="n">
        <v>45227</v>
      </c>
      <c r="D45" t="inlineStr">
        <is>
          <t>UPPSALA LÄN</t>
        </is>
      </c>
      <c r="E45" t="inlineStr">
        <is>
          <t>ÖSTHAMMAR</t>
        </is>
      </c>
      <c r="G45" t="n">
        <v>8.300000000000001</v>
      </c>
      <c r="H45" t="n">
        <v>3</v>
      </c>
      <c r="I45" t="n">
        <v>5</v>
      </c>
      <c r="J45" t="n">
        <v>1</v>
      </c>
      <c r="K45" t="n">
        <v>1</v>
      </c>
      <c r="L45" t="n">
        <v>0</v>
      </c>
      <c r="M45" t="n">
        <v>0</v>
      </c>
      <c r="N45" t="n">
        <v>0</v>
      </c>
      <c r="O45" t="n">
        <v>2</v>
      </c>
      <c r="P45" t="n">
        <v>1</v>
      </c>
      <c r="Q45" t="n">
        <v>8</v>
      </c>
      <c r="R45" s="2" t="inlineStr">
        <is>
          <t>Violgubbe
Kalkkärrsgrynsnäcka
Anisspindling
Nästrot
Skinnlav
Skogsknipprot
Svavelriska
Blåsippa</t>
        </is>
      </c>
      <c r="S45">
        <f>HYPERLINK("https://klasma.github.io/Logging_0382/artfynd/A 32680-2019 artfynd.xlsx", "A 32680-2019")</f>
        <v/>
      </c>
      <c r="T45">
        <f>HYPERLINK("https://klasma.github.io/Logging_0382/kartor/A 32680-2019 karta.png", "A 32680-2019")</f>
        <v/>
      </c>
      <c r="V45">
        <f>HYPERLINK("https://klasma.github.io/Logging_0382/klagomål/A 32680-2019 FSC-klagomål.docx", "A 32680-2019")</f>
        <v/>
      </c>
      <c r="W45">
        <f>HYPERLINK("https://klasma.github.io/Logging_0382/klagomålsmail/A 32680-2019 FSC-klagomål mail.docx", "A 32680-2019")</f>
        <v/>
      </c>
      <c r="X45">
        <f>HYPERLINK("https://klasma.github.io/Logging_0382/tillsyn/A 32680-2019 tillsynsbegäran.docx", "A 32680-2019")</f>
        <v/>
      </c>
      <c r="Y45">
        <f>HYPERLINK("https://klasma.github.io/Logging_0382/tillsynsmail/A 32680-2019 tillsynsbegäran mail.docx", "A 32680-2019")</f>
        <v/>
      </c>
    </row>
    <row r="46" ht="15" customHeight="1">
      <c r="A46" t="inlineStr">
        <is>
          <t>A 61513-2020</t>
        </is>
      </c>
      <c r="B46" s="1" t="n">
        <v>44158</v>
      </c>
      <c r="C46" s="1" t="n">
        <v>45227</v>
      </c>
      <c r="D46" t="inlineStr">
        <is>
          <t>UPPSALA LÄN</t>
        </is>
      </c>
      <c r="E46" t="inlineStr">
        <is>
          <t>UPPSALA</t>
        </is>
      </c>
      <c r="F46" t="inlineStr">
        <is>
          <t>Övriga statliga verk och myndigheter</t>
        </is>
      </c>
      <c r="G46" t="n">
        <v>17</v>
      </c>
      <c r="H46" t="n">
        <v>1</v>
      </c>
      <c r="I46" t="n">
        <v>6</v>
      </c>
      <c r="J46" t="n">
        <v>1</v>
      </c>
      <c r="K46" t="n">
        <v>0</v>
      </c>
      <c r="L46" t="n">
        <v>0</v>
      </c>
      <c r="M46" t="n">
        <v>0</v>
      </c>
      <c r="N46" t="n">
        <v>0</v>
      </c>
      <c r="O46" t="n">
        <v>1</v>
      </c>
      <c r="P46" t="n">
        <v>0</v>
      </c>
      <c r="Q46" t="n">
        <v>8</v>
      </c>
      <c r="R46" s="2" t="inlineStr">
        <is>
          <t>Vedtrappmossa
Bårdlav
Dvärgtufs
Piskbaronmossa
Platt fjädermossa
Stubbspretmossa
Vedticka
Blåsippa</t>
        </is>
      </c>
      <c r="S46">
        <f>HYPERLINK("https://klasma.github.io/Logging_0380/artfynd/A 61513-2020 artfynd.xlsx", "A 61513-2020")</f>
        <v/>
      </c>
      <c r="T46">
        <f>HYPERLINK("https://klasma.github.io/Logging_0380/kartor/A 61513-2020 karta.png", "A 61513-2020")</f>
        <v/>
      </c>
      <c r="V46">
        <f>HYPERLINK("https://klasma.github.io/Logging_0380/klagomål/A 61513-2020 FSC-klagomål.docx", "A 61513-2020")</f>
        <v/>
      </c>
      <c r="W46">
        <f>HYPERLINK("https://klasma.github.io/Logging_0380/klagomålsmail/A 61513-2020 FSC-klagomål mail.docx", "A 61513-2020")</f>
        <v/>
      </c>
      <c r="X46">
        <f>HYPERLINK("https://klasma.github.io/Logging_0380/tillsyn/A 61513-2020 tillsynsbegäran.docx", "A 61513-2020")</f>
        <v/>
      </c>
      <c r="Y46">
        <f>HYPERLINK("https://klasma.github.io/Logging_0380/tillsynsmail/A 61513-2020 tillsynsbegäran mail.docx", "A 61513-2020")</f>
        <v/>
      </c>
    </row>
    <row r="47" ht="15" customHeight="1">
      <c r="A47" t="inlineStr">
        <is>
          <t>A 66979-2020</t>
        </is>
      </c>
      <c r="B47" s="1" t="n">
        <v>44180</v>
      </c>
      <c r="C47" s="1" t="n">
        <v>45227</v>
      </c>
      <c r="D47" t="inlineStr">
        <is>
          <t>UPPSALA LÄN</t>
        </is>
      </c>
      <c r="E47" t="inlineStr">
        <is>
          <t>UPPSALA</t>
        </is>
      </c>
      <c r="F47" t="inlineStr">
        <is>
          <t>Övriga statliga verk och myndigheter</t>
        </is>
      </c>
      <c r="G47" t="n">
        <v>8.300000000000001</v>
      </c>
      <c r="H47" t="n">
        <v>1</v>
      </c>
      <c r="I47" t="n">
        <v>4</v>
      </c>
      <c r="J47" t="n">
        <v>2</v>
      </c>
      <c r="K47" t="n">
        <v>1</v>
      </c>
      <c r="L47" t="n">
        <v>0</v>
      </c>
      <c r="M47" t="n">
        <v>0</v>
      </c>
      <c r="N47" t="n">
        <v>0</v>
      </c>
      <c r="O47" t="n">
        <v>3</v>
      </c>
      <c r="P47" t="n">
        <v>1</v>
      </c>
      <c r="Q47" t="n">
        <v>8</v>
      </c>
      <c r="R47" s="2" t="inlineStr">
        <is>
          <t>Rynkskinn
Tallticka
Ullticka
Brandticka
Fällmossa
Jättesvampmal
Rävticka
Blåsippa</t>
        </is>
      </c>
      <c r="S47">
        <f>HYPERLINK("https://klasma.github.io/Logging_0380/artfynd/A 66979-2020 artfynd.xlsx", "A 66979-2020")</f>
        <v/>
      </c>
      <c r="T47">
        <f>HYPERLINK("https://klasma.github.io/Logging_0380/kartor/A 66979-2020 karta.png", "A 66979-2020")</f>
        <v/>
      </c>
      <c r="V47">
        <f>HYPERLINK("https://klasma.github.io/Logging_0380/klagomål/A 66979-2020 FSC-klagomål.docx", "A 66979-2020")</f>
        <v/>
      </c>
      <c r="W47">
        <f>HYPERLINK("https://klasma.github.io/Logging_0380/klagomålsmail/A 66979-2020 FSC-klagomål mail.docx", "A 66979-2020")</f>
        <v/>
      </c>
      <c r="X47">
        <f>HYPERLINK("https://klasma.github.io/Logging_0380/tillsyn/A 66979-2020 tillsynsbegäran.docx", "A 66979-2020")</f>
        <v/>
      </c>
      <c r="Y47">
        <f>HYPERLINK("https://klasma.github.io/Logging_0380/tillsynsmail/A 66979-2020 tillsynsbegäran mail.docx", "A 66979-2020")</f>
        <v/>
      </c>
    </row>
    <row r="48" ht="15" customHeight="1">
      <c r="A48" t="inlineStr">
        <is>
          <t>A 61014-2021</t>
        </is>
      </c>
      <c r="B48" s="1" t="n">
        <v>44497</v>
      </c>
      <c r="C48" s="1" t="n">
        <v>45227</v>
      </c>
      <c r="D48" t="inlineStr">
        <is>
          <t>UPPSALA LÄN</t>
        </is>
      </c>
      <c r="E48" t="inlineStr">
        <is>
          <t>UPPSALA</t>
        </is>
      </c>
      <c r="G48" t="n">
        <v>6.6</v>
      </c>
      <c r="H48" t="n">
        <v>2</v>
      </c>
      <c r="I48" t="n">
        <v>2</v>
      </c>
      <c r="J48" t="n">
        <v>3</v>
      </c>
      <c r="K48" t="n">
        <v>3</v>
      </c>
      <c r="L48" t="n">
        <v>0</v>
      </c>
      <c r="M48" t="n">
        <v>0</v>
      </c>
      <c r="N48" t="n">
        <v>0</v>
      </c>
      <c r="O48" t="n">
        <v>6</v>
      </c>
      <c r="P48" t="n">
        <v>3</v>
      </c>
      <c r="Q48" t="n">
        <v>8</v>
      </c>
      <c r="R48" s="2" t="inlineStr">
        <is>
          <t>Knärot
Rynkskinn
Tallbit
Garnlav
Grönhjon
Ullticka
Brandticka
Vedticka</t>
        </is>
      </c>
      <c r="S48">
        <f>HYPERLINK("https://klasma.github.io/Logging_0380/artfynd/A 61014-2021 artfynd.xlsx", "A 61014-2021")</f>
        <v/>
      </c>
      <c r="T48">
        <f>HYPERLINK("https://klasma.github.io/Logging_0380/kartor/A 61014-2021 karta.png", "A 61014-2021")</f>
        <v/>
      </c>
      <c r="U48">
        <f>HYPERLINK("https://klasma.github.io/Logging_0380/knärot/A 61014-2021 karta knärot.png", "A 61014-2021")</f>
        <v/>
      </c>
      <c r="V48">
        <f>HYPERLINK("https://klasma.github.io/Logging_0380/klagomål/A 61014-2021 FSC-klagomål.docx", "A 61014-2021")</f>
        <v/>
      </c>
      <c r="W48">
        <f>HYPERLINK("https://klasma.github.io/Logging_0380/klagomålsmail/A 61014-2021 FSC-klagomål mail.docx", "A 61014-2021")</f>
        <v/>
      </c>
      <c r="X48">
        <f>HYPERLINK("https://klasma.github.io/Logging_0380/tillsyn/A 61014-2021 tillsynsbegäran.docx", "A 61014-2021")</f>
        <v/>
      </c>
      <c r="Y48">
        <f>HYPERLINK("https://klasma.github.io/Logging_0380/tillsynsmail/A 61014-2021 tillsynsbegäran mail.docx", "A 61014-2021")</f>
        <v/>
      </c>
    </row>
    <row r="49" ht="15" customHeight="1">
      <c r="A49" t="inlineStr">
        <is>
          <t>A 33708-2022</t>
        </is>
      </c>
      <c r="B49" s="1" t="n">
        <v>44789</v>
      </c>
      <c r="C49" s="1" t="n">
        <v>45227</v>
      </c>
      <c r="D49" t="inlineStr">
        <is>
          <t>UPPSALA LÄN</t>
        </is>
      </c>
      <c r="E49" t="inlineStr">
        <is>
          <t>ÖSTHAMMAR</t>
        </is>
      </c>
      <c r="G49" t="n">
        <v>6.5</v>
      </c>
      <c r="H49" t="n">
        <v>7</v>
      </c>
      <c r="I49" t="n">
        <v>0</v>
      </c>
      <c r="J49" t="n">
        <v>6</v>
      </c>
      <c r="K49" t="n">
        <v>1</v>
      </c>
      <c r="L49" t="n">
        <v>0</v>
      </c>
      <c r="M49" t="n">
        <v>0</v>
      </c>
      <c r="N49" t="n">
        <v>0</v>
      </c>
      <c r="O49" t="n">
        <v>7</v>
      </c>
      <c r="P49" t="n">
        <v>1</v>
      </c>
      <c r="Q49" t="n">
        <v>8</v>
      </c>
      <c r="R49" s="2" t="inlineStr">
        <is>
          <t>Stare
Grönsångare
Leopardsköldbagge
Nordfladdermus
Rosenfink
Rödvingetrast
Svartvit flugsnappare
Dvärgpipistrell</t>
        </is>
      </c>
      <c r="S49">
        <f>HYPERLINK("https://klasma.github.io/Logging_0382/artfynd/A 33708-2022 artfynd.xlsx", "A 33708-2022")</f>
        <v/>
      </c>
      <c r="T49">
        <f>HYPERLINK("https://klasma.github.io/Logging_0382/kartor/A 33708-2022 karta.png", "A 33708-2022")</f>
        <v/>
      </c>
      <c r="V49">
        <f>HYPERLINK("https://klasma.github.io/Logging_0382/klagomål/A 33708-2022 FSC-klagomål.docx", "A 33708-2022")</f>
        <v/>
      </c>
      <c r="W49">
        <f>HYPERLINK("https://klasma.github.io/Logging_0382/klagomålsmail/A 33708-2022 FSC-klagomål mail.docx", "A 33708-2022")</f>
        <v/>
      </c>
      <c r="X49">
        <f>HYPERLINK("https://klasma.github.io/Logging_0382/tillsyn/A 33708-2022 tillsynsbegäran.docx", "A 33708-2022")</f>
        <v/>
      </c>
      <c r="Y49">
        <f>HYPERLINK("https://klasma.github.io/Logging_0382/tillsynsmail/A 33708-2022 tillsynsbegäran mail.docx", "A 33708-2022")</f>
        <v/>
      </c>
    </row>
    <row r="50" ht="15" customHeight="1">
      <c r="A50" t="inlineStr">
        <is>
          <t>A 58453-2022</t>
        </is>
      </c>
      <c r="B50" s="1" t="n">
        <v>44901</v>
      </c>
      <c r="C50" s="1" t="n">
        <v>45227</v>
      </c>
      <c r="D50" t="inlineStr">
        <is>
          <t>UPPSALA LÄN</t>
        </is>
      </c>
      <c r="E50" t="inlineStr">
        <is>
          <t>UPPSALA</t>
        </is>
      </c>
      <c r="G50" t="n">
        <v>1.5</v>
      </c>
      <c r="H50" t="n">
        <v>1</v>
      </c>
      <c r="I50" t="n">
        <v>4</v>
      </c>
      <c r="J50" t="n">
        <v>3</v>
      </c>
      <c r="K50" t="n">
        <v>0</v>
      </c>
      <c r="L50" t="n">
        <v>0</v>
      </c>
      <c r="M50" t="n">
        <v>0</v>
      </c>
      <c r="N50" t="n">
        <v>0</v>
      </c>
      <c r="O50" t="n">
        <v>3</v>
      </c>
      <c r="P50" t="n">
        <v>0</v>
      </c>
      <c r="Q50" t="n">
        <v>8</v>
      </c>
      <c r="R50" s="2" t="inlineStr">
        <is>
          <t>Lunglav
Rutskinn
Skuggorangelav
Fällmossa
Guldlockmossa
Hasselticka
Svart trolldruva
Blåsippa</t>
        </is>
      </c>
      <c r="S50">
        <f>HYPERLINK("https://klasma.github.io/Logging_0380/artfynd/A 58453-2022 artfynd.xlsx", "A 58453-2022")</f>
        <v/>
      </c>
      <c r="T50">
        <f>HYPERLINK("https://klasma.github.io/Logging_0380/kartor/A 58453-2022 karta.png", "A 58453-2022")</f>
        <v/>
      </c>
      <c r="V50">
        <f>HYPERLINK("https://klasma.github.io/Logging_0380/klagomål/A 58453-2022 FSC-klagomål.docx", "A 58453-2022")</f>
        <v/>
      </c>
      <c r="W50">
        <f>HYPERLINK("https://klasma.github.io/Logging_0380/klagomålsmail/A 58453-2022 FSC-klagomål mail.docx", "A 58453-2022")</f>
        <v/>
      </c>
      <c r="X50">
        <f>HYPERLINK("https://klasma.github.io/Logging_0380/tillsyn/A 58453-2022 tillsynsbegäran.docx", "A 58453-2022")</f>
        <v/>
      </c>
      <c r="Y50">
        <f>HYPERLINK("https://klasma.github.io/Logging_0380/tillsynsmail/A 58453-2022 tillsynsbegäran mail.docx", "A 58453-2022")</f>
        <v/>
      </c>
    </row>
    <row r="51" ht="15" customHeight="1">
      <c r="A51" t="inlineStr">
        <is>
          <t>A 60805-2022</t>
        </is>
      </c>
      <c r="B51" s="1" t="n">
        <v>44914</v>
      </c>
      <c r="C51" s="1" t="n">
        <v>45227</v>
      </c>
      <c r="D51" t="inlineStr">
        <is>
          <t>UPPSALA LÄN</t>
        </is>
      </c>
      <c r="E51" t="inlineStr">
        <is>
          <t>HEBY</t>
        </is>
      </c>
      <c r="G51" t="n">
        <v>6.8</v>
      </c>
      <c r="H51" t="n">
        <v>1</v>
      </c>
      <c r="I51" t="n">
        <v>4</v>
      </c>
      <c r="J51" t="n">
        <v>2</v>
      </c>
      <c r="K51" t="n">
        <v>2</v>
      </c>
      <c r="L51" t="n">
        <v>0</v>
      </c>
      <c r="M51" t="n">
        <v>0</v>
      </c>
      <c r="N51" t="n">
        <v>0</v>
      </c>
      <c r="O51" t="n">
        <v>4</v>
      </c>
      <c r="P51" t="n">
        <v>2</v>
      </c>
      <c r="Q51" t="n">
        <v>8</v>
      </c>
      <c r="R51" s="2" t="inlineStr">
        <is>
          <t>Knärot
Rynkskinn
Kandelabersvamp
Ullticka
Aspvedgnagare
Bronshjon
Thomsons trägnagare
Vedticka</t>
        </is>
      </c>
      <c r="S51">
        <f>HYPERLINK("https://klasma.github.io/Logging_0331/artfynd/A 60805-2022 artfynd.xlsx", "A 60805-2022")</f>
        <v/>
      </c>
      <c r="T51">
        <f>HYPERLINK("https://klasma.github.io/Logging_0331/kartor/A 60805-2022 karta.png", "A 60805-2022")</f>
        <v/>
      </c>
      <c r="U51">
        <f>HYPERLINK("https://klasma.github.io/Logging_0331/knärot/A 60805-2022 karta knärot.png", "A 60805-2022")</f>
        <v/>
      </c>
      <c r="V51">
        <f>HYPERLINK("https://klasma.github.io/Logging_0331/klagomål/A 60805-2022 FSC-klagomål.docx", "A 60805-2022")</f>
        <v/>
      </c>
      <c r="W51">
        <f>HYPERLINK("https://klasma.github.io/Logging_0331/klagomålsmail/A 60805-2022 FSC-klagomål mail.docx", "A 60805-2022")</f>
        <v/>
      </c>
      <c r="X51">
        <f>HYPERLINK("https://klasma.github.io/Logging_0331/tillsyn/A 60805-2022 tillsynsbegäran.docx", "A 60805-2022")</f>
        <v/>
      </c>
      <c r="Y51">
        <f>HYPERLINK("https://klasma.github.io/Logging_0331/tillsynsmail/A 60805-2022 tillsynsbegäran mail.docx", "A 60805-2022")</f>
        <v/>
      </c>
    </row>
    <row r="52" ht="15" customHeight="1">
      <c r="A52" t="inlineStr">
        <is>
          <t>A 7444-2023</t>
        </is>
      </c>
      <c r="B52" s="1" t="n">
        <v>44971</v>
      </c>
      <c r="C52" s="1" t="n">
        <v>45227</v>
      </c>
      <c r="D52" t="inlineStr">
        <is>
          <t>UPPSALA LÄN</t>
        </is>
      </c>
      <c r="E52" t="inlineStr">
        <is>
          <t>KNIVSTA</t>
        </is>
      </c>
      <c r="G52" t="n">
        <v>0.7</v>
      </c>
      <c r="H52" t="n">
        <v>0</v>
      </c>
      <c r="I52" t="n">
        <v>4</v>
      </c>
      <c r="J52" t="n">
        <v>2</v>
      </c>
      <c r="K52" t="n">
        <v>2</v>
      </c>
      <c r="L52" t="n">
        <v>0</v>
      </c>
      <c r="M52" t="n">
        <v>0</v>
      </c>
      <c r="N52" t="n">
        <v>0</v>
      </c>
      <c r="O52" t="n">
        <v>4</v>
      </c>
      <c r="P52" t="n">
        <v>2</v>
      </c>
      <c r="Q52" t="n">
        <v>8</v>
      </c>
      <c r="R52" s="2" t="inlineStr">
        <is>
          <t>Apelticka
Kärnticka
Kandelabersvamp
Lunglav
Granbarkgnagare
Platt fjädermossa
Stekelbock
Thomsons trägnagare</t>
        </is>
      </c>
      <c r="S52">
        <f>HYPERLINK("https://klasma.github.io/Logging_0330/artfynd/A 7444-2023 artfynd.xlsx", "A 7444-2023")</f>
        <v/>
      </c>
      <c r="T52">
        <f>HYPERLINK("https://klasma.github.io/Logging_0330/kartor/A 7444-2023 karta.png", "A 7444-2023")</f>
        <v/>
      </c>
      <c r="V52">
        <f>HYPERLINK("https://klasma.github.io/Logging_0330/klagomål/A 7444-2023 FSC-klagomål.docx", "A 7444-2023")</f>
        <v/>
      </c>
      <c r="W52">
        <f>HYPERLINK("https://klasma.github.io/Logging_0330/klagomålsmail/A 7444-2023 FSC-klagomål mail.docx", "A 7444-2023")</f>
        <v/>
      </c>
      <c r="X52">
        <f>HYPERLINK("https://klasma.github.io/Logging_0330/tillsyn/A 7444-2023 tillsynsbegäran.docx", "A 7444-2023")</f>
        <v/>
      </c>
      <c r="Y52">
        <f>HYPERLINK("https://klasma.github.io/Logging_0330/tillsynsmail/A 7444-2023 tillsynsbegäran mail.docx", "A 7444-2023")</f>
        <v/>
      </c>
    </row>
    <row r="53" ht="15" customHeight="1">
      <c r="A53" t="inlineStr">
        <is>
          <t>A 26460-2023</t>
        </is>
      </c>
      <c r="B53" s="1" t="n">
        <v>45092</v>
      </c>
      <c r="C53" s="1" t="n">
        <v>45227</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45227</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45227</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45227</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45227</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45227</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45227</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45227</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45227</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45227</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45227</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45227</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45227</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45227</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45227</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45227</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45227</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45227</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45227</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45227</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45227</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45227</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45227</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45227</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45227</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45227</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45227</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45227</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45227</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45227</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45227</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45227</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45227</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45227</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45227</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45227</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45227</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45227</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45227</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45227</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45227</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45227</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45227</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45227</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45227</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45227</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45227</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45227</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45227</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45227</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45227</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45227</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45227</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45227</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45227</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45227</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45227</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45227</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45227</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45227</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45227</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45227</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45227</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45227</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45227</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45227</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45227</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45227</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45227</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45227</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45227</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45227</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45227</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45227</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45227</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45227</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45227</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45227</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45227</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45227</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45227</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45227</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45227</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45227</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45227</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45227</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45227</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45227</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45227</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45227</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45227</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45227</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45227</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45227</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45227</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45227</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45227</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45227</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45227</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45227</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45227</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45227</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45227</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45227</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45227</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45227</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45227</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45227</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45227</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45227</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45227</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45227</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45227</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45227</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45227</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45227</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45227</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45227</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45227</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45227</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45227</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45227</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45227</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45227</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45227</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45227</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45227</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45227</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45227</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45227</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45227</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45227</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45227</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45227</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45227</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45227</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45227</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45227</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45227</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45227</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45227</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45227</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45227</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45227</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45227</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45227</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45227</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45227</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45227</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45227</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45227</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45227</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45227</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45227</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45227</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45227</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45227</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45227</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45227</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45227</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45227</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45227</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45227</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45227</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45227</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45227</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45227</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45227</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45227</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45227</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45227</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45227</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45227</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45227</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45227</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45227</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45227</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45227</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45227</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45227</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45227</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45227</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45227</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45227</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45227</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45227</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45227</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45227</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45227</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45227</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45227</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45227</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45227</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45227</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45227</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45227</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45227</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45227</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45227</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45227</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45227</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45227</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45227</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45227</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45227</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45227</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45227</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45227</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45227</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45227</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45227</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45227</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45227</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45227</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45227</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45227</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45227</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45227</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45227</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45227</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45227</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45227</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45227</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45227</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45227</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45227</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45227</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45227</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45227</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45227</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45227</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45227</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45227</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45227</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45227</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45227</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45227</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45227</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45227</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45227</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45227</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45227</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45227</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45227</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45227</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45227</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45227</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45227</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45227</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45227</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45227</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45227</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45227</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45227</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45227</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45227</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45227</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45227</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45227</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45227</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45227</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45227</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45227</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45227</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45227</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45227</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45227</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45227</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45227</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45227</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45227</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45227</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45227</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45227</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45227</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45227</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45227</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45227</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45227</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45227</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45227</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45227</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45227</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45227</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45227</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45227</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45227</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45227</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45227</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45227</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45227</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45227</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45227</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45227</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45227</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45227</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45227</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45227</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45227</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45227</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45227</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45227</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45227</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45227</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45227</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45227</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45227</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45227</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45227</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45227</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45227</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45227</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45227</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45227</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45227</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45227</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45227</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45227</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45227</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45227</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45227</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45227</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45227</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45227</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45227</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45227</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45227</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45227</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45227</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45227</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45227</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45227</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45227</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45227</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45227</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45227</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45227</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45227</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45227</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45227</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45227</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45227</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45227</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45227</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45227</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45227</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45227</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45227</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45227</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45227</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45227</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45227</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45227</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45227</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45227</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45227</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45227</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45227</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45227</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45227</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45227</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45227</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45227</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45227</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45227</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45227</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45227</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45227</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45227</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45227</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45227</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45227</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45227</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45227</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45227</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45227</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45227</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45227</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45227</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45227</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45227</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45227</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45227</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45227</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45227</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45227</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45227</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45227</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45227</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45227</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45227</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45227</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45227</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45227</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45227</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45227</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45227</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45227</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45227</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45227</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45227</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45227</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45227</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45227</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45227</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45227</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45227</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45227</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45227</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45227</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45227</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45227</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45227</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45227</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45227</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45227</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45227</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45227</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45227</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45227</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45227</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45227</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45227</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45227</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45227</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45227</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45227</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45227</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45227</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45227</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45227</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45227</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45227</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45227</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45227</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45227</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45227</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45227</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45227</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45227</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45227</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45227</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45227</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45227</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45227</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45227</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45227</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45227</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45227</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45227</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45227</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45227</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45227</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45227</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45227</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45227</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45227</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45227</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45227</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45227</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45227</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45227</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45227</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45227</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45227</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45227</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45227</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45227</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45227</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45227</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45227</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45227</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45227</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45227</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45227</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45227</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45227</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45227</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45227</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45227</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45227</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45227</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45227</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45227</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45227</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45227</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45227</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45227</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45227</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45227</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45227</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45227</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45227</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45227</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45227</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45227</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45227</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45227</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45227</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45227</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45227</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45227</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45227</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45227</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45227</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45227</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45227</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45227</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45227</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45227</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45227</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45227</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45227</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45227</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45227</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45227</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45227</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45227</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45227</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45227</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45227</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45227</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45227</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45227</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45227</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45227</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45227</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45227</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45227</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45227</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45227</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45227</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45227</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45227</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45227</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45227</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45227</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45227</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45227</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45227</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45227</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45227</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45227</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45227</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45227</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45227</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45227</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45227</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45227</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45227</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45227</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45227</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45227</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45227</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45227</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45227</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45227</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45227</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45227</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45227</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45227</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45227</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45227</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45227</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45227</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45227</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45227</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45227</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45227</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45227</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45227</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45227</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45227</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45227</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45227</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45227</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45227</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45227</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45227</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45227</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45227</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45227</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45227</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45227</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45227</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45227</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45227</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45227</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45227</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45227</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45227</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45227</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45227</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45227</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45227</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45227</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45227</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45227</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45227</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45227</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45227</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45227</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45227</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45227</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45227</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45227</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45227</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45227</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45227</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45227</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45227</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45227</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45227</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45227</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45227</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45227</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45227</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45227</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45227</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45227</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45227</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45227</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45227</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45227</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45227</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45227</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45227</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45227</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45227</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45227</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45227</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45227</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45227</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45227</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45227</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45227</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45227</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45227</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45227</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45227</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45227</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45227</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45227</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45227</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45227</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45227</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45227</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45227</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45227</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45227</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45227</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45227</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45227</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45227</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45227</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45227</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45227</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45227</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45227</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45227</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45227</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45227</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45227</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45227</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45227</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45227</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45227</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45227</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45227</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45227</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45227</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45227</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45227</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45227</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45227</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45227</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45227</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45227</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45227</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45227</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45227</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45227</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45227</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45227</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45227</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45227</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45227</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45227</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45227</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45227</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45227</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45227</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45227</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45227</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45227</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45227</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45227</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45227</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45227</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45227</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45227</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45227</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45227</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45227</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45227</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45227</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45227</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45227</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45227</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45227</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45227</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45227</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45227</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45227</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45227</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45227</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45227</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45227</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45227</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45227</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45227</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45227</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45227</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45227</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45227</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45227</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45227</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45227</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45227</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45227</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45227</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45227</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45227</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45227</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45227</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45227</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45227</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45227</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45227</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45227</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45227</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45227</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45227</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45227</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45227</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45227</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45227</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45227</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45227</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45227</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45227</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45227</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45227</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45227</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45227</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45227</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45227</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45227</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45227</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45227</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45227</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45227</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45227</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45227</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45227</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45227</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45227</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45227</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45227</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45227</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45227</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45227</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45227</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45227</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45227</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45227</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45227</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45227</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45227</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45227</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45227</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45227</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45227</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45227</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45227</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45227</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45227</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45227</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45227</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45227</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45227</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45227</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45227</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45227</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45227</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45227</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45227</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45227</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45227</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45227</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45227</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45227</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45227</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45227</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45227</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45227</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45227</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45227</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45227</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45227</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45227</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45227</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45227</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45227</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45227</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45227</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45227</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45227</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45227</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45227</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45227</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45227</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45227</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45227</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45227</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45227</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45227</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45227</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45227</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45227</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45227</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45227</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45227</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45227</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45227</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45227</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45227</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45227</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45227</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45227</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45227</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45227</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45227</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45227</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45227</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45227</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45227</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45227</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45227</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45227</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45227</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45227</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45227</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45227</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45227</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45227</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45227</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45227</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45227</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45227</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45227</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45227</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45227</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45227</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45227</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45227</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45227</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45227</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45227</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45227</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45227</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45227</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45227</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45227</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45227</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45227</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45227</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45227</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45227</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45227</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45227</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45227</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45227</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45227</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45227</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45227</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45227</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45227</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45227</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45227</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45227</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45227</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45227</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45227</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45227</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45227</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45227</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45227</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45227</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45227</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45227</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45227</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45227</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45227</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45227</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45227</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45227</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45227</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45227</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45227</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45227</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45227</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45227</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45227</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45227</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45227</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45227</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45227</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45227</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45227</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45227</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45227</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45227</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45227</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45227</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45227</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45227</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45227</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45227</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45227</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45227</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45227</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45227</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45227</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45227</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45227</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45227</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45227</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45227</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45227</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45227</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45227</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45227</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45227</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45227</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45227</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45227</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45227</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45227</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45227</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45227</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45227</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45227</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45227</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45227</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45227</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45227</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45227</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45227</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45227</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45227</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45227</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45227</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45227</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45227</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45227</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45227</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45227</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45227</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45227</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45227</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45227</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45227</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45227</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45227</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45227</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45227</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45227</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45227</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45227</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45227</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45227</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45227</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45227</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45227</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45227</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45227</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45227</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45227</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45227</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45227</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45227</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45227</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45227</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45227</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45227</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45227</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45227</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45227</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45227</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45227</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45227</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45227</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45227</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45227</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45227</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45227</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45227</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45227</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45227</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45227</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45227</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45227</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45227</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45227</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45227</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45227</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45227</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45227</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45227</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45227</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45227</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45227</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45227</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45227</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45227</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45227</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45227</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45227</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45227</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45227</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45227</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45227</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45227</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45227</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45227</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45227</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45227</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45227</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45227</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45227</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45227</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45227</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45227</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45227</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45227</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45227</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45227</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45227</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45227</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45227</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45227</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45227</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45227</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45227</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45227</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45227</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45227</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45227</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45227</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45227</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45227</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45227</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45227</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45227</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45227</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45227</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45227</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45227</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45227</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45227</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45227</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45227</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45227</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45227</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45227</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45227</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45227</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45227</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45227</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45227</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45227</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45227</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45227</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45227</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45227</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45227</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45227</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45227</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45227</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45227</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45227</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45227</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45227</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45227</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45227</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45227</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45227</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45227</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45227</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45227</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45227</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45227</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45227</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45227</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45227</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45227</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45227</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45227</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45227</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45227</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45227</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45227</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45227</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45227</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45227</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45227</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45227</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45227</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45227</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45227</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45227</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45227</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45227</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45227</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45227</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45227</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45227</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45227</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45227</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45227</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45227</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45227</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45227</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45227</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45227</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45227</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45227</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45227</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45227</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45227</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45227</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45227</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45227</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45227</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45227</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45227</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45227</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45227</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45227</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45227</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45227</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45227</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45227</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45227</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45227</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45227</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45227</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45227</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45227</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45227</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45227</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45227</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45227</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45227</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45227</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45227</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45227</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45227</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45227</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45227</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45227</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45227</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45227</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45227</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45227</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45227</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45227</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45227</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45227</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45227</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45227</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45227</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45227</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45227</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45227</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45227</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45227</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45227</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45227</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45227</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45227</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45227</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45227</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45227</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45227</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45227</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45227</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45227</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45227</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45227</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45227</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45227</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45227</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45227</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45227</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45227</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45227</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45227</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45227</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45227</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45227</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45227</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45227</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45227</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45227</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45227</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45227</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45227</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45227</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45227</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45227</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45227</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45227</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45227</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45227</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45227</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45227</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45227</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45227</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45227</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45227</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45227</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45227</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45227</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45227</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45227</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45227</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45227</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45227</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45227</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45227</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45227</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45227</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45227</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45227</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45227</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45227</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45227</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45227</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45227</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45227</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45227</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45227</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45227</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45227</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45227</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45227</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45227</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45227</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45227</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45227</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45227</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45227</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45227</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45227</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45227</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45227</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45227</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45227</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45227</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45227</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45227</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45227</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45227</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45227</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45227</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45227</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45227</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45227</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45227</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45227</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45227</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45227</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45227</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45227</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45227</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45227</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45227</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45227</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45227</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45227</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45227</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45227</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45227</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45227</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45227</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45227</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45227</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45227</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45227</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45227</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45227</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45227</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45227</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45227</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45227</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45227</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45227</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45227</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45227</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45227</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45227</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45227</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45227</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45227</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45227</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45227</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45227</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45227</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45227</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45227</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45227</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45227</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45227</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45227</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45227</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45227</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45227</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45227</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45227</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45227</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45227</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45227</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45227</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45227</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45227</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45227</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45227</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45227</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45227</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45227</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45227</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45227</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45227</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45227</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45227</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45227</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45227</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45227</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45227</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45227</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45227</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45227</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45227</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45227</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45227</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45227</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45227</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45227</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45227</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45227</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45227</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45227</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45227</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45227</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45227</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45227</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45227</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45227</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45227</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45227</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45227</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45227</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45227</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45227</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45227</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45227</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45227</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45227</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45227</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45227</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45227</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45227</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45227</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45227</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45227</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45227</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45227</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45227</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45227</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45227</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45227</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45227</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45227</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45227</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45227</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45227</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45227</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45227</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45227</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45227</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45227</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45227</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45227</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45227</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45227</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45227</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45227</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45227</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45227</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45227</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45227</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45227</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45227</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45227</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45227</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45227</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45227</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45227</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45227</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45227</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45227</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45227</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45227</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45227</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45227</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45227</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45227</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45227</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45227</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45227</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45227</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45227</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45227</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45227</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45227</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45227</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45227</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45227</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45227</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45227</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45227</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45227</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45227</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45227</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45227</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45227</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45227</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45227</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45227</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45227</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45227</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45227</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45227</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45227</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45227</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45227</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45227</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45227</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45227</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45227</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45227</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45227</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45227</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45227</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45227</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45227</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45227</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45227</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45227</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45227</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45227</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45227</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45227</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45227</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45227</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45227</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45227</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45227</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45227</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45227</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45227</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45227</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45227</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45227</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45227</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45227</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45227</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45227</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45227</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45227</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45227</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45227</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45227</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45227</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45227</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45227</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45227</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45227</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45227</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45227</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45227</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45227</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45227</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45227</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45227</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45227</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45227</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45227</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45227</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45227</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45227</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45227</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45227</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45227</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45227</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45227</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45227</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45227</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45227</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45227</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45227</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45227</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45227</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45227</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45227</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45227</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45227</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45227</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45227</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45227</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45227</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45227</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45227</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45227</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45227</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45227</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45227</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45227</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45227</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45227</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45227</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45227</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45227</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45227</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45227</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45227</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45227</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45227</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45227</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45227</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45227</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45227</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45227</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45227</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45227</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45227</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45227</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45227</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45227</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45227</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45227</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45227</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45227</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45227</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45227</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45227</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45227</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45227</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45227</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45227</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45227</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45227</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45227</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45227</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45227</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45227</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45227</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45227</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45227</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45227</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45227</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45227</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45227</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45227</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45227</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45227</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45227</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45227</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45227</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45227</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45227</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45227</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45227</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45227</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45227</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45227</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45227</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45227</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45227</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45227</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45227</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45227</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45227</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45227</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45227</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45227</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45227</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45227</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45227</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45227</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45227</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45227</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45227</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45227</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45227</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45227</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45227</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45227</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45227</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45227</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45227</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45227</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45227</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45227</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45227</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45227</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45227</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45227</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45227</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45227</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45227</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45227</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45227</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45227</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45227</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45227</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45227</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45227</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45227</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45227</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45227</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45227</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45227</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45227</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45227</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45227</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45227</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45227</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45227</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45227</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45227</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45227</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45227</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45227</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45227</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45227</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45227</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45227</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45227</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45227</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45227</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45227</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45227</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45227</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45227</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45227</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45227</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45227</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45227</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45227</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45227</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45227</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45227</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45227</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45227</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45227</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45227</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45227</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45227</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45227</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45227</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45227</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45227</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45227</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45227</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45227</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45227</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45227</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45227</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45227</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45227</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45227</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45227</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45227</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45227</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45227</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45227</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45227</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45227</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45227</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45227</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45227</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45227</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45227</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45227</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45227</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45227</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45227</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45227</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45227</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45227</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45227</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45227</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45227</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45227</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45227</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45227</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45227</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45227</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45227</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45227</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45227</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45227</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45227</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45227</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45227</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45227</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45227</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45227</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45227</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45227</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45227</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45227</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45227</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45227</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45227</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45227</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45227</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45227</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45227</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45227</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45227</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45227</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45227</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45227</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45227</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45227</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45227</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45227</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45227</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45227</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45227</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45227</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45227</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45227</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45227</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45227</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45227</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45227</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45227</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45227</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45227</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45227</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45227</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45227</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45227</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45227</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45227</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45227</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45227</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45227</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45227</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45227</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45227</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45227</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45227</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45227</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45227</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45227</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45227</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45227</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45227</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45227</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45227</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45227</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45227</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45227</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45227</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45227</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45227</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45227</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45227</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45227</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45227</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45227</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45227</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45227</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45227</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45227</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45227</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45227</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45227</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45227</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45227</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45227</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45227</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45227</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45227</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45227</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45227</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45227</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45227</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45227</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45227</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45227</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45227</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45227</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45227</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45227</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45227</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45227</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45227</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45227</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45227</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45227</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45227</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45227</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45227</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45227</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45227</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45227</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45227</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45227</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45227</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45227</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45227</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45227</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45227</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45227</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45227</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45227</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45227</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45227</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45227</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45227</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45227</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45227</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45227</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45227</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45227</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45227</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45227</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45227</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45227</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45227</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45227</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45227</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45227</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45227</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45227</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45227</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45227</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45227</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45227</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45227</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45227</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45227</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45227</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45227</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45227</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45227</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45227</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45227</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45227</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45227</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45227</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45227</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45227</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45227</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45227</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45227</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45227</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45227</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45227</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45227</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45227</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45227</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45227</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45227</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45227</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45227</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45227</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45227</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45227</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45227</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45227</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45227</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45227</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45227</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45227</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45227</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45227</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45227</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45227</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45227</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45227</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45227</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45227</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45227</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45227</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45227</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45227</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45227</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45227</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45227</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45227</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45227</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45227</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45227</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45227</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45227</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45227</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45227</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45227</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45227</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45227</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45227</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45227</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45227</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45227</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45227</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45227</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45227</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45227</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45227</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45227</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45227</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45227</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45227</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45227</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45227</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45227</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45227</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45227</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45227</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45227</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45227</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45227</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45227</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45227</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45227</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45227</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45227</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45227</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45227</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45227</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45227</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45227</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45227</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45227</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45227</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45227</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45227</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45227</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45227</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45227</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45227</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45227</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45227</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45227</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45227</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45227</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45227</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45227</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45227</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45227</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45227</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45227</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45227</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45227</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45227</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45227</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45227</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45227</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45227</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45227</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45227</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45227</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45227</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45227</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45227</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45227</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45227</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45227</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45227</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45227</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45227</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45227</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45227</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45227</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45227</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45227</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45227</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45227</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45227</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45227</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45227</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45227</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45227</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45227</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45227</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45227</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45227</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45227</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45227</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45227</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45227</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45227</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45227</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45227</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45227</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45227</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45227</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45227</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45227</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45227</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45227</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45227</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45227</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45227</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45227</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45227</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45227</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45227</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45227</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45227</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45227</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45227</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45227</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45227</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45227</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45227</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45227</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45227</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45227</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45227</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45227</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45227</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45227</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45227</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45227</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45227</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45227</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45227</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45227</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45227</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45227</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45227</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45227</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45227</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45227</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45227</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45227</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45227</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45227</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45227</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45227</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45227</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45227</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45227</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45227</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45227</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45227</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45227</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45227</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45227</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45227</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45227</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45227</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45227</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45227</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45227</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45227</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45227</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45227</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45227</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45227</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45227</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45227</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45227</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45227</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45227</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45227</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45227</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45227</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45227</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45227</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45227</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45227</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45227</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45227</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45227</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45227</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45227</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45227</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45227</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45227</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45227</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45227</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45227</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45227</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45227</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45227</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45227</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45227</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45227</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45227</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45227</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45227</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45227</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45227</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45227</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45227</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45227</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45227</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45227</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45227</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45227</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45227</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45227</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45227</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45227</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45227</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45227</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45227</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45227</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45227</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45227</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45227</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45227</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45227</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45227</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45227</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45227</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45227</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45227</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45227</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45227</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45227</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45227</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45227</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45227</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45227</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45227</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45227</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45227</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45227</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45227</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45227</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45227</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45227</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45227</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45227</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45227</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45227</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45227</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45227</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45227</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45227</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45227</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45227</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45227</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45227</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45227</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45227</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45227</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45227</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45227</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45227</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45227</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45227</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45227</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45227</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45227</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45227</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45227</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45227</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45227</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45227</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45227</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45227</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45227</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45227</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45227</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45227</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45227</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45227</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45227</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45227</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45227</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45227</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45227</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45227</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45227</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45227</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45227</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45227</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45227</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45227</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45227</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45227</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45227</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45227</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45227</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45227</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45227</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45227</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45227</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45227</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45227</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45227</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45227</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45227</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45227</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45227</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45227</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45227</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45227</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45227</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45227</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45227</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45227</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45227</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45227</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45227</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45227</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45227</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45227</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45227</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45227</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45227</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45227</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45227</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45227</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45227</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45227</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45227</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45227</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45227</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45227</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45227</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45227</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45227</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45227</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45227</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45227</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45227</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45227</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45227</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45227</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45227</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45227</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45227</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45227</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45227</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45227</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45227</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45227</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45227</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45227</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45227</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45227</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45227</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45227</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45227</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45227</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45227</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45227</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45227</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45227</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45227</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45227</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45227</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45227</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45227</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45227</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45227</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45227</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45227</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45227</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45227</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45227</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45227</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45227</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45227</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45227</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45227</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45227</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45227</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45227</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45227</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45227</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45227</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45227</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45227</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45227</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45227</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45227</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45227</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45227</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45227</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45227</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45227</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45227</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45227</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45227</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45227</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45227</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45227</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45227</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45227</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45227</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45227</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45227</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45227</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45227</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45227</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45227</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45227</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45227</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45227</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45227</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45227</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45227</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45227</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45227</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45227</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45227</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45227</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45227</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45227</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45227</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45227</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45227</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45227</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45227</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45227</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45227</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45227</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45227</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45227</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45227</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45227</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45227</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45227</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45227</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45227</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45227</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45227</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45227</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45227</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45227</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45227</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45227</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45227</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45227</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45227</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45227</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45227</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45227</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45227</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45227</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45227</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45227</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45227</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45227</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45227</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45227</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45227</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45227</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45227</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45227</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45227</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45227</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45227</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45227</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45227</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45227</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45227</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45227</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45227</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45227</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45227</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45227</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45227</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45227</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45227</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45227</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45227</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45227</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45227</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45227</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45227</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45227</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45227</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45227</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45227</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45227</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45227</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45227</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45227</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45227</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45227</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45227</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45227</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45227</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45227</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45227</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45227</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45227</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45227</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45227</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45227</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45227</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45227</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45227</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45227</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45227</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45227</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45227</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45227</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45227</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45227</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45227</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45227</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45227</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45227</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45227</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45227</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45227</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45227</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45227</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45227</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45227</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45227</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45227</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45227</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45227</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45227</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45227</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45227</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45227</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45227</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45227</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45227</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45227</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45227</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45227</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45227</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45227</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45227</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45227</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45227</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45227</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45227</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45227</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45227</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45227</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45227</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45227</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45227</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45227</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45227</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45227</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45227</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45227</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45227</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45227</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45227</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45227</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45227</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45227</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45227</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45227</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45227</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45227</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45227</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45227</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45227</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45227</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45227</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45227</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45227</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45227</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45227</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45227</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45227</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45227</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45227</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45227</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45227</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45227</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45227</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45227</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45227</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45227</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45227</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45227</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45227</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45227</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45227</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45227</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45227</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45227</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45227</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45227</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45227</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45227</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45227</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45227</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45227</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45227</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45227</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45227</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45227</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45227</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45227</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45227</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45227</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45227</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45227</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45227</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45227</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45227</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45227</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45227</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45227</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45227</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45227</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45227</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45227</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45227</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45227</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45227</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45227</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45227</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45227</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45227</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45227</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45227</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45227</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45227</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45227</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45227</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45227</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45227</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45227</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45227</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45227</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45227</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45227</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45227</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45227</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45227</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45227</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45227</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45227</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45227</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45227</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45227</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45227</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45227</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45227</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45227</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45227</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45227</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45227</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45227</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45227</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45227</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45227</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45227</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45227</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45227</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45227</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45227</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45227</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45227</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45227</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45227</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45227</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45227</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45227</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45227</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45227</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45227</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45227</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45227</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45227</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45227</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45227</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45227</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45227</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45227</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45227</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45227</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45227</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45227</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45227</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45227</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45227</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45227</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45227</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45227</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45227</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45227</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45227</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45227</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45227</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45227</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45227</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45227</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45227</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45227</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45227</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45227</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45227</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45227</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45227</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45227</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45227</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45227</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45227</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45227</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45227</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45227</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45227</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45227</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45227</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45227</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45227</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45227</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45227</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45227</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45227</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45227</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45227</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45227</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45227</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45227</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45227</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45227</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45227</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45227</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45227</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45227</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45227</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45227</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45227</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45227</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45227</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45227</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45227</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45227</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45227</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45227</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45227</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45227</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45227</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45227</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45227</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45227</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45227</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45227</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45227</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45227</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45227</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45227</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45227</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45227</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45227</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45227</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45227</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45227</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45227</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45227</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45227</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45227</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45227</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45227</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45227</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45227</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45227</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45227</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45227</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45227</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45227</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45227</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45227</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45227</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45227</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45227</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45227</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45227</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45227</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45227</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45227</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45227</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45227</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45227</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45227</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45227</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45227</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45227</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45227</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45227</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45227</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45227</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45227</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45227</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45227</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45227</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45227</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45227</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45227</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45227</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45227</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45227</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45227</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45227</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45227</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45227</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45227</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45227</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45227</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45227</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45227</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45227</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45227</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45227</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45227</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45227</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45227</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45227</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45227</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45227</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45227</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45227</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45227</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45227</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45227</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45227</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45227</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45227</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45227</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45227</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45227</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45227</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45227</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45227</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45227</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45227</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45227</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45227</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45227</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45227</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45227</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45227</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45227</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45227</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45227</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45227</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45227</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45227</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45227</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45227</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45227</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45227</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45227</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45227</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45227</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45227</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45227</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45227</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45227</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45227</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45227</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45227</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45227</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45227</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45227</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45227</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45227</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45227</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45227</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45227</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45227</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45227</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45227</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45227</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45227</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45227</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45227</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45227</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45227</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45227</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45227</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45227</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45227</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45227</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45227</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45227</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45227</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45227</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45227</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45227</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45227</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45227</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45227</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45227</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45227</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45227</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45227</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45227</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45227</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45227</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45227</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45227</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45227</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45227</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45227</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45227</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45227</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45227</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45227</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45227</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45227</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45227</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45227</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45227</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45227</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45227</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45227</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45227</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45227</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45227</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45227</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45227</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45227</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45227</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45227</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45227</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45227</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45227</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45227</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45227</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45227</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45227</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45227</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45227</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45227</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45227</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45227</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45227</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45227</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45227</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45227</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45227</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45227</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45227</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45227</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45227</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45227</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45227</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45227</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45227</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45227</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45227</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45227</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45227</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45227</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45227</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45227</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45227</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45227</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45227</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45227</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45227</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45227</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45227</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45227</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45227</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45227</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45227</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45227</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45227</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45227</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45227</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45227</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45227</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45227</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45227</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45227</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45227</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45227</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45227</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45227</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45227</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45227</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45227</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45227</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45227</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45227</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45227</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45227</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45227</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45227</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45227</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45227</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45227</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45227</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45227</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45227</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45227</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45227</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45227</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45227</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45227</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45227</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45227</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45227</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45227</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45227</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45227</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45227</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45227</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45227</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45227</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45227</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45227</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45227</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45227</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45227</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45227</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45227</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45227</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45227</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45227</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45227</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45227</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45227</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45227</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45227</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45227</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45227</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45227</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45227</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45227</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45227</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45227</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45227</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45227</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45227</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45227</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45227</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45227</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45227</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45227</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45227</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45227</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45227</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45227</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45227</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45227</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45227</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45227</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45227</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45227</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45227</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45227</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45227</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45227</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45227</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45227</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45227</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45227</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45227</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45227</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45227</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45227</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45227</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45227</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45227</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45227</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45227</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45227</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45227</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45227</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45227</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45227</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45227</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45227</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45227</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45227</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45227</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45227</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45227</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45227</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45227</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45227</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45227</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45227</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45227</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45227</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45227</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45227</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45227</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45227</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45227</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45227</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45227</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45227</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45227</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45227</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45227</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45227</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45227</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45227</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45227</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45227</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45227</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45227</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45227</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45227</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45227</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45227</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45227</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45227</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45227</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45227</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45227</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45227</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45227</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45227</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45227</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45227</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45227</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45227</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45227</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45227</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45227</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45227</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45227</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45227</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45227</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45227</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45227</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45227</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45227</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45227</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45227</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45227</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45227</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45227</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45227</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45227</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45227</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45227</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45227</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45227</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45227</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45227</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45227</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45227</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45227</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45227</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45227</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45227</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45227</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45227</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45227</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45227</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45227</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45227</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45227</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45227</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45227</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45227</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45227</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45227</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45227</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45227</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45227</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45227</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45227</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45227</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45227</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45227</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45227</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45227</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45227</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45227</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45227</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45227</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45227</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45227</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45227</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45227</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45227</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45227</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45227</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45227</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45227</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45227</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45227</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45227</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45227</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45227</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45227</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45227</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45227</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45227</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45227</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45227</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45227</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45227</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45227</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45227</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45227</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45227</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45227</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45227</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45227</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45227</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45227</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45227</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45227</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45227</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45227</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45227</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45227</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45227</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45227</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45227</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45227</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45227</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45227</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45227</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45227</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45227</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45227</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45227</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45227</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45227</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45227</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45227</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45227</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45227</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45227</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45227</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45227</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45227</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45227</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45227</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45227</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45227</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45227</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45227</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45227</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45227</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45227</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45227</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45227</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45227</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45227</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45227</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45227</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45227</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45227</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45227</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45227</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45227</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45227</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45227</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45227</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45227</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45227</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45227</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45227</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45227</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45227</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45227</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45227</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45227</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45227</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45227</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45227</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45227</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45227</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45227</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45227</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45227</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45227</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45227</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45227</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45227</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45227</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45227</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45227</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45227</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45227</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45227</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45227</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45227</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45227</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45227</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45227</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45227</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45227</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45227</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45227</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45227</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45227</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45227</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45227</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45227</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45227</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45227</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45227</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45227</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45227</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45227</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45227</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45227</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45227</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45227</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45227</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45227</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45227</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45227</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45227</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45227</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45227</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45227</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45227</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45227</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45227</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45227</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45227</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45227</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45227</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45227</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45227</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45227</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45227</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45227</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45227</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45227</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45227</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45227</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45227</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45227</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45227</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45227</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45227</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45227</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45227</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ht="15" customHeight="1">
      <c r="A3322" t="inlineStr">
        <is>
          <t>A 51935-2023</t>
        </is>
      </c>
      <c r="B3322" s="1" t="n">
        <v>45223</v>
      </c>
      <c r="C3322" s="1" t="n">
        <v>45227</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row r="3323" ht="15" customHeight="1">
      <c r="A3323" t="inlineStr">
        <is>
          <t>A 52698-2023</t>
        </is>
      </c>
      <c r="B3323" s="1" t="n">
        <v>45225</v>
      </c>
      <c r="C3323" s="1" t="n">
        <v>45227</v>
      </c>
      <c r="D3323" t="inlineStr">
        <is>
          <t>UPPSALA LÄN</t>
        </is>
      </c>
      <c r="E3323" t="inlineStr">
        <is>
          <t>ÖSTHAMMAR</t>
        </is>
      </c>
      <c r="F3323" t="inlineStr">
        <is>
          <t>Bergvik skog öst AB</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52629-2023</t>
        </is>
      </c>
      <c r="B3324" s="1" t="n">
        <v>45225</v>
      </c>
      <c r="C3324" s="1" t="n">
        <v>45227</v>
      </c>
      <c r="D3324" t="inlineStr">
        <is>
          <t>UPPSALA LÄN</t>
        </is>
      </c>
      <c r="E3324" t="inlineStr">
        <is>
          <t>ÖSTHAMMAR</t>
        </is>
      </c>
      <c r="G3324" t="n">
        <v>1.2</v>
      </c>
      <c r="H3324" t="n">
        <v>0</v>
      </c>
      <c r="I3324" t="n">
        <v>0</v>
      </c>
      <c r="J3324" t="n">
        <v>0</v>
      </c>
      <c r="K3324" t="n">
        <v>0</v>
      </c>
      <c r="L3324" t="n">
        <v>0</v>
      </c>
      <c r="M3324" t="n">
        <v>0</v>
      </c>
      <c r="N3324" t="n">
        <v>0</v>
      </c>
      <c r="O3324" t="n">
        <v>0</v>
      </c>
      <c r="P3324" t="n">
        <v>0</v>
      </c>
      <c r="Q3324" t="n">
        <v>0</v>
      </c>
      <c r="R3324" s="2" t="inlineStr"/>
    </row>
    <row r="3325">
      <c r="A3325" t="inlineStr">
        <is>
          <t>A 52699-2023</t>
        </is>
      </c>
      <c r="B3325" s="1" t="n">
        <v>45225</v>
      </c>
      <c r="C3325" s="1" t="n">
        <v>45227</v>
      </c>
      <c r="D3325" t="inlineStr">
        <is>
          <t>UPPSALA LÄN</t>
        </is>
      </c>
      <c r="E3325" t="inlineStr">
        <is>
          <t>ÖSTHAMMAR</t>
        </is>
      </c>
      <c r="F3325" t="inlineStr">
        <is>
          <t>Bergvik skog öst AB</t>
        </is>
      </c>
      <c r="G3325" t="n">
        <v>0.9</v>
      </c>
      <c r="H3325" t="n">
        <v>0</v>
      </c>
      <c r="I3325" t="n">
        <v>0</v>
      </c>
      <c r="J3325" t="n">
        <v>0</v>
      </c>
      <c r="K3325" t="n">
        <v>0</v>
      </c>
      <c r="L3325" t="n">
        <v>0</v>
      </c>
      <c r="M3325" t="n">
        <v>0</v>
      </c>
      <c r="N3325" t="n">
        <v>0</v>
      </c>
      <c r="O3325" t="n">
        <v>0</v>
      </c>
      <c r="P3325" t="n">
        <v>0</v>
      </c>
      <c r="Q3325" t="n">
        <v>0</v>
      </c>
      <c r="R33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2023-10-28T04:57:53Z</dcterms:created>
  <dcterms:modified xmlns:dcterms="http://purl.org/dc/terms/" xmlns:xsi="http://www.w3.org/2001/XMLSchema-instance" xsi:type="dcterms:W3CDTF">2023-10-28T04:57:55Z</dcterms:modified>
</cp:coreProperties>
</file>