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45186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45186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58937-2022.xlsx", "A 58937-2022")</f>
        <v/>
      </c>
      <c r="T3">
        <f>HYPERLINK("https://klasma.github.io/Logging_VASTERVIK/kartor/A 58937-2022.png", "A 58937-2022")</f>
        <v/>
      </c>
      <c r="U3">
        <f>HYPERLINK("https://klasma.github.io/Logging_VASTERVIK/knärot/A 58937-2022.png", "A 58937-2022")</f>
        <v/>
      </c>
      <c r="V3">
        <f>HYPERLINK("https://klasma.github.io/Logging_VASTERVIK/klagomål/A 58937-2022.docx", "A 58937-2022")</f>
        <v/>
      </c>
      <c r="W3">
        <f>HYPERLINK("https://klasma.github.io/Logging_VASTERVIK/klagomålsmail/A 58937-2022.docx", "A 58937-2022")</f>
        <v/>
      </c>
      <c r="X3">
        <f>HYPERLINK("https://klasma.github.io/Logging_VASTERVIK/tillsyn/A 58937-2022.docx", "A 58937-2022")</f>
        <v/>
      </c>
      <c r="Y3">
        <f>HYPERLINK("https://klasma.github.io/Logging_VASTERVIK/tillsynsmail/A 58937-2022.docx", "A 58937-2022")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45186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54601-2022.xlsx", "A 54601-2022")</f>
        <v/>
      </c>
      <c r="T4">
        <f>HYPERLINK("https://klasma.github.io/Logging_VASTERVIK/kartor/A 54601-2022.png", "A 54601-2022")</f>
        <v/>
      </c>
      <c r="V4">
        <f>HYPERLINK("https://klasma.github.io/Logging_VASTERVIK/klagomål/A 54601-2022.docx", "A 54601-2022")</f>
        <v/>
      </c>
      <c r="W4">
        <f>HYPERLINK("https://klasma.github.io/Logging_VASTERVIK/klagomålsmail/A 54601-2022.docx", "A 54601-2022")</f>
        <v/>
      </c>
      <c r="X4">
        <f>HYPERLINK("https://klasma.github.io/Logging_VASTERVIK/tillsyn/A 54601-2022.docx", "A 54601-2022")</f>
        <v/>
      </c>
      <c r="Y4">
        <f>HYPERLINK("https://klasma.github.io/Logging_VASTERVIK/tillsynsmail/A 54601-2022.docx", "A 54601-2022")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45186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7757-2021.xlsx", "A 7757-2021")</f>
        <v/>
      </c>
      <c r="T5">
        <f>HYPERLINK("https://klasma.github.io/Logging_VASTERVIK/kartor/A 7757-2021.png", "A 7757-2021")</f>
        <v/>
      </c>
      <c r="U5">
        <f>HYPERLINK("https://klasma.github.io/Logging_VASTERVIK/knärot/A 7757-2021.png", "A 7757-2021")</f>
        <v/>
      </c>
      <c r="V5">
        <f>HYPERLINK("https://klasma.github.io/Logging_VASTERVIK/klagomål/A 7757-2021.docx", "A 7757-2021")</f>
        <v/>
      </c>
      <c r="W5">
        <f>HYPERLINK("https://klasma.github.io/Logging_VASTERVIK/klagomålsmail/A 7757-2021.docx", "A 7757-2021")</f>
        <v/>
      </c>
      <c r="X5">
        <f>HYPERLINK("https://klasma.github.io/Logging_VASTERVIK/tillsyn/A 7757-2021.docx", "A 7757-2021")</f>
        <v/>
      </c>
      <c r="Y5">
        <f>HYPERLINK("https://klasma.github.io/Logging_VASTERVIK/tillsynsmail/A 7757-2021.docx", "A 7757-2021")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45186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37023-2021.xlsx", "A 37023-2021")</f>
        <v/>
      </c>
      <c r="T6">
        <f>HYPERLINK("https://klasma.github.io/Logging_VASTERVIK/kartor/A 37023-2021.png", "A 37023-2021")</f>
        <v/>
      </c>
      <c r="U6">
        <f>HYPERLINK("https://klasma.github.io/Logging_VASTERVIK/knärot/A 37023-2021.png", "A 37023-2021")</f>
        <v/>
      </c>
      <c r="V6">
        <f>HYPERLINK("https://klasma.github.io/Logging_VASTERVIK/klagomål/A 37023-2021.docx", "A 37023-2021")</f>
        <v/>
      </c>
      <c r="W6">
        <f>HYPERLINK("https://klasma.github.io/Logging_VASTERVIK/klagomålsmail/A 37023-2021.docx", "A 37023-2021")</f>
        <v/>
      </c>
      <c r="X6">
        <f>HYPERLINK("https://klasma.github.io/Logging_VASTERVIK/tillsyn/A 37023-2021.docx", "A 37023-2021")</f>
        <v/>
      </c>
      <c r="Y6">
        <f>HYPERLINK("https://klasma.github.io/Logging_VASTERVIK/tillsynsmail/A 37023-2021.docx", "A 37023-2021")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45186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63105-2019.xlsx", "A 63105-2019")</f>
        <v/>
      </c>
      <c r="T7">
        <f>HYPERLINK("https://klasma.github.io/Logging_VASTERVIK/kartor/A 63105-2019.png", "A 63105-2019")</f>
        <v/>
      </c>
      <c r="V7">
        <f>HYPERLINK("https://klasma.github.io/Logging_VASTERVIK/klagomål/A 63105-2019.docx", "A 63105-2019")</f>
        <v/>
      </c>
      <c r="W7">
        <f>HYPERLINK("https://klasma.github.io/Logging_VASTERVIK/klagomålsmail/A 63105-2019.docx", "A 63105-2019")</f>
        <v/>
      </c>
      <c r="X7">
        <f>HYPERLINK("https://klasma.github.io/Logging_VASTERVIK/tillsyn/A 63105-2019.docx", "A 63105-2019")</f>
        <v/>
      </c>
      <c r="Y7">
        <f>HYPERLINK("https://klasma.github.io/Logging_VASTERVIK/tillsynsmail/A 63105-2019.docx", "A 63105-2019")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45186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15252-2021.xlsx", "A 15252-2021")</f>
        <v/>
      </c>
      <c r="T8">
        <f>HYPERLINK("https://klasma.github.io/Logging_VASTERVIK/kartor/A 15252-2021.png", "A 15252-2021")</f>
        <v/>
      </c>
      <c r="U8">
        <f>HYPERLINK("https://klasma.github.io/Logging_VASTERVIK/knärot/A 15252-2021.png", "A 15252-2021")</f>
        <v/>
      </c>
      <c r="V8">
        <f>HYPERLINK("https://klasma.github.io/Logging_VASTERVIK/klagomål/A 15252-2021.docx", "A 15252-2021")</f>
        <v/>
      </c>
      <c r="W8">
        <f>HYPERLINK("https://klasma.github.io/Logging_VASTERVIK/klagomålsmail/A 15252-2021.docx", "A 15252-2021")</f>
        <v/>
      </c>
      <c r="X8">
        <f>HYPERLINK("https://klasma.github.io/Logging_VASTERVIK/tillsyn/A 15252-2021.docx", "A 15252-2021")</f>
        <v/>
      </c>
      <c r="Y8">
        <f>HYPERLINK("https://klasma.github.io/Logging_VASTERVIK/tillsynsmail/A 15252-2021.docx", "A 15252-2021")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45186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54178-2019.xlsx", "A 54178-2019")</f>
        <v/>
      </c>
      <c r="T9">
        <f>HYPERLINK("https://klasma.github.io/Logging_VASTERVIK/kartor/A 54178-2019.png", "A 54178-2019")</f>
        <v/>
      </c>
      <c r="U9">
        <f>HYPERLINK("https://klasma.github.io/Logging_VASTERVIK/knärot/A 54178-2019.png", "A 54178-2019")</f>
        <v/>
      </c>
      <c r="V9">
        <f>HYPERLINK("https://klasma.github.io/Logging_VASTERVIK/klagomål/A 54178-2019.docx", "A 54178-2019")</f>
        <v/>
      </c>
      <c r="W9">
        <f>HYPERLINK("https://klasma.github.io/Logging_VASTERVIK/klagomålsmail/A 54178-2019.docx", "A 54178-2019")</f>
        <v/>
      </c>
      <c r="X9">
        <f>HYPERLINK("https://klasma.github.io/Logging_VASTERVIK/tillsyn/A 54178-2019.docx", "A 54178-2019")</f>
        <v/>
      </c>
      <c r="Y9">
        <f>HYPERLINK("https://klasma.github.io/Logging_VASTERVIK/tillsynsmail/A 54178-2019.docx", "A 54178-2019")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45186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16243-2020.xlsx", "A 16243-2020")</f>
        <v/>
      </c>
      <c r="T10">
        <f>HYPERLINK("https://klasma.github.io/Logging_VASTERVIK/kartor/A 16243-2020.png", "A 16243-2020")</f>
        <v/>
      </c>
      <c r="V10">
        <f>HYPERLINK("https://klasma.github.io/Logging_VASTERVIK/klagomål/A 16243-2020.docx", "A 16243-2020")</f>
        <v/>
      </c>
      <c r="W10">
        <f>HYPERLINK("https://klasma.github.io/Logging_VASTERVIK/klagomålsmail/A 16243-2020.docx", "A 16243-2020")</f>
        <v/>
      </c>
      <c r="X10">
        <f>HYPERLINK("https://klasma.github.io/Logging_VASTERVIK/tillsyn/A 16243-2020.docx", "A 16243-2020")</f>
        <v/>
      </c>
      <c r="Y10">
        <f>HYPERLINK("https://klasma.github.io/Logging_VASTERVIK/tillsynsmail/A 16243-2020.docx", "A 16243-2020")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45186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34624-2022.xlsx", "A 34624-2022")</f>
        <v/>
      </c>
      <c r="T11">
        <f>HYPERLINK("https://klasma.github.io/Logging_VASTERVIK/kartor/A 34624-2022.png", "A 34624-2022")</f>
        <v/>
      </c>
      <c r="U11">
        <f>HYPERLINK("https://klasma.github.io/Logging_VASTERVIK/knärot/A 34624-2022.png", "A 34624-2022")</f>
        <v/>
      </c>
      <c r="V11">
        <f>HYPERLINK("https://klasma.github.io/Logging_VASTERVIK/klagomål/A 34624-2022.docx", "A 34624-2022")</f>
        <v/>
      </c>
      <c r="W11">
        <f>HYPERLINK("https://klasma.github.io/Logging_VASTERVIK/klagomålsmail/A 34624-2022.docx", "A 34624-2022")</f>
        <v/>
      </c>
      <c r="X11">
        <f>HYPERLINK("https://klasma.github.io/Logging_VASTERVIK/tillsyn/A 34624-2022.docx", "A 34624-2022")</f>
        <v/>
      </c>
      <c r="Y11">
        <f>HYPERLINK("https://klasma.github.io/Logging_VASTERVIK/tillsynsmail/A 34624-2022.docx", "A 34624-2022")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45186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52916-2020.xlsx", "A 52916-2020")</f>
        <v/>
      </c>
      <c r="T12">
        <f>HYPERLINK("https://klasma.github.io/Logging_VASTERVIK/kartor/A 52916-2020.png", "A 52916-2020")</f>
        <v/>
      </c>
      <c r="U12">
        <f>HYPERLINK("https://klasma.github.io/Logging_VASTERVIK/knärot/A 52916-2020.png", "A 52916-2020")</f>
        <v/>
      </c>
      <c r="V12">
        <f>HYPERLINK("https://klasma.github.io/Logging_VASTERVIK/klagomål/A 52916-2020.docx", "A 52916-2020")</f>
        <v/>
      </c>
      <c r="W12">
        <f>HYPERLINK("https://klasma.github.io/Logging_VASTERVIK/klagomålsmail/A 52916-2020.docx", "A 52916-2020")</f>
        <v/>
      </c>
      <c r="X12">
        <f>HYPERLINK("https://klasma.github.io/Logging_VASTERVIK/tillsyn/A 52916-2020.docx", "A 52916-2020")</f>
        <v/>
      </c>
      <c r="Y12">
        <f>HYPERLINK("https://klasma.github.io/Logging_VASTERVIK/tillsynsmail/A 52916-2020.docx", "A 52916-2020")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45186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53760-2021.xlsx", "A 53760-2021")</f>
        <v/>
      </c>
      <c r="T13">
        <f>HYPERLINK("https://klasma.github.io/Logging_VASTERVIK/kartor/A 53760-2021.png", "A 53760-2021")</f>
        <v/>
      </c>
      <c r="V13">
        <f>HYPERLINK("https://klasma.github.io/Logging_VASTERVIK/klagomål/A 53760-2021.docx", "A 53760-2021")</f>
        <v/>
      </c>
      <c r="W13">
        <f>HYPERLINK("https://klasma.github.io/Logging_VASTERVIK/klagomålsmail/A 53760-2021.docx", "A 53760-2021")</f>
        <v/>
      </c>
      <c r="X13">
        <f>HYPERLINK("https://klasma.github.io/Logging_VASTERVIK/tillsyn/A 53760-2021.docx", "A 53760-2021")</f>
        <v/>
      </c>
      <c r="Y13">
        <f>HYPERLINK("https://klasma.github.io/Logging_VASTERVIK/tillsynsmail/A 53760-2021.docx", "A 53760-2021")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45186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60996-2021.xlsx", "A 60996-2021")</f>
        <v/>
      </c>
      <c r="T14">
        <f>HYPERLINK("https://klasma.github.io/Logging_VASTERVIK/kartor/A 60996-2021.png", "A 60996-2021")</f>
        <v/>
      </c>
      <c r="U14">
        <f>HYPERLINK("https://klasma.github.io/Logging_VASTERVIK/knärot/A 60996-2021.png", "A 60996-2021")</f>
        <v/>
      </c>
      <c r="V14">
        <f>HYPERLINK("https://klasma.github.io/Logging_VASTERVIK/klagomål/A 60996-2021.docx", "A 60996-2021")</f>
        <v/>
      </c>
      <c r="W14">
        <f>HYPERLINK("https://klasma.github.io/Logging_VASTERVIK/klagomålsmail/A 60996-2021.docx", "A 60996-2021")</f>
        <v/>
      </c>
      <c r="X14">
        <f>HYPERLINK("https://klasma.github.io/Logging_VASTERVIK/tillsyn/A 60996-2021.docx", "A 60996-2021")</f>
        <v/>
      </c>
      <c r="Y14">
        <f>HYPERLINK("https://klasma.github.io/Logging_VASTERVIK/tillsynsmail/A 60996-2021.docx", "A 60996-2021")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45186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71188-2021.xlsx", "A 71188-2021")</f>
        <v/>
      </c>
      <c r="T15">
        <f>HYPERLINK("https://klasma.github.io/Logging_VASTERVIK/kartor/A 71188-2021.png", "A 71188-2021")</f>
        <v/>
      </c>
      <c r="V15">
        <f>HYPERLINK("https://klasma.github.io/Logging_VASTERVIK/klagomål/A 71188-2021.docx", "A 71188-2021")</f>
        <v/>
      </c>
      <c r="W15">
        <f>HYPERLINK("https://klasma.github.io/Logging_VASTERVIK/klagomålsmail/A 71188-2021.docx", "A 71188-2021")</f>
        <v/>
      </c>
      <c r="X15">
        <f>HYPERLINK("https://klasma.github.io/Logging_VASTERVIK/tillsyn/A 71188-2021.docx", "A 71188-2021")</f>
        <v/>
      </c>
      <c r="Y15">
        <f>HYPERLINK("https://klasma.github.io/Logging_VASTERVIK/tillsynsmail/A 71188-2021.docx", "A 71188-2021")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45186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974-2023.xlsx", "A 974-2023")</f>
        <v/>
      </c>
      <c r="T16">
        <f>HYPERLINK("https://klasma.github.io/Logging_VASTERVIK/kartor/A 974-2023.png", "A 974-2023")</f>
        <v/>
      </c>
      <c r="V16">
        <f>HYPERLINK("https://klasma.github.io/Logging_VASTERVIK/klagomål/A 974-2023.docx", "A 974-2023")</f>
        <v/>
      </c>
      <c r="W16">
        <f>HYPERLINK("https://klasma.github.io/Logging_VASTERVIK/klagomålsmail/A 974-2023.docx", "A 974-2023")</f>
        <v/>
      </c>
      <c r="X16">
        <f>HYPERLINK("https://klasma.github.io/Logging_VASTERVIK/tillsyn/A 974-2023.docx", "A 974-2023")</f>
        <v/>
      </c>
      <c r="Y16">
        <f>HYPERLINK("https://klasma.github.io/Logging_VASTERVIK/tillsynsmail/A 974-2023.docx", "A 974-2023")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45186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11740-2023.xlsx", "A 11740-2023")</f>
        <v/>
      </c>
      <c r="T17">
        <f>HYPERLINK("https://klasma.github.io/Logging_VASTERVIK/kartor/A 11740-2023.png", "A 11740-2023")</f>
        <v/>
      </c>
      <c r="V17">
        <f>HYPERLINK("https://klasma.github.io/Logging_VASTERVIK/klagomål/A 11740-2023.docx", "A 11740-2023")</f>
        <v/>
      </c>
      <c r="W17">
        <f>HYPERLINK("https://klasma.github.io/Logging_VASTERVIK/klagomålsmail/A 11740-2023.docx", "A 11740-2023")</f>
        <v/>
      </c>
      <c r="X17">
        <f>HYPERLINK("https://klasma.github.io/Logging_VASTERVIK/tillsyn/A 11740-2023.docx", "A 11740-2023")</f>
        <v/>
      </c>
      <c r="Y17">
        <f>HYPERLINK("https://klasma.github.io/Logging_VASTERVIK/tillsynsmail/A 11740-2023.docx", "A 11740-2023")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45186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30779-2023.xlsx", "A 30779-2023")</f>
        <v/>
      </c>
      <c r="T18">
        <f>HYPERLINK("https://klasma.github.io/Logging_VASTERVIK/kartor/A 30779-2023.png", "A 30779-2023")</f>
        <v/>
      </c>
      <c r="U18">
        <f>HYPERLINK("https://klasma.github.io/Logging_VASTERVIK/knärot/A 30779-2023.png", "A 30779-2023")</f>
        <v/>
      </c>
      <c r="V18">
        <f>HYPERLINK("https://klasma.github.io/Logging_VASTERVIK/klagomål/A 30779-2023.docx", "A 30779-2023")</f>
        <v/>
      </c>
      <c r="W18">
        <f>HYPERLINK("https://klasma.github.io/Logging_VASTERVIK/klagomålsmail/A 30779-2023.docx", "A 30779-2023")</f>
        <v/>
      </c>
      <c r="X18">
        <f>HYPERLINK("https://klasma.github.io/Logging_VASTERVIK/tillsyn/A 30779-2023.docx", "A 30779-2023")</f>
        <v/>
      </c>
      <c r="Y18">
        <f>HYPERLINK("https://klasma.github.io/Logging_VASTERVIK/tillsynsmail/A 30779-2023.docx", "A 30779-2023")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45186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45186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45186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45186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45186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45186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45186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45186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45186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45186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45186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45186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45186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45186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45186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45186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45186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45186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45186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45186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45186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45186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1955-2021</t>
        </is>
      </c>
      <c r="B41" s="1" t="n">
        <v>44210</v>
      </c>
      <c r="C41" s="1" t="n">
        <v>45186</v>
      </c>
      <c r="D41" t="inlineStr">
        <is>
          <t>KALMAR LÄN</t>
        </is>
      </c>
      <c r="E41" t="inlineStr">
        <is>
          <t>VÄSTERVIK</t>
        </is>
      </c>
      <c r="G41" t="n">
        <v>5.3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Spillkråka
Talltita</t>
        </is>
      </c>
      <c r="S41">
        <f>HYPERLINK("https://klasma.github.io/Logging_VASTERVIK/artfynd/A 1955-2021.xlsx", "A 1955-2021")</f>
        <v/>
      </c>
      <c r="T41">
        <f>HYPERLINK("https://klasma.github.io/Logging_VASTERVIK/kartor/A 1955-2021.png", "A 1955-2021")</f>
        <v/>
      </c>
      <c r="V41">
        <f>HYPERLINK("https://klasma.github.io/Logging_VASTERVIK/klagomål/A 1955-2021.docx", "A 1955-2021")</f>
        <v/>
      </c>
      <c r="W41">
        <f>HYPERLINK("https://klasma.github.io/Logging_VASTERVIK/klagomålsmail/A 1955-2021.docx", "A 1955-2021")</f>
        <v/>
      </c>
      <c r="X41">
        <f>HYPERLINK("https://klasma.github.io/Logging_VASTERVIK/tillsyn/A 1955-2021.docx", "A 1955-2021")</f>
        <v/>
      </c>
      <c r="Y41">
        <f>HYPERLINK("https://klasma.github.io/Logging_VASTERVIK/tillsynsmail/A 1955-2021.docx", "A 1955-2021")</f>
        <v/>
      </c>
    </row>
    <row r="42" ht="15" customHeight="1">
      <c r="A42" t="inlineStr">
        <is>
          <t>A 21665-2021</t>
        </is>
      </c>
      <c r="B42" s="1" t="n">
        <v>44322</v>
      </c>
      <c r="C42" s="1" t="n">
        <v>45186</v>
      </c>
      <c r="D42" t="inlineStr">
        <is>
          <t>KALMAR LÄN</t>
        </is>
      </c>
      <c r="E42" t="inlineStr">
        <is>
          <t>VÄSTERVIK</t>
        </is>
      </c>
      <c r="G42" t="n">
        <v>18.9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Klubbsprötad bastardsvärmare
Smalsprötad bastardsvärmare</t>
        </is>
      </c>
      <c r="S42">
        <f>HYPERLINK("https://klasma.github.io/Logging_VASTERVIK/artfynd/A 21665-2021.xlsx", "A 21665-2021")</f>
        <v/>
      </c>
      <c r="T42">
        <f>HYPERLINK("https://klasma.github.io/Logging_VASTERVIK/kartor/A 21665-2021.png", "A 21665-2021")</f>
        <v/>
      </c>
      <c r="V42">
        <f>HYPERLINK("https://klasma.github.io/Logging_VASTERVIK/klagomål/A 21665-2021.docx", "A 21665-2021")</f>
        <v/>
      </c>
      <c r="W42">
        <f>HYPERLINK("https://klasma.github.io/Logging_VASTERVIK/klagomålsmail/A 21665-2021.docx", "A 21665-2021")</f>
        <v/>
      </c>
      <c r="X42">
        <f>HYPERLINK("https://klasma.github.io/Logging_VASTERVIK/tillsyn/A 21665-2021.docx", "A 21665-2021")</f>
        <v/>
      </c>
      <c r="Y42">
        <f>HYPERLINK("https://klasma.github.io/Logging_VASTERVIK/tillsynsmail/A 21665-2021.docx", "A 21665-2021")</f>
        <v/>
      </c>
    </row>
    <row r="43" ht="15" customHeight="1">
      <c r="A43" t="inlineStr">
        <is>
          <t>A 44667-2021</t>
        </is>
      </c>
      <c r="B43" s="1" t="n">
        <v>44438</v>
      </c>
      <c r="C43" s="1" t="n">
        <v>45186</v>
      </c>
      <c r="D43" t="inlineStr">
        <is>
          <t>KALMAR LÄN</t>
        </is>
      </c>
      <c r="E43" t="inlineStr">
        <is>
          <t>VÄSTERVIK</t>
        </is>
      </c>
      <c r="G43" t="n">
        <v>1.7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Järpe
Fjällig taggsvamp s.str.</t>
        </is>
      </c>
      <c r="S43">
        <f>HYPERLINK("https://klasma.github.io/Logging_VASTERVIK/artfynd/A 44667-2021.xlsx", "A 44667-2021")</f>
        <v/>
      </c>
      <c r="T43">
        <f>HYPERLINK("https://klasma.github.io/Logging_VASTERVIK/kartor/A 44667-2021.png", "A 44667-2021")</f>
        <v/>
      </c>
      <c r="V43">
        <f>HYPERLINK("https://klasma.github.io/Logging_VASTERVIK/klagomål/A 44667-2021.docx", "A 44667-2021")</f>
        <v/>
      </c>
      <c r="W43">
        <f>HYPERLINK("https://klasma.github.io/Logging_VASTERVIK/klagomålsmail/A 44667-2021.docx", "A 44667-2021")</f>
        <v/>
      </c>
      <c r="X43">
        <f>HYPERLINK("https://klasma.github.io/Logging_VASTERVIK/tillsyn/A 44667-2021.docx", "A 44667-2021")</f>
        <v/>
      </c>
      <c r="Y43">
        <f>HYPERLINK("https://klasma.github.io/Logging_VASTERVIK/tillsynsmail/A 44667-2021.docx", "A 44667-2021")</f>
        <v/>
      </c>
    </row>
    <row r="44" ht="15" customHeight="1">
      <c r="A44" t="inlineStr">
        <is>
          <t>A 51833-2021</t>
        </is>
      </c>
      <c r="B44" s="1" t="n">
        <v>44462</v>
      </c>
      <c r="C44" s="1" t="n">
        <v>45186</v>
      </c>
      <c r="D44" t="inlineStr">
        <is>
          <t>KALMAR LÄN</t>
        </is>
      </c>
      <c r="E44" t="inlineStr">
        <is>
          <t>VÄSTERVIK</t>
        </is>
      </c>
      <c r="G44" t="n">
        <v>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Motaggsvamp
Fläcknycklar</t>
        </is>
      </c>
      <c r="S44">
        <f>HYPERLINK("https://klasma.github.io/Logging_VASTERVIK/artfynd/A 51833-2021.xlsx", "A 51833-2021")</f>
        <v/>
      </c>
      <c r="T44">
        <f>HYPERLINK("https://klasma.github.io/Logging_VASTERVIK/kartor/A 51833-2021.png", "A 51833-2021")</f>
        <v/>
      </c>
      <c r="V44">
        <f>HYPERLINK("https://klasma.github.io/Logging_VASTERVIK/klagomål/A 51833-2021.docx", "A 51833-2021")</f>
        <v/>
      </c>
      <c r="W44">
        <f>HYPERLINK("https://klasma.github.io/Logging_VASTERVIK/klagomålsmail/A 51833-2021.docx", "A 51833-2021")</f>
        <v/>
      </c>
      <c r="X44">
        <f>HYPERLINK("https://klasma.github.io/Logging_VASTERVIK/tillsyn/A 51833-2021.docx", "A 51833-2021")</f>
        <v/>
      </c>
      <c r="Y44">
        <f>HYPERLINK("https://klasma.github.io/Logging_VASTERVIK/tillsynsmail/A 51833-2021.docx", "A 51833-2021")</f>
        <v/>
      </c>
    </row>
    <row r="45" ht="15" customHeight="1">
      <c r="A45" t="inlineStr">
        <is>
          <t>A 53769-2021</t>
        </is>
      </c>
      <c r="B45" s="1" t="n">
        <v>44467</v>
      </c>
      <c r="C45" s="1" t="n">
        <v>45186</v>
      </c>
      <c r="D45" t="inlineStr">
        <is>
          <t>KALMAR LÄN</t>
        </is>
      </c>
      <c r="E45" t="inlineStr">
        <is>
          <t>VÄSTERVIK</t>
        </is>
      </c>
      <c r="G45" t="n">
        <v>2.2</v>
      </c>
      <c r="H45" t="n">
        <v>1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Grön sköldmossa
Stubbspretmossa</t>
        </is>
      </c>
      <c r="S45">
        <f>HYPERLINK("https://klasma.github.io/Logging_VASTERVIK/artfynd/A 53769-2021.xlsx", "A 53769-2021")</f>
        <v/>
      </c>
      <c r="T45">
        <f>HYPERLINK("https://klasma.github.io/Logging_VASTERVIK/kartor/A 53769-2021.png", "A 53769-2021")</f>
        <v/>
      </c>
      <c r="V45">
        <f>HYPERLINK("https://klasma.github.io/Logging_VASTERVIK/klagomål/A 53769-2021.docx", "A 53769-2021")</f>
        <v/>
      </c>
      <c r="W45">
        <f>HYPERLINK("https://klasma.github.io/Logging_VASTERVIK/klagomålsmail/A 53769-2021.docx", "A 53769-2021")</f>
        <v/>
      </c>
      <c r="X45">
        <f>HYPERLINK("https://klasma.github.io/Logging_VASTERVIK/tillsyn/A 53769-2021.docx", "A 53769-2021")</f>
        <v/>
      </c>
      <c r="Y45">
        <f>HYPERLINK("https://klasma.github.io/Logging_VASTERVIK/tillsynsmail/A 53769-2021.docx", "A 53769-2021")</f>
        <v/>
      </c>
    </row>
    <row r="46" ht="15" customHeight="1">
      <c r="A46" t="inlineStr">
        <is>
          <t>A 56616-2021</t>
        </is>
      </c>
      <c r="B46" s="1" t="n">
        <v>44480</v>
      </c>
      <c r="C46" s="1" t="n">
        <v>45186</v>
      </c>
      <c r="D46" t="inlineStr">
        <is>
          <t>KALMAR LÄN</t>
        </is>
      </c>
      <c r="E46" t="inlineStr">
        <is>
          <t>VÄSTERVIK</t>
        </is>
      </c>
      <c r="G46" t="n">
        <v>0.7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Gullklöver
Vippärt</t>
        </is>
      </c>
      <c r="S46">
        <f>HYPERLINK("https://klasma.github.io/Logging_VASTERVIK/artfynd/A 56616-2021.xlsx", "A 56616-2021")</f>
        <v/>
      </c>
      <c r="T46">
        <f>HYPERLINK("https://klasma.github.io/Logging_VASTERVIK/kartor/A 56616-2021.png", "A 56616-2021")</f>
        <v/>
      </c>
      <c r="V46">
        <f>HYPERLINK("https://klasma.github.io/Logging_VASTERVIK/klagomål/A 56616-2021.docx", "A 56616-2021")</f>
        <v/>
      </c>
      <c r="W46">
        <f>HYPERLINK("https://klasma.github.io/Logging_VASTERVIK/klagomålsmail/A 56616-2021.docx", "A 56616-2021")</f>
        <v/>
      </c>
      <c r="X46">
        <f>HYPERLINK("https://klasma.github.io/Logging_VASTERVIK/tillsyn/A 56616-2021.docx", "A 56616-2021")</f>
        <v/>
      </c>
      <c r="Y46">
        <f>HYPERLINK("https://klasma.github.io/Logging_VASTERVIK/tillsynsmail/A 56616-2021.docx", "A 56616-2021")</f>
        <v/>
      </c>
    </row>
    <row r="47" ht="15" customHeight="1">
      <c r="A47" t="inlineStr">
        <is>
          <t>A 59940-2021</t>
        </is>
      </c>
      <c r="B47" s="1" t="n">
        <v>44494</v>
      </c>
      <c r="C47" s="1" t="n">
        <v>45186</v>
      </c>
      <c r="D47" t="inlineStr">
        <is>
          <t>KALMAR LÄN</t>
        </is>
      </c>
      <c r="E47" t="inlineStr">
        <is>
          <t>VÄSTERVIK</t>
        </is>
      </c>
      <c r="G47" t="n">
        <v>4.3</v>
      </c>
      <c r="H47" t="n">
        <v>1</v>
      </c>
      <c r="I47" t="n">
        <v>1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Knärot
Grönpyrola</t>
        </is>
      </c>
      <c r="S47">
        <f>HYPERLINK("https://klasma.github.io/Logging_VASTERVIK/artfynd/A 59940-2021.xlsx", "A 59940-2021")</f>
        <v/>
      </c>
      <c r="T47">
        <f>HYPERLINK("https://klasma.github.io/Logging_VASTERVIK/kartor/A 59940-2021.png", "A 59940-2021")</f>
        <v/>
      </c>
      <c r="U47">
        <f>HYPERLINK("https://klasma.github.io/Logging_VASTERVIK/knärot/A 59940-2021.png", "A 59940-2021")</f>
        <v/>
      </c>
      <c r="V47">
        <f>HYPERLINK("https://klasma.github.io/Logging_VASTERVIK/klagomål/A 59940-2021.docx", "A 59940-2021")</f>
        <v/>
      </c>
      <c r="W47">
        <f>HYPERLINK("https://klasma.github.io/Logging_VASTERVIK/klagomålsmail/A 59940-2021.docx", "A 59940-2021")</f>
        <v/>
      </c>
      <c r="X47">
        <f>HYPERLINK("https://klasma.github.io/Logging_VASTERVIK/tillsyn/A 59940-2021.docx", "A 59940-2021")</f>
        <v/>
      </c>
      <c r="Y47">
        <f>HYPERLINK("https://klasma.github.io/Logging_VASTERVIK/tillsynsmail/A 59940-2021.docx", "A 59940-2021")</f>
        <v/>
      </c>
    </row>
    <row r="48" ht="15" customHeight="1">
      <c r="A48" t="inlineStr">
        <is>
          <t>A 14927-2022</t>
        </is>
      </c>
      <c r="B48" s="1" t="n">
        <v>44657</v>
      </c>
      <c r="C48" s="1" t="n">
        <v>45186</v>
      </c>
      <c r="D48" t="inlineStr">
        <is>
          <t>KALMAR LÄN</t>
        </is>
      </c>
      <c r="E48" t="inlineStr">
        <is>
          <t>VÄSTERVIK</t>
        </is>
      </c>
      <c r="F48" t="inlineStr">
        <is>
          <t>Holmen skog AB</t>
        </is>
      </c>
      <c r="G48" t="n">
        <v>1.1</v>
      </c>
      <c r="H48" t="n">
        <v>2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Ekoxe
Revlummer</t>
        </is>
      </c>
      <c r="S48">
        <f>HYPERLINK("https://klasma.github.io/Logging_VASTERVIK/artfynd/A 14927-2022.xlsx", "A 14927-2022")</f>
        <v/>
      </c>
      <c r="T48">
        <f>HYPERLINK("https://klasma.github.io/Logging_VASTERVIK/kartor/A 14927-2022.png", "A 14927-2022")</f>
        <v/>
      </c>
      <c r="V48">
        <f>HYPERLINK("https://klasma.github.io/Logging_VASTERVIK/klagomål/A 14927-2022.docx", "A 14927-2022")</f>
        <v/>
      </c>
      <c r="W48">
        <f>HYPERLINK("https://klasma.github.io/Logging_VASTERVIK/klagomålsmail/A 14927-2022.docx", "A 14927-2022")</f>
        <v/>
      </c>
      <c r="X48">
        <f>HYPERLINK("https://klasma.github.io/Logging_VASTERVIK/tillsyn/A 14927-2022.docx", "A 14927-2022")</f>
        <v/>
      </c>
      <c r="Y48">
        <f>HYPERLINK("https://klasma.github.io/Logging_VASTERVIK/tillsynsmail/A 14927-2022.docx", "A 14927-2022")</f>
        <v/>
      </c>
    </row>
    <row r="49" ht="15" customHeight="1">
      <c r="A49" t="inlineStr">
        <is>
          <t>A 25145-2022</t>
        </is>
      </c>
      <c r="B49" s="1" t="n">
        <v>44729</v>
      </c>
      <c r="C49" s="1" t="n">
        <v>45186</v>
      </c>
      <c r="D49" t="inlineStr">
        <is>
          <t>KALMAR LÄN</t>
        </is>
      </c>
      <c r="E49" t="inlineStr">
        <is>
          <t>VÄSTERVIK</t>
        </is>
      </c>
      <c r="G49" t="n">
        <v>1.3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Tallticka</t>
        </is>
      </c>
      <c r="S49">
        <f>HYPERLINK("https://klasma.github.io/Logging_VASTERVIK/artfynd/A 25145-2022.xlsx", "A 25145-2022")</f>
        <v/>
      </c>
      <c r="T49">
        <f>HYPERLINK("https://klasma.github.io/Logging_VASTERVIK/kartor/A 25145-2022.png", "A 25145-2022")</f>
        <v/>
      </c>
      <c r="U49">
        <f>HYPERLINK("https://klasma.github.io/Logging_VASTERVIK/knärot/A 25145-2022.png", "A 25145-2022")</f>
        <v/>
      </c>
      <c r="V49">
        <f>HYPERLINK("https://klasma.github.io/Logging_VASTERVIK/klagomål/A 25145-2022.docx", "A 25145-2022")</f>
        <v/>
      </c>
      <c r="W49">
        <f>HYPERLINK("https://klasma.github.io/Logging_VASTERVIK/klagomålsmail/A 25145-2022.docx", "A 25145-2022")</f>
        <v/>
      </c>
      <c r="X49">
        <f>HYPERLINK("https://klasma.github.io/Logging_VASTERVIK/tillsyn/A 25145-2022.docx", "A 25145-2022")</f>
        <v/>
      </c>
      <c r="Y49">
        <f>HYPERLINK("https://klasma.github.io/Logging_VASTERVIK/tillsynsmail/A 25145-2022.docx", "A 25145-2022")</f>
        <v/>
      </c>
    </row>
    <row r="50" ht="15" customHeight="1">
      <c r="A50" t="inlineStr">
        <is>
          <t>A 38373-2022</t>
        </is>
      </c>
      <c r="B50" s="1" t="n">
        <v>44812</v>
      </c>
      <c r="C50" s="1" t="n">
        <v>45186</v>
      </c>
      <c r="D50" t="inlineStr">
        <is>
          <t>KALMAR LÄN</t>
        </is>
      </c>
      <c r="E50" t="inlineStr">
        <is>
          <t>VÄSTERVIK</t>
        </is>
      </c>
      <c r="G50" t="n">
        <v>3.1</v>
      </c>
      <c r="H50" t="n">
        <v>1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2</v>
      </c>
      <c r="R50" s="2" t="inlineStr">
        <is>
          <t>Knärot
Blåmossa</t>
        </is>
      </c>
      <c r="S50">
        <f>HYPERLINK("https://klasma.github.io/Logging_VASTERVIK/artfynd/A 38373-2022.xlsx", "A 38373-2022")</f>
        <v/>
      </c>
      <c r="T50">
        <f>HYPERLINK("https://klasma.github.io/Logging_VASTERVIK/kartor/A 38373-2022.png", "A 38373-2022")</f>
        <v/>
      </c>
      <c r="U50">
        <f>HYPERLINK("https://klasma.github.io/Logging_VASTERVIK/knärot/A 38373-2022.png", "A 38373-2022")</f>
        <v/>
      </c>
      <c r="V50">
        <f>HYPERLINK("https://klasma.github.io/Logging_VASTERVIK/klagomål/A 38373-2022.docx", "A 38373-2022")</f>
        <v/>
      </c>
      <c r="W50">
        <f>HYPERLINK("https://klasma.github.io/Logging_VASTERVIK/klagomålsmail/A 38373-2022.docx", "A 38373-2022")</f>
        <v/>
      </c>
      <c r="X50">
        <f>HYPERLINK("https://klasma.github.io/Logging_VASTERVIK/tillsyn/A 38373-2022.docx", "A 38373-2022")</f>
        <v/>
      </c>
      <c r="Y50">
        <f>HYPERLINK("https://klasma.github.io/Logging_VASTERVIK/tillsynsmail/A 38373-2022.docx", "A 38373-2022")</f>
        <v/>
      </c>
    </row>
    <row r="51" ht="15" customHeight="1">
      <c r="A51" t="inlineStr">
        <is>
          <t>A 46552-2022</t>
        </is>
      </c>
      <c r="B51" s="1" t="n">
        <v>44848</v>
      </c>
      <c r="C51" s="1" t="n">
        <v>45186</v>
      </c>
      <c r="D51" t="inlineStr">
        <is>
          <t>KALMAR LÄN</t>
        </is>
      </c>
      <c r="E51" t="inlineStr">
        <is>
          <t>VÄSTERVIK</t>
        </is>
      </c>
      <c r="F51" t="inlineStr">
        <is>
          <t>Sveaskog</t>
        </is>
      </c>
      <c r="G51" t="n">
        <v>1.7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Motaggsvamp
Sårläka</t>
        </is>
      </c>
      <c r="S51">
        <f>HYPERLINK("https://klasma.github.io/Logging_VASTERVIK/artfynd/A 46552-2022.xlsx", "A 46552-2022")</f>
        <v/>
      </c>
      <c r="T51">
        <f>HYPERLINK("https://klasma.github.io/Logging_VASTERVIK/kartor/A 46552-2022.png", "A 46552-2022")</f>
        <v/>
      </c>
      <c r="V51">
        <f>HYPERLINK("https://klasma.github.io/Logging_VASTERVIK/klagomål/A 46552-2022.docx", "A 46552-2022")</f>
        <v/>
      </c>
      <c r="W51">
        <f>HYPERLINK("https://klasma.github.io/Logging_VASTERVIK/klagomålsmail/A 46552-2022.docx", "A 46552-2022")</f>
        <v/>
      </c>
      <c r="X51">
        <f>HYPERLINK("https://klasma.github.io/Logging_VASTERVIK/tillsyn/A 46552-2022.docx", "A 46552-2022")</f>
        <v/>
      </c>
      <c r="Y51">
        <f>HYPERLINK("https://klasma.github.io/Logging_VASTERVIK/tillsynsmail/A 46552-2022.docx", "A 46552-2022")</f>
        <v/>
      </c>
    </row>
    <row r="52" ht="15" customHeight="1">
      <c r="A52" t="inlineStr">
        <is>
          <t>A 46787-2022</t>
        </is>
      </c>
      <c r="B52" s="1" t="n">
        <v>44851</v>
      </c>
      <c r="C52" s="1" t="n">
        <v>45186</v>
      </c>
      <c r="D52" t="inlineStr">
        <is>
          <t>KALMAR LÄN</t>
        </is>
      </c>
      <c r="E52" t="inlineStr">
        <is>
          <t>VÄSTERVIK</t>
        </is>
      </c>
      <c r="G52" t="n">
        <v>4.4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Motaggsvamp
Tallticka</t>
        </is>
      </c>
      <c r="S52">
        <f>HYPERLINK("https://klasma.github.io/Logging_VASTERVIK/artfynd/A 46787-2022.xlsx", "A 46787-2022")</f>
        <v/>
      </c>
      <c r="T52">
        <f>HYPERLINK("https://klasma.github.io/Logging_VASTERVIK/kartor/A 46787-2022.png", "A 46787-2022")</f>
        <v/>
      </c>
      <c r="V52">
        <f>HYPERLINK("https://klasma.github.io/Logging_VASTERVIK/klagomål/A 46787-2022.docx", "A 46787-2022")</f>
        <v/>
      </c>
      <c r="W52">
        <f>HYPERLINK("https://klasma.github.io/Logging_VASTERVIK/klagomålsmail/A 46787-2022.docx", "A 46787-2022")</f>
        <v/>
      </c>
      <c r="X52">
        <f>HYPERLINK("https://klasma.github.io/Logging_VASTERVIK/tillsyn/A 46787-2022.docx", "A 46787-2022")</f>
        <v/>
      </c>
      <c r="Y52">
        <f>HYPERLINK("https://klasma.github.io/Logging_VASTERVIK/tillsynsmail/A 46787-2022.docx", "A 46787-2022")</f>
        <v/>
      </c>
    </row>
    <row r="53" ht="15" customHeight="1">
      <c r="A53" t="inlineStr">
        <is>
          <t>A 50989-2022</t>
        </is>
      </c>
      <c r="B53" s="1" t="n">
        <v>44867</v>
      </c>
      <c r="C53" s="1" t="n">
        <v>45186</v>
      </c>
      <c r="D53" t="inlineStr">
        <is>
          <t>KALMAR LÄN</t>
        </is>
      </c>
      <c r="E53" t="inlineStr">
        <is>
          <t>VÄSTERVIK</t>
        </is>
      </c>
      <c r="G53" t="n">
        <v>2</v>
      </c>
      <c r="H53" t="n">
        <v>0</v>
      </c>
      <c r="I53" t="n">
        <v>2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Blomkålssvamp
Vätteros</t>
        </is>
      </c>
      <c r="S53">
        <f>HYPERLINK("https://klasma.github.io/Logging_VASTERVIK/artfynd/A 50989-2022.xlsx", "A 50989-2022")</f>
        <v/>
      </c>
      <c r="T53">
        <f>HYPERLINK("https://klasma.github.io/Logging_VASTERVIK/kartor/A 50989-2022.png", "A 50989-2022")</f>
        <v/>
      </c>
      <c r="V53">
        <f>HYPERLINK("https://klasma.github.io/Logging_VASTERVIK/klagomål/A 50989-2022.docx", "A 50989-2022")</f>
        <v/>
      </c>
      <c r="W53">
        <f>HYPERLINK("https://klasma.github.io/Logging_VASTERVIK/klagomålsmail/A 50989-2022.docx", "A 50989-2022")</f>
        <v/>
      </c>
      <c r="X53">
        <f>HYPERLINK("https://klasma.github.io/Logging_VASTERVIK/tillsyn/A 50989-2022.docx", "A 50989-2022")</f>
        <v/>
      </c>
      <c r="Y53">
        <f>HYPERLINK("https://klasma.github.io/Logging_VASTERVIK/tillsynsmail/A 50989-2022.docx", "A 50989-2022")</f>
        <v/>
      </c>
    </row>
    <row r="54" ht="15" customHeight="1">
      <c r="A54" t="inlineStr">
        <is>
          <t>A 62003-2022</t>
        </is>
      </c>
      <c r="B54" s="1" t="n">
        <v>44918</v>
      </c>
      <c r="C54" s="1" t="n">
        <v>45186</v>
      </c>
      <c r="D54" t="inlineStr">
        <is>
          <t>KALMAR LÄN</t>
        </is>
      </c>
      <c r="E54" t="inlineStr">
        <is>
          <t>VÄSTERVIK</t>
        </is>
      </c>
      <c r="G54" t="n">
        <v>6.2</v>
      </c>
      <c r="H54" t="n">
        <v>1</v>
      </c>
      <c r="I54" t="n">
        <v>0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2</v>
      </c>
      <c r="R54" s="2" t="inlineStr">
        <is>
          <t>Knärot
Linmåra/småsnärjmåra</t>
        </is>
      </c>
      <c r="S54">
        <f>HYPERLINK("https://klasma.github.io/Logging_VASTERVIK/artfynd/A 62003-2022.xlsx", "A 62003-2022")</f>
        <v/>
      </c>
      <c r="T54">
        <f>HYPERLINK("https://klasma.github.io/Logging_VASTERVIK/kartor/A 62003-2022.png", "A 62003-2022")</f>
        <v/>
      </c>
      <c r="U54">
        <f>HYPERLINK("https://klasma.github.io/Logging_VASTERVIK/knärot/A 62003-2022.png", "A 62003-2022")</f>
        <v/>
      </c>
      <c r="V54">
        <f>HYPERLINK("https://klasma.github.io/Logging_VASTERVIK/klagomål/A 62003-2022.docx", "A 62003-2022")</f>
        <v/>
      </c>
      <c r="W54">
        <f>HYPERLINK("https://klasma.github.io/Logging_VASTERVIK/klagomålsmail/A 62003-2022.docx", "A 62003-2022")</f>
        <v/>
      </c>
      <c r="X54">
        <f>HYPERLINK("https://klasma.github.io/Logging_VASTERVIK/tillsyn/A 62003-2022.docx", "A 62003-2022")</f>
        <v/>
      </c>
      <c r="Y54">
        <f>HYPERLINK("https://klasma.github.io/Logging_VASTERVIK/tillsynsmail/A 62003-2022.docx", "A 62003-2022")</f>
        <v/>
      </c>
    </row>
    <row r="55" ht="15" customHeight="1">
      <c r="A55" t="inlineStr">
        <is>
          <t>A 2097-2023</t>
        </is>
      </c>
      <c r="B55" s="1" t="n">
        <v>44939</v>
      </c>
      <c r="C55" s="1" t="n">
        <v>45186</v>
      </c>
      <c r="D55" t="inlineStr">
        <is>
          <t>KALMAR LÄN</t>
        </is>
      </c>
      <c r="E55" t="inlineStr">
        <is>
          <t>VÄSTERVIK</t>
        </is>
      </c>
      <c r="G55" t="n">
        <v>6.9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HYPERLINK("https://klasma.github.io/Logging_VASTERVIK/artfynd/A 2097-2023.xlsx", "A 2097-2023")</f>
        <v/>
      </c>
      <c r="T55">
        <f>HYPERLINK("https://klasma.github.io/Logging_VASTERVIK/kartor/A 2097-2023.png", "A 2097-2023")</f>
        <v/>
      </c>
      <c r="U55">
        <f>HYPERLINK("https://klasma.github.io/Logging_VASTERVIK/knärot/A 2097-2023.png", "A 2097-2023")</f>
        <v/>
      </c>
      <c r="V55">
        <f>HYPERLINK("https://klasma.github.io/Logging_VASTERVIK/klagomål/A 2097-2023.docx", "A 2097-2023")</f>
        <v/>
      </c>
      <c r="W55">
        <f>HYPERLINK("https://klasma.github.io/Logging_VASTERVIK/klagomålsmail/A 2097-2023.docx", "A 2097-2023")</f>
        <v/>
      </c>
      <c r="X55">
        <f>HYPERLINK("https://klasma.github.io/Logging_VASTERVIK/tillsyn/A 2097-2023.docx", "A 2097-2023")</f>
        <v/>
      </c>
      <c r="Y55">
        <f>HYPERLINK("https://klasma.github.io/Logging_VASTERVIK/tillsynsmail/A 2097-2023.docx", "A 2097-2023")</f>
        <v/>
      </c>
    </row>
    <row r="56" ht="15" customHeight="1">
      <c r="A56" t="inlineStr">
        <is>
          <t>A 2515-2023</t>
        </is>
      </c>
      <c r="B56" s="1" t="n">
        <v>44943</v>
      </c>
      <c r="C56" s="1" t="n">
        <v>45186</v>
      </c>
      <c r="D56" t="inlineStr">
        <is>
          <t>KALMAR LÄN</t>
        </is>
      </c>
      <c r="E56" t="inlineStr">
        <is>
          <t>VÄSTERVIK</t>
        </is>
      </c>
      <c r="G56" t="n">
        <v>1.3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Grönpyrola</t>
        </is>
      </c>
      <c r="S56">
        <f>HYPERLINK("https://klasma.github.io/Logging_VASTERVIK/artfynd/A 2515-2023.xlsx", "A 2515-2023")</f>
        <v/>
      </c>
      <c r="T56">
        <f>HYPERLINK("https://klasma.github.io/Logging_VASTERVIK/kartor/A 2515-2023.png", "A 2515-2023")</f>
        <v/>
      </c>
      <c r="U56">
        <f>HYPERLINK("https://klasma.github.io/Logging_VASTERVIK/knärot/A 2515-2023.png", "A 2515-2023")</f>
        <v/>
      </c>
      <c r="V56">
        <f>HYPERLINK("https://klasma.github.io/Logging_VASTERVIK/klagomål/A 2515-2023.docx", "A 2515-2023")</f>
        <v/>
      </c>
      <c r="W56">
        <f>HYPERLINK("https://klasma.github.io/Logging_VASTERVIK/klagomålsmail/A 2515-2023.docx", "A 2515-2023")</f>
        <v/>
      </c>
      <c r="X56">
        <f>HYPERLINK("https://klasma.github.io/Logging_VASTERVIK/tillsyn/A 2515-2023.docx", "A 2515-2023")</f>
        <v/>
      </c>
      <c r="Y56">
        <f>HYPERLINK("https://klasma.github.io/Logging_VASTERVIK/tillsynsmail/A 2515-2023.docx", "A 2515-2023")</f>
        <v/>
      </c>
    </row>
    <row r="57" ht="15" customHeight="1">
      <c r="A57" t="inlineStr">
        <is>
          <t>A 3173-2023</t>
        </is>
      </c>
      <c r="B57" s="1" t="n">
        <v>44946</v>
      </c>
      <c r="C57" s="1" t="n">
        <v>45186</v>
      </c>
      <c r="D57" t="inlineStr">
        <is>
          <t>KALMAR LÄN</t>
        </is>
      </c>
      <c r="E57" t="inlineStr">
        <is>
          <t>VÄSTERVIK</t>
        </is>
      </c>
      <c r="G57" t="n">
        <v>4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Tallticka</t>
        </is>
      </c>
      <c r="S57">
        <f>HYPERLINK("https://klasma.github.io/Logging_VASTERVIK/artfynd/A 3173-2023.xlsx", "A 3173-2023")</f>
        <v/>
      </c>
      <c r="T57">
        <f>HYPERLINK("https://klasma.github.io/Logging_VASTERVIK/kartor/A 3173-2023.png", "A 3173-2023")</f>
        <v/>
      </c>
      <c r="U57">
        <f>HYPERLINK("https://klasma.github.io/Logging_VASTERVIK/knärot/A 3173-2023.png", "A 3173-2023")</f>
        <v/>
      </c>
      <c r="V57">
        <f>HYPERLINK("https://klasma.github.io/Logging_VASTERVIK/klagomål/A 3173-2023.docx", "A 3173-2023")</f>
        <v/>
      </c>
      <c r="W57">
        <f>HYPERLINK("https://klasma.github.io/Logging_VASTERVIK/klagomålsmail/A 3173-2023.docx", "A 3173-2023")</f>
        <v/>
      </c>
      <c r="X57">
        <f>HYPERLINK("https://klasma.github.io/Logging_VASTERVIK/tillsyn/A 3173-2023.docx", "A 3173-2023")</f>
        <v/>
      </c>
      <c r="Y57">
        <f>HYPERLINK("https://klasma.github.io/Logging_VASTERVIK/tillsynsmail/A 3173-2023.docx", "A 3173-2023")</f>
        <v/>
      </c>
    </row>
    <row r="58" ht="15" customHeight="1">
      <c r="A58" t="inlineStr">
        <is>
          <t>A 9040-2023</t>
        </is>
      </c>
      <c r="B58" s="1" t="n">
        <v>44979</v>
      </c>
      <c r="C58" s="1" t="n">
        <v>45186</v>
      </c>
      <c r="D58" t="inlineStr">
        <is>
          <t>KALMAR LÄN</t>
        </is>
      </c>
      <c r="E58" t="inlineStr">
        <is>
          <t>VÄSTERVIK</t>
        </is>
      </c>
      <c r="G58" t="n">
        <v>5.1</v>
      </c>
      <c r="H58" t="n">
        <v>1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Grönpyrola</t>
        </is>
      </c>
      <c r="S58">
        <f>HYPERLINK("https://klasma.github.io/Logging_VASTERVIK/artfynd/A 9040-2023.xlsx", "A 9040-2023")</f>
        <v/>
      </c>
      <c r="T58">
        <f>HYPERLINK("https://klasma.github.io/Logging_VASTERVIK/kartor/A 9040-2023.png", "A 9040-2023")</f>
        <v/>
      </c>
      <c r="U58">
        <f>HYPERLINK("https://klasma.github.io/Logging_VASTERVIK/knärot/A 9040-2023.png", "A 9040-2023")</f>
        <v/>
      </c>
      <c r="V58">
        <f>HYPERLINK("https://klasma.github.io/Logging_VASTERVIK/klagomål/A 9040-2023.docx", "A 9040-2023")</f>
        <v/>
      </c>
      <c r="W58">
        <f>HYPERLINK("https://klasma.github.io/Logging_VASTERVIK/klagomålsmail/A 9040-2023.docx", "A 9040-2023")</f>
        <v/>
      </c>
      <c r="X58">
        <f>HYPERLINK("https://klasma.github.io/Logging_VASTERVIK/tillsyn/A 9040-2023.docx", "A 9040-2023")</f>
        <v/>
      </c>
      <c r="Y58">
        <f>HYPERLINK("https://klasma.github.io/Logging_VASTERVIK/tillsynsmail/A 9040-2023.docx", "A 9040-2023")</f>
        <v/>
      </c>
    </row>
    <row r="59" ht="15" customHeight="1">
      <c r="A59" t="inlineStr">
        <is>
          <t>A 10806-2023</t>
        </is>
      </c>
      <c r="B59" s="1" t="n">
        <v>44989</v>
      </c>
      <c r="C59" s="1" t="n">
        <v>45186</v>
      </c>
      <c r="D59" t="inlineStr">
        <is>
          <t>KALMAR LÄN</t>
        </is>
      </c>
      <c r="E59" t="inlineStr">
        <is>
          <t>VÄSTERVIK</t>
        </is>
      </c>
      <c r="G59" t="n">
        <v>3</v>
      </c>
      <c r="H59" t="n">
        <v>2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Revlummer</t>
        </is>
      </c>
      <c r="S59">
        <f>HYPERLINK("https://klasma.github.io/Logging_VASTERVIK/artfynd/A 10806-2023.xlsx", "A 10806-2023")</f>
        <v/>
      </c>
      <c r="T59">
        <f>HYPERLINK("https://klasma.github.io/Logging_VASTERVIK/kartor/A 10806-2023.png", "A 10806-2023")</f>
        <v/>
      </c>
      <c r="U59">
        <f>HYPERLINK("https://klasma.github.io/Logging_VASTERVIK/knärot/A 10806-2023.png", "A 10806-2023")</f>
        <v/>
      </c>
      <c r="V59">
        <f>HYPERLINK("https://klasma.github.io/Logging_VASTERVIK/klagomål/A 10806-2023.docx", "A 10806-2023")</f>
        <v/>
      </c>
      <c r="W59">
        <f>HYPERLINK("https://klasma.github.io/Logging_VASTERVIK/klagomålsmail/A 10806-2023.docx", "A 10806-2023")</f>
        <v/>
      </c>
      <c r="X59">
        <f>HYPERLINK("https://klasma.github.io/Logging_VASTERVIK/tillsyn/A 10806-2023.docx", "A 10806-2023")</f>
        <v/>
      </c>
      <c r="Y59">
        <f>HYPERLINK("https://klasma.github.io/Logging_VASTERVIK/tillsynsmail/A 10806-2023.docx", "A 10806-2023")</f>
        <v/>
      </c>
    </row>
    <row r="60" ht="15" customHeight="1">
      <c r="A60" t="inlineStr">
        <is>
          <t>A 14301-2023</t>
        </is>
      </c>
      <c r="B60" s="1" t="n">
        <v>45011</v>
      </c>
      <c r="C60" s="1" t="n">
        <v>45186</v>
      </c>
      <c r="D60" t="inlineStr">
        <is>
          <t>KALMAR LÄN</t>
        </is>
      </c>
      <c r="E60" t="inlineStr">
        <is>
          <t>VÄSTERVIK</t>
        </is>
      </c>
      <c r="G60" t="n">
        <v>4.4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Grönpyrola</t>
        </is>
      </c>
      <c r="S60">
        <f>HYPERLINK("https://klasma.github.io/Logging_VASTERVIK/artfynd/A 14301-2023.xlsx", "A 14301-2023")</f>
        <v/>
      </c>
      <c r="T60">
        <f>HYPERLINK("https://klasma.github.io/Logging_VASTERVIK/kartor/A 14301-2023.png", "A 14301-2023")</f>
        <v/>
      </c>
      <c r="U60">
        <f>HYPERLINK("https://klasma.github.io/Logging_VASTERVIK/knärot/A 14301-2023.png", "A 14301-2023")</f>
        <v/>
      </c>
      <c r="V60">
        <f>HYPERLINK("https://klasma.github.io/Logging_VASTERVIK/klagomål/A 14301-2023.docx", "A 14301-2023")</f>
        <v/>
      </c>
      <c r="W60">
        <f>HYPERLINK("https://klasma.github.io/Logging_VASTERVIK/klagomålsmail/A 14301-2023.docx", "A 14301-2023")</f>
        <v/>
      </c>
      <c r="X60">
        <f>HYPERLINK("https://klasma.github.io/Logging_VASTERVIK/tillsyn/A 14301-2023.docx", "A 14301-2023")</f>
        <v/>
      </c>
      <c r="Y60">
        <f>HYPERLINK("https://klasma.github.io/Logging_VASTERVIK/tillsynsmail/A 14301-2023.docx", "A 14301-2023")</f>
        <v/>
      </c>
    </row>
    <row r="61" ht="15" customHeight="1">
      <c r="A61" t="inlineStr">
        <is>
          <t>A 32649-2023</t>
        </is>
      </c>
      <c r="B61" s="1" t="n">
        <v>45121</v>
      </c>
      <c r="C61" s="1" t="n">
        <v>45186</v>
      </c>
      <c r="D61" t="inlineStr">
        <is>
          <t>KALMAR LÄN</t>
        </is>
      </c>
      <c r="E61" t="inlineStr">
        <is>
          <t>VÄSTERVIK</t>
        </is>
      </c>
      <c r="G61" t="n">
        <v>1.7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Blåmossa</t>
        </is>
      </c>
      <c r="S61">
        <f>HYPERLINK("https://klasma.github.io/Logging_VASTERVIK/artfynd/A 32649-2023.xlsx", "A 32649-2023")</f>
        <v/>
      </c>
      <c r="T61">
        <f>HYPERLINK("https://klasma.github.io/Logging_VASTERVIK/kartor/A 32649-2023.png", "A 32649-2023")</f>
        <v/>
      </c>
      <c r="U61">
        <f>HYPERLINK("https://klasma.github.io/Logging_VASTERVIK/knärot/A 32649-2023.png", "A 32649-2023")</f>
        <v/>
      </c>
      <c r="V61">
        <f>HYPERLINK("https://klasma.github.io/Logging_VASTERVIK/klagomål/A 32649-2023.docx", "A 32649-2023")</f>
        <v/>
      </c>
      <c r="W61">
        <f>HYPERLINK("https://klasma.github.io/Logging_VASTERVIK/klagomålsmail/A 32649-2023.docx", "A 32649-2023")</f>
        <v/>
      </c>
      <c r="X61">
        <f>HYPERLINK("https://klasma.github.io/Logging_VASTERVIK/tillsyn/A 32649-2023.docx", "A 32649-2023")</f>
        <v/>
      </c>
      <c r="Y61">
        <f>HYPERLINK("https://klasma.github.io/Logging_VASTERVIK/tillsynsmail/A 32649-2023.docx", "A 32649-2023")</f>
        <v/>
      </c>
    </row>
    <row r="62" ht="15" customHeight="1">
      <c r="A62" t="inlineStr">
        <is>
          <t>A 51204-2018</t>
        </is>
      </c>
      <c r="B62" s="1" t="n">
        <v>43377</v>
      </c>
      <c r="C62" s="1" t="n">
        <v>45186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Scharlakansskål</t>
        </is>
      </c>
      <c r="S62">
        <f>HYPERLINK("https://klasma.github.io/Logging_VASTERVIK/artfynd/A 51204-2018.xlsx", "A 51204-2018")</f>
        <v/>
      </c>
      <c r="T62">
        <f>HYPERLINK("https://klasma.github.io/Logging_VASTERVIK/kartor/A 51204-2018.png", "A 51204-2018")</f>
        <v/>
      </c>
      <c r="V62">
        <f>HYPERLINK("https://klasma.github.io/Logging_VASTERVIK/klagomål/A 51204-2018.docx", "A 51204-2018")</f>
        <v/>
      </c>
      <c r="W62">
        <f>HYPERLINK("https://klasma.github.io/Logging_VASTERVIK/klagomålsmail/A 51204-2018.docx", "A 51204-2018")</f>
        <v/>
      </c>
      <c r="X62">
        <f>HYPERLINK("https://klasma.github.io/Logging_VASTERVIK/tillsyn/A 51204-2018.docx", "A 51204-2018")</f>
        <v/>
      </c>
      <c r="Y62">
        <f>HYPERLINK("https://klasma.github.io/Logging_VASTERVIK/tillsynsmail/A 51204-2018.docx", "A 51204-2018")</f>
        <v/>
      </c>
    </row>
    <row r="63" ht="15" customHeight="1">
      <c r="A63" t="inlineStr">
        <is>
          <t>A 4926-2019</t>
        </is>
      </c>
      <c r="B63" s="1" t="n">
        <v>43479</v>
      </c>
      <c r="C63" s="1" t="n">
        <v>45186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Hornuggla</t>
        </is>
      </c>
      <c r="S63">
        <f>HYPERLINK("https://klasma.github.io/Logging_VASTERVIK/artfynd/A 4926-2019.xlsx", "A 4926-2019")</f>
        <v/>
      </c>
      <c r="T63">
        <f>HYPERLINK("https://klasma.github.io/Logging_VASTERVIK/kartor/A 4926-2019.png", "A 4926-2019")</f>
        <v/>
      </c>
      <c r="V63">
        <f>HYPERLINK("https://klasma.github.io/Logging_VASTERVIK/klagomål/A 4926-2019.docx", "A 4926-2019")</f>
        <v/>
      </c>
      <c r="W63">
        <f>HYPERLINK("https://klasma.github.io/Logging_VASTERVIK/klagomålsmail/A 4926-2019.docx", "A 4926-2019")</f>
        <v/>
      </c>
      <c r="X63">
        <f>HYPERLINK("https://klasma.github.io/Logging_VASTERVIK/tillsyn/A 4926-2019.docx", "A 4926-2019")</f>
        <v/>
      </c>
      <c r="Y63">
        <f>HYPERLINK("https://klasma.github.io/Logging_VASTERVIK/tillsynsmail/A 4926-2019.docx", "A 4926-2019")</f>
        <v/>
      </c>
    </row>
    <row r="64" ht="15" customHeight="1">
      <c r="A64" t="inlineStr">
        <is>
          <t>A 10741-2019</t>
        </is>
      </c>
      <c r="B64" s="1" t="n">
        <v>43514</v>
      </c>
      <c r="C64" s="1" t="n">
        <v>45186</v>
      </c>
      <c r="D64" t="inlineStr">
        <is>
          <t>KALMAR LÄN</t>
        </is>
      </c>
      <c r="E64" t="inlineStr">
        <is>
          <t>VÄSTERVIK</t>
        </is>
      </c>
      <c r="F64" t="inlineStr">
        <is>
          <t>Holmen skog AB</t>
        </is>
      </c>
      <c r="G64" t="n">
        <v>3.3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Tallticka</t>
        </is>
      </c>
      <c r="S64">
        <f>HYPERLINK("https://klasma.github.io/Logging_VASTERVIK/artfynd/A 10741-2019.xlsx", "A 10741-2019")</f>
        <v/>
      </c>
      <c r="T64">
        <f>HYPERLINK("https://klasma.github.io/Logging_VASTERVIK/kartor/A 10741-2019.png", "A 10741-2019")</f>
        <v/>
      </c>
      <c r="U64">
        <f>HYPERLINK("https://klasma.github.io/Logging_VASTERVIK/knärot/A 10741-2019.png", "A 10741-2019")</f>
        <v/>
      </c>
      <c r="V64">
        <f>HYPERLINK("https://klasma.github.io/Logging_VASTERVIK/klagomål/A 10741-2019.docx", "A 10741-2019")</f>
        <v/>
      </c>
      <c r="W64">
        <f>HYPERLINK("https://klasma.github.io/Logging_VASTERVIK/klagomålsmail/A 10741-2019.docx", "A 10741-2019")</f>
        <v/>
      </c>
      <c r="X64">
        <f>HYPERLINK("https://klasma.github.io/Logging_VASTERVIK/tillsyn/A 10741-2019.docx", "A 10741-2019")</f>
        <v/>
      </c>
      <c r="Y64">
        <f>HYPERLINK("https://klasma.github.io/Logging_VASTERVIK/tillsynsmail/A 10741-2019.docx", "A 10741-2019")</f>
        <v/>
      </c>
    </row>
    <row r="65" ht="15" customHeight="1">
      <c r="A65" t="inlineStr">
        <is>
          <t>A 15043-2019</t>
        </is>
      </c>
      <c r="B65" s="1" t="n">
        <v>43538</v>
      </c>
      <c r="C65" s="1" t="n">
        <v>45186</v>
      </c>
      <c r="D65" t="inlineStr">
        <is>
          <t>KALMAR LÄN</t>
        </is>
      </c>
      <c r="E65" t="inlineStr">
        <is>
          <t>VÄSTERVIK</t>
        </is>
      </c>
      <c r="G65" t="n">
        <v>10.2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Slåttergubbe</t>
        </is>
      </c>
      <c r="S65">
        <f>HYPERLINK("https://klasma.github.io/Logging_VASTERVIK/artfynd/A 15043-2019.xlsx", "A 15043-2019")</f>
        <v/>
      </c>
      <c r="T65">
        <f>HYPERLINK("https://klasma.github.io/Logging_VASTERVIK/kartor/A 15043-2019.png", "A 15043-2019")</f>
        <v/>
      </c>
      <c r="V65">
        <f>HYPERLINK("https://klasma.github.io/Logging_VASTERVIK/klagomål/A 15043-2019.docx", "A 15043-2019")</f>
        <v/>
      </c>
      <c r="W65">
        <f>HYPERLINK("https://klasma.github.io/Logging_VASTERVIK/klagomålsmail/A 15043-2019.docx", "A 15043-2019")</f>
        <v/>
      </c>
      <c r="X65">
        <f>HYPERLINK("https://klasma.github.io/Logging_VASTERVIK/tillsyn/A 15043-2019.docx", "A 15043-2019")</f>
        <v/>
      </c>
      <c r="Y65">
        <f>HYPERLINK("https://klasma.github.io/Logging_VASTERVIK/tillsynsmail/A 15043-2019.docx", "A 15043-2019")</f>
        <v/>
      </c>
    </row>
    <row r="66" ht="15" customHeight="1">
      <c r="A66" t="inlineStr">
        <is>
          <t>A 27200-2019</t>
        </is>
      </c>
      <c r="B66" s="1" t="n">
        <v>43614</v>
      </c>
      <c r="C66" s="1" t="n">
        <v>45186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8.5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Myskmadra</t>
        </is>
      </c>
      <c r="S66">
        <f>HYPERLINK("https://klasma.github.io/Logging_VASTERVIK/artfynd/A 27200-2019.xlsx", "A 27200-2019")</f>
        <v/>
      </c>
      <c r="T66">
        <f>HYPERLINK("https://klasma.github.io/Logging_VASTERVIK/kartor/A 27200-2019.png", "A 27200-2019")</f>
        <v/>
      </c>
      <c r="V66">
        <f>HYPERLINK("https://klasma.github.io/Logging_VASTERVIK/klagomål/A 27200-2019.docx", "A 27200-2019")</f>
        <v/>
      </c>
      <c r="W66">
        <f>HYPERLINK("https://klasma.github.io/Logging_VASTERVIK/klagomålsmail/A 27200-2019.docx", "A 27200-2019")</f>
        <v/>
      </c>
      <c r="X66">
        <f>HYPERLINK("https://klasma.github.io/Logging_VASTERVIK/tillsyn/A 27200-2019.docx", "A 27200-2019")</f>
        <v/>
      </c>
      <c r="Y66">
        <f>HYPERLINK("https://klasma.github.io/Logging_VASTERVIK/tillsynsmail/A 27200-2019.docx", "A 27200-2019")</f>
        <v/>
      </c>
    </row>
    <row r="67" ht="15" customHeight="1">
      <c r="A67" t="inlineStr">
        <is>
          <t>A 27203-2019</t>
        </is>
      </c>
      <c r="B67" s="1" t="n">
        <v>43614</v>
      </c>
      <c r="C67" s="1" t="n">
        <v>45186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4.8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Blomskägglav</t>
        </is>
      </c>
      <c r="S67">
        <f>HYPERLINK("https://klasma.github.io/Logging_VASTERVIK/artfynd/A 27203-2019.xlsx", "A 27203-2019")</f>
        <v/>
      </c>
      <c r="T67">
        <f>HYPERLINK("https://klasma.github.io/Logging_VASTERVIK/kartor/A 27203-2019.png", "A 27203-2019")</f>
        <v/>
      </c>
      <c r="V67">
        <f>HYPERLINK("https://klasma.github.io/Logging_VASTERVIK/klagomål/A 27203-2019.docx", "A 27203-2019")</f>
        <v/>
      </c>
      <c r="W67">
        <f>HYPERLINK("https://klasma.github.io/Logging_VASTERVIK/klagomålsmail/A 27203-2019.docx", "A 27203-2019")</f>
        <v/>
      </c>
      <c r="X67">
        <f>HYPERLINK("https://klasma.github.io/Logging_VASTERVIK/tillsyn/A 27203-2019.docx", "A 27203-2019")</f>
        <v/>
      </c>
      <c r="Y67">
        <f>HYPERLINK("https://klasma.github.io/Logging_VASTERVIK/tillsynsmail/A 27203-2019.docx", "A 27203-2019")</f>
        <v/>
      </c>
    </row>
    <row r="68" ht="15" customHeight="1">
      <c r="A68" t="inlineStr">
        <is>
          <t>A 27204-2019</t>
        </is>
      </c>
      <c r="B68" s="1" t="n">
        <v>43614</v>
      </c>
      <c r="C68" s="1" t="n">
        <v>45186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12.9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Platt fjädermossa</t>
        </is>
      </c>
      <c r="S68">
        <f>HYPERLINK("https://klasma.github.io/Logging_VASTERVIK/artfynd/A 27204-2019.xlsx", "A 27204-2019")</f>
        <v/>
      </c>
      <c r="T68">
        <f>HYPERLINK("https://klasma.github.io/Logging_VASTERVIK/kartor/A 27204-2019.png", "A 27204-2019")</f>
        <v/>
      </c>
      <c r="V68">
        <f>HYPERLINK("https://klasma.github.io/Logging_VASTERVIK/klagomål/A 27204-2019.docx", "A 27204-2019")</f>
        <v/>
      </c>
      <c r="W68">
        <f>HYPERLINK("https://klasma.github.io/Logging_VASTERVIK/klagomålsmail/A 27204-2019.docx", "A 27204-2019")</f>
        <v/>
      </c>
      <c r="X68">
        <f>HYPERLINK("https://klasma.github.io/Logging_VASTERVIK/tillsyn/A 27204-2019.docx", "A 27204-2019")</f>
        <v/>
      </c>
      <c r="Y68">
        <f>HYPERLINK("https://klasma.github.io/Logging_VASTERVIK/tillsynsmail/A 27204-2019.docx", "A 27204-2019")</f>
        <v/>
      </c>
    </row>
    <row r="69" ht="15" customHeight="1">
      <c r="A69" t="inlineStr">
        <is>
          <t>A 59193-2019</t>
        </is>
      </c>
      <c r="B69" s="1" t="n">
        <v>43775</v>
      </c>
      <c r="C69" s="1" t="n">
        <v>45186</v>
      </c>
      <c r="D69" t="inlineStr">
        <is>
          <t>KALMAR LÄN</t>
        </is>
      </c>
      <c r="E69" t="inlineStr">
        <is>
          <t>VÄSTERVIK</t>
        </is>
      </c>
      <c r="G69" t="n">
        <v>3.8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Åkerkulla</t>
        </is>
      </c>
      <c r="S69">
        <f>HYPERLINK("https://klasma.github.io/Logging_VASTERVIK/artfynd/A 59193-2019.xlsx", "A 59193-2019")</f>
        <v/>
      </c>
      <c r="T69">
        <f>HYPERLINK("https://klasma.github.io/Logging_VASTERVIK/kartor/A 59193-2019.png", "A 59193-2019")</f>
        <v/>
      </c>
      <c r="V69">
        <f>HYPERLINK("https://klasma.github.io/Logging_VASTERVIK/klagomål/A 59193-2019.docx", "A 59193-2019")</f>
        <v/>
      </c>
      <c r="W69">
        <f>HYPERLINK("https://klasma.github.io/Logging_VASTERVIK/klagomålsmail/A 59193-2019.docx", "A 59193-2019")</f>
        <v/>
      </c>
      <c r="X69">
        <f>HYPERLINK("https://klasma.github.io/Logging_VASTERVIK/tillsyn/A 59193-2019.docx", "A 59193-2019")</f>
        <v/>
      </c>
      <c r="Y69">
        <f>HYPERLINK("https://klasma.github.io/Logging_VASTERVIK/tillsynsmail/A 59193-2019.docx", "A 59193-2019")</f>
        <v/>
      </c>
    </row>
    <row r="70" ht="15" customHeight="1">
      <c r="A70" t="inlineStr">
        <is>
          <t>A 16608-2020</t>
        </is>
      </c>
      <c r="B70" s="1" t="n">
        <v>43908</v>
      </c>
      <c r="C70" s="1" t="n">
        <v>45186</v>
      </c>
      <c r="D70" t="inlineStr">
        <is>
          <t>KALMAR LÄN</t>
        </is>
      </c>
      <c r="E70" t="inlineStr">
        <is>
          <t>VÄSTERVIK</t>
        </is>
      </c>
      <c r="F70" t="inlineStr">
        <is>
          <t>Övriga Aktiebolag</t>
        </is>
      </c>
      <c r="G70" t="n">
        <v>1.7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Skogsklocka</t>
        </is>
      </c>
      <c r="S70">
        <f>HYPERLINK("https://klasma.github.io/Logging_VASTERVIK/artfynd/A 16608-2020.xlsx", "A 16608-2020")</f>
        <v/>
      </c>
      <c r="T70">
        <f>HYPERLINK("https://klasma.github.io/Logging_VASTERVIK/kartor/A 16608-2020.png", "A 16608-2020")</f>
        <v/>
      </c>
      <c r="V70">
        <f>HYPERLINK("https://klasma.github.io/Logging_VASTERVIK/klagomål/A 16608-2020.docx", "A 16608-2020")</f>
        <v/>
      </c>
      <c r="W70">
        <f>HYPERLINK("https://klasma.github.io/Logging_VASTERVIK/klagomålsmail/A 16608-2020.docx", "A 16608-2020")</f>
        <v/>
      </c>
      <c r="X70">
        <f>HYPERLINK("https://klasma.github.io/Logging_VASTERVIK/tillsyn/A 16608-2020.docx", "A 16608-2020")</f>
        <v/>
      </c>
      <c r="Y70">
        <f>HYPERLINK("https://klasma.github.io/Logging_VASTERVIK/tillsynsmail/A 16608-2020.docx", "A 16608-2020")</f>
        <v/>
      </c>
    </row>
    <row r="71" ht="15" customHeight="1">
      <c r="A71" t="inlineStr">
        <is>
          <t>A 15357-2020</t>
        </is>
      </c>
      <c r="B71" s="1" t="n">
        <v>43913</v>
      </c>
      <c r="C71" s="1" t="n">
        <v>45186</v>
      </c>
      <c r="D71" t="inlineStr">
        <is>
          <t>KALMAR LÄN</t>
        </is>
      </c>
      <c r="E71" t="inlineStr">
        <is>
          <t>VÄSTERVIK</t>
        </is>
      </c>
      <c r="G71" t="n">
        <v>2.9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Grönpyrola</t>
        </is>
      </c>
      <c r="S71">
        <f>HYPERLINK("https://klasma.github.io/Logging_VASTERVIK/artfynd/A 15357-2020.xlsx", "A 15357-2020")</f>
        <v/>
      </c>
      <c r="T71">
        <f>HYPERLINK("https://klasma.github.io/Logging_VASTERVIK/kartor/A 15357-2020.png", "A 15357-2020")</f>
        <v/>
      </c>
      <c r="U71">
        <f>HYPERLINK("https://klasma.github.io/Logging_VASTERVIK/knärot/A 15357-2020.png", "A 15357-2020")</f>
        <v/>
      </c>
      <c r="V71">
        <f>HYPERLINK("https://klasma.github.io/Logging_VASTERVIK/klagomål/A 15357-2020.docx", "A 15357-2020")</f>
        <v/>
      </c>
      <c r="W71">
        <f>HYPERLINK("https://klasma.github.io/Logging_VASTERVIK/klagomålsmail/A 15357-2020.docx", "A 15357-2020")</f>
        <v/>
      </c>
      <c r="X71">
        <f>HYPERLINK("https://klasma.github.io/Logging_VASTERVIK/tillsyn/A 15357-2020.docx", "A 15357-2020")</f>
        <v/>
      </c>
      <c r="Y71">
        <f>HYPERLINK("https://klasma.github.io/Logging_VASTERVIK/tillsynsmail/A 15357-2020.docx", "A 15357-2020")</f>
        <v/>
      </c>
    </row>
    <row r="72" ht="15" customHeight="1">
      <c r="A72" t="inlineStr">
        <is>
          <t>A 39836-2020</t>
        </is>
      </c>
      <c r="B72" s="1" t="n">
        <v>44064</v>
      </c>
      <c r="C72" s="1" t="n">
        <v>45186</v>
      </c>
      <c r="D72" t="inlineStr">
        <is>
          <t>KALMAR LÄN</t>
        </is>
      </c>
      <c r="E72" t="inlineStr">
        <is>
          <t>VÄSTERVIK</t>
        </is>
      </c>
      <c r="G72" t="n">
        <v>13.4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Havsörn</t>
        </is>
      </c>
      <c r="S72">
        <f>HYPERLINK("https://klasma.github.io/Logging_VASTERVIK/artfynd/A 39836-2020.xlsx", "A 39836-2020")</f>
        <v/>
      </c>
      <c r="T72">
        <f>HYPERLINK("https://klasma.github.io/Logging_VASTERVIK/kartor/A 39836-2020.png", "A 39836-2020")</f>
        <v/>
      </c>
      <c r="V72">
        <f>HYPERLINK("https://klasma.github.io/Logging_VASTERVIK/klagomål/A 39836-2020.docx", "A 39836-2020")</f>
        <v/>
      </c>
      <c r="W72">
        <f>HYPERLINK("https://klasma.github.io/Logging_VASTERVIK/klagomålsmail/A 39836-2020.docx", "A 39836-2020")</f>
        <v/>
      </c>
      <c r="X72">
        <f>HYPERLINK("https://klasma.github.io/Logging_VASTERVIK/tillsyn/A 39836-2020.docx", "A 39836-2020")</f>
        <v/>
      </c>
      <c r="Y72">
        <f>HYPERLINK("https://klasma.github.io/Logging_VASTERVIK/tillsynsmail/A 39836-2020.docx", "A 39836-2020")</f>
        <v/>
      </c>
    </row>
    <row r="73" ht="15" customHeight="1">
      <c r="A73" t="inlineStr">
        <is>
          <t>A 56180-2020</t>
        </is>
      </c>
      <c r="B73" s="1" t="n">
        <v>44133</v>
      </c>
      <c r="C73" s="1" t="n">
        <v>45186</v>
      </c>
      <c r="D73" t="inlineStr">
        <is>
          <t>KALMAR LÄN</t>
        </is>
      </c>
      <c r="E73" t="inlineStr">
        <is>
          <t>VÄSTERVIK</t>
        </is>
      </c>
      <c r="G73" t="n">
        <v>9.199999999999999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Mattlummer</t>
        </is>
      </c>
      <c r="S73">
        <f>HYPERLINK("https://klasma.github.io/Logging_VASTERVIK/artfynd/A 56180-2020.xlsx", "A 56180-2020")</f>
        <v/>
      </c>
      <c r="T73">
        <f>HYPERLINK("https://klasma.github.io/Logging_VASTERVIK/kartor/A 56180-2020.png", "A 56180-2020")</f>
        <v/>
      </c>
      <c r="V73">
        <f>HYPERLINK("https://klasma.github.io/Logging_VASTERVIK/klagomål/A 56180-2020.docx", "A 56180-2020")</f>
        <v/>
      </c>
      <c r="W73">
        <f>HYPERLINK("https://klasma.github.io/Logging_VASTERVIK/klagomålsmail/A 56180-2020.docx", "A 56180-2020")</f>
        <v/>
      </c>
      <c r="X73">
        <f>HYPERLINK("https://klasma.github.io/Logging_VASTERVIK/tillsyn/A 56180-2020.docx", "A 56180-2020")</f>
        <v/>
      </c>
      <c r="Y73">
        <f>HYPERLINK("https://klasma.github.io/Logging_VASTERVIK/tillsynsmail/A 56180-2020.docx", "A 56180-2020")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45186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45186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45186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45186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45186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45186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45186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45186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45186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45186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45186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45186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45186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45186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45186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45186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45186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45186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45186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45186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45186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45186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45186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45186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45186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45186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45186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45186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45186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45186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45186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45186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45186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45186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45186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45186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45186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45186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45186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45186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45186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45186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45186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45186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45186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45186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45186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45186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45186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45186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45186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45186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45186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45186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45186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45186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45186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45186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45186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45186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45186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45186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45186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45186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45186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45186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45186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45186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45186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45186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45186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45186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45186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45186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45186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45186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45186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45186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45186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45186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45186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45186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45186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45186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45186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45186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45186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45186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45186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45186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45186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45186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45186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45186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45186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45186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45186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45186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45186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45186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45186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45186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45186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45186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45186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45186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45186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45186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45186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45186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45186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45186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45186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45186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45186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45186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45186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45186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45186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45186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45186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45186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45186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45186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45186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45186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45186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45186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45186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45186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45186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45186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45186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45186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45186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45186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45186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45186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45186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45186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45186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45186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45186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45186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45186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45186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45186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45186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45186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45186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45186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45186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45186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45186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45186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45186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45186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45186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45186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45186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45186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45186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45186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45186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45186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45186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45186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45186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45186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45186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45186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45186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45186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45186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45186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45186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45186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45186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45186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45186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45186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45186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45186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45186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45186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45186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45186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45186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45186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45186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45186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45186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45186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45186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45186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45186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45186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45186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45186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45186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45186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45186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45186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45186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45186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45186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45186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45186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45186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45186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45186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45186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45186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45186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45186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45186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45186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45186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45186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45186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45186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45186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45186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45186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45186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45186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45186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45186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45186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45186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45186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45186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45186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45186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45186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45186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45186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45186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45186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45186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45186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45186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45186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45186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45186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45186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45186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45186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45186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45186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45186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45186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45186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45186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45186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45186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45186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45186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45186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45186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45186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45186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45186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45186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45186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45186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45186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45186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45186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45186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45186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45186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45186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45186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45186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45186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45186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45186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45186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45186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45186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45186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45186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45186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45186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45186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45186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45186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45186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45186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45186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45186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45186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45186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45186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45186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45186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45186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45186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45186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45186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45186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45186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45186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45186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45186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45186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45186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45186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45186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45186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45186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45186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45186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45186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45186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45186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45186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45186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45186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45186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45186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45186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45186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45186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45186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45186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45186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45186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45186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45186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45186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45186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45186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45186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45186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45186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45186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45186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45186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45186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45186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45186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45186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45186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45186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45186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45186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45186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45186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45186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45186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45186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45186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45186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45186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45186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45186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45186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45186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45186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45186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45186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45186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45186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45186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45186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45186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45186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45186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45186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45186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45186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45186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45186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45186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45186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45186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45186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45186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45186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45186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45186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45186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45186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45186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45186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45186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45186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45186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45186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45186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45186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45186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45186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45186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45186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45186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45186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45186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45186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45186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45186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45186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45186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45186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45186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45186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45186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45186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45186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45186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45186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45186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45186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45186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45186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45186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45186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45186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45186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45186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45186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45186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45186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45186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45186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45186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45186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45186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45186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45186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45186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45186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45186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45186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45186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45186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45186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45186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45186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45186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45186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45186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45186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45186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45186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45186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45186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45186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45186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45186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45186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45186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45186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45186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45186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45186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45186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45186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45186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45186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45186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45186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45186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45186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45186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45186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45186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45186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45186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45186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45186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45186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45186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45186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45186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45186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45186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45186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45186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45186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45186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45186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45186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45186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45186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45186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45186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45186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45186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45186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45186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45186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45186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45186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45186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45186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45186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45186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45186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45186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45186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45186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45186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45186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45186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45186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45186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45186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45186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45186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45186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45186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45186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45186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45186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45186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45186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45186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45186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45186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45186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45186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45186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45186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45186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45186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45186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45186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45186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45186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45186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45186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45186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45186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45186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45186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45186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45186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45186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45186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45186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45186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45186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45186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45186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45186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45186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45186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45186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45186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45186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45186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45186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45186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45186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45186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45186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45186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45186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45186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45186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45186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45186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45186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45186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45186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45186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45186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45186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45186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45186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45186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45186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45186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45186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45186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45186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45186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45186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45186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45186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45186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45186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45186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45186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45186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45186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45186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45186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45186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45186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45186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45186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45186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45186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45186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45186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45186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45186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45186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45186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45186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45186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45186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45186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45186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45186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45186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45186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45186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45186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45186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45186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45186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45186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45186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45186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45186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45186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45186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45186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45186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45186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45186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45186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45186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45186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45186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45186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45186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45186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45186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45186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45186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45186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45186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45186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45186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45186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45186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45186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45186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45186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45186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45186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45186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45186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45186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45186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45186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45186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45186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45186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45186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45186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45186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45186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45186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45186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45186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45186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45186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45186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45186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45186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45186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45186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45186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45186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45186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45186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45186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45186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45186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45186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45186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45186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45186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45186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45186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45186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45186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45186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45186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45186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45186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45186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45186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45186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45186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45186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45186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45186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45186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45186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45186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45186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45186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45186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45186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45186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45186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45186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45186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45186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45186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45186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45186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45186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45186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45186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45186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45186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45186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45186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45186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45186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45186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45186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45186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45186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45186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45186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45186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45186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45186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45186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45186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45186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45186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45186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45186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45186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45186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45186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45186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45186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45186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45186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45186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45186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42348-2023</t>
        </is>
      </c>
      <c r="B817" s="1" t="n">
        <v>45180</v>
      </c>
      <c r="C817" s="1" t="n">
        <v>45186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2023-09-17T06:47:10Z</dcterms:created>
  <dcterms:modified xmlns:dcterms="http://purl.org/dc/terms/" xmlns:xsi="http://www.w3.org/2001/XMLSchema-instance" xsi:type="dcterms:W3CDTF">2023-09-17T06:47:10Z</dcterms:modified>
</cp:coreProperties>
</file>