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45190</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14810-2019</t>
        </is>
      </c>
      <c r="B3" s="1" t="n">
        <v>43539</v>
      </c>
      <c r="C3" s="1" t="n">
        <v>45190</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 "A 14810-2019")</f>
        <v/>
      </c>
      <c r="T3">
        <f>HYPERLINK("https://klasma.github.io/Logging_KOPING/kartor/A 14810-2019.png", "A 14810-2019")</f>
        <v/>
      </c>
      <c r="U3">
        <f>HYPERLINK("https://klasma.github.io/Logging_KOPING/knärot/A 14810-2019.png", "A 14810-2019")</f>
        <v/>
      </c>
      <c r="V3">
        <f>HYPERLINK("https://klasma.github.io/Logging_KOPING/klagomål/A 14810-2019.docx", "A 14810-2019")</f>
        <v/>
      </c>
      <c r="W3">
        <f>HYPERLINK("https://klasma.github.io/Logging_KOPING/klagomålsmail/A 14810-2019.docx", "A 14810-2019")</f>
        <v/>
      </c>
      <c r="X3">
        <f>HYPERLINK("https://klasma.github.io/Logging_KOPING/tillsyn/A 14810-2019.docx", "A 14810-2019")</f>
        <v/>
      </c>
      <c r="Y3">
        <f>HYPERLINK("https://klasma.github.io/Logging_KOPING/tillsynsmail/A 14810-2019.docx", "A 14810-2019")</f>
        <v/>
      </c>
    </row>
    <row r="4" ht="15" customHeight="1">
      <c r="A4" t="inlineStr">
        <is>
          <t>A 12276-2023</t>
        </is>
      </c>
      <c r="B4" s="1" t="n">
        <v>44995</v>
      </c>
      <c r="C4" s="1" t="n">
        <v>45190</v>
      </c>
      <c r="D4" t="inlineStr">
        <is>
          <t>VÄSTMANLANDS LÄN</t>
        </is>
      </c>
      <c r="E4" t="inlineStr">
        <is>
          <t>SALA</t>
        </is>
      </c>
      <c r="G4" t="n">
        <v>28.6</v>
      </c>
      <c r="H4" t="n">
        <v>4</v>
      </c>
      <c r="I4" t="n">
        <v>8</v>
      </c>
      <c r="J4" t="n">
        <v>9</v>
      </c>
      <c r="K4" t="n">
        <v>5</v>
      </c>
      <c r="L4" t="n">
        <v>0</v>
      </c>
      <c r="M4" t="n">
        <v>0</v>
      </c>
      <c r="N4" t="n">
        <v>0</v>
      </c>
      <c r="O4" t="n">
        <v>14</v>
      </c>
      <c r="P4" t="n">
        <v>5</v>
      </c>
      <c r="Q4" t="n">
        <v>22</v>
      </c>
      <c r="R4" s="2" t="inlineStr">
        <is>
          <t>Knärot
Laxporing
Rynkskinn
Tallbarksvartbagge
Vågticka
Gransotdyna
Mindre hackspett
Motaggsvamp
Spillkråka
Såpfingersvamp
Tallticka
Talltita
Ullticka
Vedtrappmossa
Björksplintborre
Brandticka
Bronshjon
Mindre märgborre
Skarp dropptaggsvamp
Thomsons trägnagare
Vanlig flatbagge
Vedticka</t>
        </is>
      </c>
      <c r="S4">
        <f>HYPERLINK("https://klasma.github.io/Logging_SALA/artfynd/A 12276-2023.xlsx", "A 12276-2023")</f>
        <v/>
      </c>
      <c r="T4">
        <f>HYPERLINK("https://klasma.github.io/Logging_SALA/kartor/A 12276-2023.png", "A 12276-2023")</f>
        <v/>
      </c>
      <c r="U4">
        <f>HYPERLINK("https://klasma.github.io/Logging_SALA/knärot/A 12276-2023.png", "A 12276-2023")</f>
        <v/>
      </c>
      <c r="V4">
        <f>HYPERLINK("https://klasma.github.io/Logging_SALA/klagomål/A 12276-2023.docx", "A 12276-2023")</f>
        <v/>
      </c>
      <c r="W4">
        <f>HYPERLINK("https://klasma.github.io/Logging_SALA/klagomålsmail/A 12276-2023.docx", "A 12276-2023")</f>
        <v/>
      </c>
      <c r="X4">
        <f>HYPERLINK("https://klasma.github.io/Logging_SALA/tillsyn/A 12276-2023.docx", "A 12276-2023")</f>
        <v/>
      </c>
      <c r="Y4">
        <f>HYPERLINK("https://klasma.github.io/Logging_SALA/tillsynsmail/A 12276-2023.docx", "A 12276-2023")</f>
        <v/>
      </c>
    </row>
    <row r="5" ht="15" customHeight="1">
      <c r="A5" t="inlineStr">
        <is>
          <t>A 63049-2019</t>
        </is>
      </c>
      <c r="B5" s="1" t="n">
        <v>43791</v>
      </c>
      <c r="C5" s="1" t="n">
        <v>45190</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45190</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45190</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45190</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24725-2021</t>
        </is>
      </c>
      <c r="B9" s="1" t="n">
        <v>44340</v>
      </c>
      <c r="C9" s="1" t="n">
        <v>45190</v>
      </c>
      <c r="D9" t="inlineStr">
        <is>
          <t>VÄSTMANLANDS LÄN</t>
        </is>
      </c>
      <c r="E9" t="inlineStr">
        <is>
          <t>SURAHAMMAR</t>
        </is>
      </c>
      <c r="F9" t="inlineStr">
        <is>
          <t>Bergvik skog väst AB</t>
        </is>
      </c>
      <c r="G9" t="n">
        <v>13</v>
      </c>
      <c r="H9" t="n">
        <v>5</v>
      </c>
      <c r="I9" t="n">
        <v>6</v>
      </c>
      <c r="J9" t="n">
        <v>6</v>
      </c>
      <c r="K9" t="n">
        <v>0</v>
      </c>
      <c r="L9" t="n">
        <v>0</v>
      </c>
      <c r="M9" t="n">
        <v>0</v>
      </c>
      <c r="N9" t="n">
        <v>0</v>
      </c>
      <c r="O9" t="n">
        <v>6</v>
      </c>
      <c r="P9" t="n">
        <v>0</v>
      </c>
      <c r="Q9" t="n">
        <v>15</v>
      </c>
      <c r="R9" s="2" t="inlineStr">
        <is>
          <t>Björktrast
Blå taggsvamp
Motaggsvamp
Orange taggsvamp
Skrovlig taggsvamp
Talltita
Dropptaggsvamp
Grönpyrola
Gullgröppa
Mindre märgborre
Skarp dropptaggsvamp
Zontaggsvamp
Åkergroda
Vanlig groda
Vanlig padda</t>
        </is>
      </c>
      <c r="S9">
        <f>HYPERLINK("https://klasma.github.io/Logging_SURAHAMMAR/artfynd/A 24725-2021.xlsx", "A 24725-2021")</f>
        <v/>
      </c>
      <c r="T9">
        <f>HYPERLINK("https://klasma.github.io/Logging_SURAHAMMAR/kartor/A 24725-2021.png", "A 24725-2021")</f>
        <v/>
      </c>
      <c r="V9">
        <f>HYPERLINK("https://klasma.github.io/Logging_SURAHAMMAR/klagomål/A 24725-2021.docx", "A 24725-2021")</f>
        <v/>
      </c>
      <c r="W9">
        <f>HYPERLINK("https://klasma.github.io/Logging_SURAHAMMAR/klagomålsmail/A 24725-2021.docx", "A 24725-2021")</f>
        <v/>
      </c>
      <c r="X9">
        <f>HYPERLINK("https://klasma.github.io/Logging_SURAHAMMAR/tillsyn/A 24725-2021.docx", "A 24725-2021")</f>
        <v/>
      </c>
      <c r="Y9">
        <f>HYPERLINK("https://klasma.github.io/Logging_SURAHAMMAR/tillsynsmail/A 24725-2021.docx", "A 24725-2021")</f>
        <v/>
      </c>
    </row>
    <row r="10" ht="15" customHeight="1">
      <c r="A10" t="inlineStr">
        <is>
          <t>A 67268-2021</t>
        </is>
      </c>
      <c r="B10" s="1" t="n">
        <v>44523</v>
      </c>
      <c r="C10" s="1" t="n">
        <v>45190</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HYPERLINK("https://klasma.github.io/Logging_VASTERAS/artfynd/A 67268-2021.xlsx", "A 67268-2021")</f>
        <v/>
      </c>
      <c r="T10">
        <f>HYPERLINK("https://klasma.github.io/Logging_VASTERAS/kartor/A 67268-2021.png", "A 67268-2021")</f>
        <v/>
      </c>
      <c r="U10">
        <f>HYPERLINK("https://klasma.github.io/Logging_VASTERAS/knärot/A 67268-2021.png", "A 67268-2021")</f>
        <v/>
      </c>
      <c r="V10">
        <f>HYPERLINK("https://klasma.github.io/Logging_VASTERAS/klagomål/A 67268-2021.docx", "A 67268-2021")</f>
        <v/>
      </c>
      <c r="W10">
        <f>HYPERLINK("https://klasma.github.io/Logging_VASTERAS/klagomålsmail/A 67268-2021.docx", "A 67268-2021")</f>
        <v/>
      </c>
      <c r="X10">
        <f>HYPERLINK("https://klasma.github.io/Logging_VASTERAS/tillsyn/A 67268-2021.docx", "A 67268-2021")</f>
        <v/>
      </c>
      <c r="Y10">
        <f>HYPERLINK("https://klasma.github.io/Logging_VASTERAS/tillsynsmail/A 67268-2021.docx", "A 67268-2021")</f>
        <v/>
      </c>
    </row>
    <row r="11" ht="15" customHeight="1">
      <c r="A11" t="inlineStr">
        <is>
          <t>A 37992-2023</t>
        </is>
      </c>
      <c r="B11" s="1" t="n">
        <v>45159</v>
      </c>
      <c r="C11" s="1" t="n">
        <v>45190</v>
      </c>
      <c r="D11" t="inlineStr">
        <is>
          <t>VÄSTMANLANDS LÄN</t>
        </is>
      </c>
      <c r="E11" t="inlineStr">
        <is>
          <t>SALA</t>
        </is>
      </c>
      <c r="G11" t="n">
        <v>12.3</v>
      </c>
      <c r="H11" t="n">
        <v>3</v>
      </c>
      <c r="I11" t="n">
        <v>8</v>
      </c>
      <c r="J11" t="n">
        <v>6</v>
      </c>
      <c r="K11" t="n">
        <v>1</v>
      </c>
      <c r="L11" t="n">
        <v>0</v>
      </c>
      <c r="M11" t="n">
        <v>0</v>
      </c>
      <c r="N11" t="n">
        <v>0</v>
      </c>
      <c r="O11" t="n">
        <v>7</v>
      </c>
      <c r="P11" t="n">
        <v>1</v>
      </c>
      <c r="Q11" t="n">
        <v>15</v>
      </c>
      <c r="R11" s="2" t="inlineStr">
        <is>
          <t>Knärot
Grön aspvedbock
Spillkråka
Tallticka
Talltita
Ullticka
Vedtrappmossa
Barkticka
Björksplintborre
Brandticka
Bronshjon
Gullgröppa
Thomsons trägnagare
Vedticka
Vågbandad barkbock</t>
        </is>
      </c>
      <c r="S11">
        <f>HYPERLINK("https://klasma.github.io/Logging_SALA/artfynd/A 37992-2023.xlsx", "A 37992-2023")</f>
        <v/>
      </c>
      <c r="T11">
        <f>HYPERLINK("https://klasma.github.io/Logging_SALA/kartor/A 37992-2023.png", "A 37992-2023")</f>
        <v/>
      </c>
      <c r="U11">
        <f>HYPERLINK("https://klasma.github.io/Logging_SALA/knärot/A 37992-2023.png", "A 37992-2023")</f>
        <v/>
      </c>
      <c r="V11">
        <f>HYPERLINK("https://klasma.github.io/Logging_SALA/klagomål/A 37992-2023.docx", "A 37992-2023")</f>
        <v/>
      </c>
      <c r="W11">
        <f>HYPERLINK("https://klasma.github.io/Logging_SALA/klagomålsmail/A 37992-2023.docx", "A 37992-2023")</f>
        <v/>
      </c>
      <c r="X11">
        <f>HYPERLINK("https://klasma.github.io/Logging_SALA/tillsyn/A 37992-2023.docx", "A 37992-2023")</f>
        <v/>
      </c>
      <c r="Y11">
        <f>HYPERLINK("https://klasma.github.io/Logging_SALA/tillsynsmail/A 37992-2023.docx", "A 37992-2023")</f>
        <v/>
      </c>
    </row>
    <row r="12" ht="15" customHeight="1">
      <c r="A12" t="inlineStr">
        <is>
          <t>A 22024-2020</t>
        </is>
      </c>
      <c r="B12" s="1" t="n">
        <v>43959</v>
      </c>
      <c r="C12" s="1" t="n">
        <v>45190</v>
      </c>
      <c r="D12" t="inlineStr">
        <is>
          <t>VÄSTMANLANDS LÄN</t>
        </is>
      </c>
      <c r="E12" t="inlineStr">
        <is>
          <t>SURAHAMMAR</t>
        </is>
      </c>
      <c r="F12" t="inlineStr">
        <is>
          <t>Kommuner</t>
        </is>
      </c>
      <c r="G12" t="n">
        <v>19.1</v>
      </c>
      <c r="H12" t="n">
        <v>2</v>
      </c>
      <c r="I12" t="n">
        <v>4</v>
      </c>
      <c r="J12" t="n">
        <v>5</v>
      </c>
      <c r="K12" t="n">
        <v>4</v>
      </c>
      <c r="L12" t="n">
        <v>0</v>
      </c>
      <c r="M12" t="n">
        <v>0</v>
      </c>
      <c r="N12" t="n">
        <v>0</v>
      </c>
      <c r="O12" t="n">
        <v>9</v>
      </c>
      <c r="P12" t="n">
        <v>4</v>
      </c>
      <c r="Q12" t="n">
        <v>14</v>
      </c>
      <c r="R12" s="2" t="inlineStr">
        <is>
          <t>Hängticka
Knärot
Rynkskinn
Vågticka
Garnlav
Granticka
Gropticka
Tallticka
Ullticka
Blomkålssvamp
Brandticka
Gullgröppa
Vedticka
Revlummer</t>
        </is>
      </c>
      <c r="S12">
        <f>HYPERLINK("https://klasma.github.io/Logging_SURAHAMMAR/artfynd/A 22024-2020.xlsx", "A 22024-2020")</f>
        <v/>
      </c>
      <c r="T12">
        <f>HYPERLINK("https://klasma.github.io/Logging_SURAHAMMAR/kartor/A 22024-2020.png", "A 22024-2020")</f>
        <v/>
      </c>
      <c r="U12">
        <f>HYPERLINK("https://klasma.github.io/Logging_SURAHAMMAR/knärot/A 22024-2020.png", "A 22024-2020")</f>
        <v/>
      </c>
      <c r="V12">
        <f>HYPERLINK("https://klasma.github.io/Logging_SURAHAMMAR/klagomål/A 22024-2020.docx", "A 22024-2020")</f>
        <v/>
      </c>
      <c r="W12">
        <f>HYPERLINK("https://klasma.github.io/Logging_SURAHAMMAR/klagomålsmail/A 22024-2020.docx", "A 22024-2020")</f>
        <v/>
      </c>
      <c r="X12">
        <f>HYPERLINK("https://klasma.github.io/Logging_SURAHAMMAR/tillsyn/A 22024-2020.docx", "A 22024-2020")</f>
        <v/>
      </c>
      <c r="Y12">
        <f>HYPERLINK("https://klasma.github.io/Logging_SURAHAMMAR/tillsynsmail/A 22024-2020.docx", "A 22024-2020")</f>
        <v/>
      </c>
    </row>
    <row r="13" ht="15" customHeight="1">
      <c r="A13" t="inlineStr">
        <is>
          <t>A 48349-2022</t>
        </is>
      </c>
      <c r="B13" s="1" t="n">
        <v>44858</v>
      </c>
      <c r="C13" s="1" t="n">
        <v>45190</v>
      </c>
      <c r="D13" t="inlineStr">
        <is>
          <t>VÄSTMANLANDS LÄN</t>
        </is>
      </c>
      <c r="E13" t="inlineStr">
        <is>
          <t>SURAHAMMAR</t>
        </is>
      </c>
      <c r="G13" t="n">
        <v>5.3</v>
      </c>
      <c r="H13" t="n">
        <v>4</v>
      </c>
      <c r="I13" t="n">
        <v>6</v>
      </c>
      <c r="J13" t="n">
        <v>6</v>
      </c>
      <c r="K13" t="n">
        <v>1</v>
      </c>
      <c r="L13" t="n">
        <v>0</v>
      </c>
      <c r="M13" t="n">
        <v>0</v>
      </c>
      <c r="N13" t="n">
        <v>0</v>
      </c>
      <c r="O13" t="n">
        <v>7</v>
      </c>
      <c r="P13" t="n">
        <v>1</v>
      </c>
      <c r="Q13" t="n">
        <v>14</v>
      </c>
      <c r="R13" s="2" t="inlineStr">
        <is>
          <t>Knärot
Grantaggsvamp
Motaggsvamp
Spillkråka
Tallticka
Talltita
Vedtrappmossa
Blomkålssvamp
Bollvitmossa
Bronshjon
Mindre märgborre
Vedticka
Vågbandad barkbock
Revlummer</t>
        </is>
      </c>
      <c r="S13">
        <f>HYPERLINK("https://klasma.github.io/Logging_SURAHAMMAR/artfynd/A 48349-2022.xlsx", "A 48349-2022")</f>
        <v/>
      </c>
      <c r="T13">
        <f>HYPERLINK("https://klasma.github.io/Logging_SURAHAMMAR/kartor/A 48349-2022.png", "A 48349-2022")</f>
        <v/>
      </c>
      <c r="U13">
        <f>HYPERLINK("https://klasma.github.io/Logging_SURAHAMMAR/knärot/A 48349-2022.png", "A 48349-2022")</f>
        <v/>
      </c>
      <c r="V13">
        <f>HYPERLINK("https://klasma.github.io/Logging_SURAHAMMAR/klagomål/A 48349-2022.docx", "A 48349-2022")</f>
        <v/>
      </c>
      <c r="W13">
        <f>HYPERLINK("https://klasma.github.io/Logging_SURAHAMMAR/klagomålsmail/A 48349-2022.docx", "A 48349-2022")</f>
        <v/>
      </c>
      <c r="X13">
        <f>HYPERLINK("https://klasma.github.io/Logging_SURAHAMMAR/tillsyn/A 48349-2022.docx", "A 48349-2022")</f>
        <v/>
      </c>
      <c r="Y13">
        <f>HYPERLINK("https://klasma.github.io/Logging_SURAHAMMAR/tillsynsmail/A 48349-2022.docx", "A 48349-2022")</f>
        <v/>
      </c>
    </row>
    <row r="14" ht="15" customHeight="1">
      <c r="A14" t="inlineStr">
        <is>
          <t>A 17626-2023</t>
        </is>
      </c>
      <c r="B14" s="1" t="n">
        <v>45036</v>
      </c>
      <c r="C14" s="1" t="n">
        <v>45190</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 "A 17626-2023")</f>
        <v/>
      </c>
      <c r="T14">
        <f>HYPERLINK("https://klasma.github.io/Logging_SURAHAMMAR/kartor/A 17626-2023.png", "A 17626-2023")</f>
        <v/>
      </c>
      <c r="U14">
        <f>HYPERLINK("https://klasma.github.io/Logging_SURAHAMMAR/knärot/A 17626-2023.png", "A 17626-2023")</f>
        <v/>
      </c>
      <c r="V14">
        <f>HYPERLINK("https://klasma.github.io/Logging_SURAHAMMAR/klagomål/A 17626-2023.docx", "A 17626-2023")</f>
        <v/>
      </c>
      <c r="W14">
        <f>HYPERLINK("https://klasma.github.io/Logging_SURAHAMMAR/klagomålsmail/A 17626-2023.docx", "A 17626-2023")</f>
        <v/>
      </c>
      <c r="X14">
        <f>HYPERLINK("https://klasma.github.io/Logging_SURAHAMMAR/tillsyn/A 17626-2023.docx", "A 17626-2023")</f>
        <v/>
      </c>
      <c r="Y14">
        <f>HYPERLINK("https://klasma.github.io/Logging_SURAHAMMAR/tillsynsmail/A 17626-2023.docx", "A 17626-2023")</f>
        <v/>
      </c>
    </row>
    <row r="15" ht="15" customHeight="1">
      <c r="A15" t="inlineStr">
        <is>
          <t>A 34759-2023</t>
        </is>
      </c>
      <c r="B15" s="1" t="n">
        <v>45139</v>
      </c>
      <c r="C15" s="1" t="n">
        <v>45190</v>
      </c>
      <c r="D15" t="inlineStr">
        <is>
          <t>VÄSTMANLANDS LÄN</t>
        </is>
      </c>
      <c r="E15" t="inlineStr">
        <is>
          <t>SURAHAMMAR</t>
        </is>
      </c>
      <c r="F15" t="inlineStr">
        <is>
          <t>Bergvik skog väst AB</t>
        </is>
      </c>
      <c r="G15" t="n">
        <v>38.3</v>
      </c>
      <c r="H15" t="n">
        <v>4</v>
      </c>
      <c r="I15" t="n">
        <v>5</v>
      </c>
      <c r="J15" t="n">
        <v>5</v>
      </c>
      <c r="K15" t="n">
        <v>0</v>
      </c>
      <c r="L15" t="n">
        <v>0</v>
      </c>
      <c r="M15" t="n">
        <v>0</v>
      </c>
      <c r="N15" t="n">
        <v>0</v>
      </c>
      <c r="O15" t="n">
        <v>5</v>
      </c>
      <c r="P15" t="n">
        <v>0</v>
      </c>
      <c r="Q15" t="n">
        <v>13</v>
      </c>
      <c r="R15" s="2" t="inlineStr">
        <is>
          <t>Blå taggsvamp
Grantaggsvamp
Motaggsvamp
Skogshare
Ullticka
Dropptaggsvamp
Grönpyrola
Mindre märgborre
Plattlummer
Vedticka
Lopplummer
Mattlummer
Revlummer</t>
        </is>
      </c>
      <c r="S15">
        <f>HYPERLINK("https://klasma.github.io/Logging_SURAHAMMAR/artfynd/A 34759-2023.xlsx", "A 34759-2023")</f>
        <v/>
      </c>
      <c r="T15">
        <f>HYPERLINK("https://klasma.github.io/Logging_SURAHAMMAR/kartor/A 34759-2023.png", "A 34759-2023")</f>
        <v/>
      </c>
      <c r="V15">
        <f>HYPERLINK("https://klasma.github.io/Logging_SURAHAMMAR/klagomål/A 34759-2023.docx", "A 34759-2023")</f>
        <v/>
      </c>
      <c r="W15">
        <f>HYPERLINK("https://klasma.github.io/Logging_SURAHAMMAR/klagomålsmail/A 34759-2023.docx", "A 34759-2023")</f>
        <v/>
      </c>
      <c r="X15">
        <f>HYPERLINK("https://klasma.github.io/Logging_SURAHAMMAR/tillsyn/A 34759-2023.docx", "A 34759-2023")</f>
        <v/>
      </c>
      <c r="Y15">
        <f>HYPERLINK("https://klasma.github.io/Logging_SURAHAMMAR/tillsynsmail/A 34759-2023.docx", "A 34759-2023")</f>
        <v/>
      </c>
    </row>
    <row r="16" ht="15" customHeight="1">
      <c r="A16" t="inlineStr">
        <is>
          <t>A 10792-2020</t>
        </is>
      </c>
      <c r="B16" s="1" t="n">
        <v>43888</v>
      </c>
      <c r="C16" s="1" t="n">
        <v>45190</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HYPERLINK("https://klasma.github.io/Logging_FAGERSTA/artfynd/A 10792-2020.xlsx", "A 10792-2020")</f>
        <v/>
      </c>
      <c r="T16">
        <f>HYPERLINK("https://klasma.github.io/Logging_FAGERSTA/kartor/A 10792-2020.png", "A 10792-2020")</f>
        <v/>
      </c>
      <c r="U16">
        <f>HYPERLINK("https://klasma.github.io/Logging_FAGERSTA/knärot/A 10792-2020.png", "A 10792-2020")</f>
        <v/>
      </c>
      <c r="V16">
        <f>HYPERLINK("https://klasma.github.io/Logging_FAGERSTA/klagomål/A 10792-2020.docx", "A 10792-2020")</f>
        <v/>
      </c>
      <c r="W16">
        <f>HYPERLINK("https://klasma.github.io/Logging_FAGERSTA/klagomålsmail/A 10792-2020.docx", "A 10792-2020")</f>
        <v/>
      </c>
      <c r="X16">
        <f>HYPERLINK("https://klasma.github.io/Logging_FAGERSTA/tillsyn/A 10792-2020.docx", "A 10792-2020")</f>
        <v/>
      </c>
      <c r="Y16">
        <f>HYPERLINK("https://klasma.github.io/Logging_FAGERSTA/tillsynsmail/A 10792-2020.docx", "A 10792-2020")</f>
        <v/>
      </c>
    </row>
    <row r="17" ht="15" customHeight="1">
      <c r="A17" t="inlineStr">
        <is>
          <t>A 43624-2018</t>
        </is>
      </c>
      <c r="B17" s="1" t="n">
        <v>43357</v>
      </c>
      <c r="C17" s="1" t="n">
        <v>45190</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HYPERLINK("https://klasma.github.io/Logging_NORBERG/artfynd/A 43624-2018.xlsx", "A 43624-2018")</f>
        <v/>
      </c>
      <c r="T17">
        <f>HYPERLINK("https://klasma.github.io/Logging_NORBERG/kartor/A 43624-2018.png", "A 43624-2018")</f>
        <v/>
      </c>
      <c r="V17">
        <f>HYPERLINK("https://klasma.github.io/Logging_NORBERG/klagomål/A 43624-2018.docx", "A 43624-2018")</f>
        <v/>
      </c>
      <c r="W17">
        <f>HYPERLINK("https://klasma.github.io/Logging_NORBERG/klagomålsmail/A 43624-2018.docx", "A 43624-2018")</f>
        <v/>
      </c>
      <c r="X17">
        <f>HYPERLINK("https://klasma.github.io/Logging_NORBERG/tillsyn/A 43624-2018.docx", "A 43624-2018")</f>
        <v/>
      </c>
      <c r="Y17">
        <f>HYPERLINK("https://klasma.github.io/Logging_NORBERG/tillsynsmail/A 43624-2018.docx", "A 43624-2018")</f>
        <v/>
      </c>
    </row>
    <row r="18" ht="15" customHeight="1">
      <c r="A18" t="inlineStr">
        <is>
          <t>A 8676-2020</t>
        </is>
      </c>
      <c r="B18" s="1" t="n">
        <v>43878</v>
      </c>
      <c r="C18" s="1" t="n">
        <v>45190</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HYPERLINK("https://klasma.github.io/Logging_FAGERSTA/artfynd/A 8676-2020.xlsx", "A 8676-2020")</f>
        <v/>
      </c>
      <c r="T18">
        <f>HYPERLINK("https://klasma.github.io/Logging_FAGERSTA/kartor/A 8676-2020.png", "A 8676-2020")</f>
        <v/>
      </c>
      <c r="U18">
        <f>HYPERLINK("https://klasma.github.io/Logging_FAGERSTA/knärot/A 8676-2020.png", "A 8676-2020")</f>
        <v/>
      </c>
      <c r="V18">
        <f>HYPERLINK("https://klasma.github.io/Logging_FAGERSTA/klagomål/A 8676-2020.docx", "A 8676-2020")</f>
        <v/>
      </c>
      <c r="W18">
        <f>HYPERLINK("https://klasma.github.io/Logging_FAGERSTA/klagomålsmail/A 8676-2020.docx", "A 8676-2020")</f>
        <v/>
      </c>
      <c r="X18">
        <f>HYPERLINK("https://klasma.github.io/Logging_FAGERSTA/tillsyn/A 8676-2020.docx", "A 8676-2020")</f>
        <v/>
      </c>
      <c r="Y18">
        <f>HYPERLINK("https://klasma.github.io/Logging_FAGERSTA/tillsynsmail/A 8676-2020.docx", "A 8676-2020")</f>
        <v/>
      </c>
    </row>
    <row r="19" ht="15" customHeight="1">
      <c r="A19" t="inlineStr">
        <is>
          <t>A 21236-2021</t>
        </is>
      </c>
      <c r="B19" s="1" t="n">
        <v>44314</v>
      </c>
      <c r="C19" s="1" t="n">
        <v>45190</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HYPERLINK("https://klasma.github.io/Logging_SURAHAMMAR/artfynd/A 21236-2021.xlsx", "A 21236-2021")</f>
        <v/>
      </c>
      <c r="T19">
        <f>HYPERLINK("https://klasma.github.io/Logging_SURAHAMMAR/kartor/A 21236-2021.png", "A 21236-2021")</f>
        <v/>
      </c>
      <c r="V19">
        <f>HYPERLINK("https://klasma.github.io/Logging_SURAHAMMAR/klagomål/A 21236-2021.docx", "A 21236-2021")</f>
        <v/>
      </c>
      <c r="W19">
        <f>HYPERLINK("https://klasma.github.io/Logging_SURAHAMMAR/klagomålsmail/A 21236-2021.docx", "A 21236-2021")</f>
        <v/>
      </c>
      <c r="X19">
        <f>HYPERLINK("https://klasma.github.io/Logging_SURAHAMMAR/tillsyn/A 21236-2021.docx", "A 21236-2021")</f>
        <v/>
      </c>
      <c r="Y19">
        <f>HYPERLINK("https://klasma.github.io/Logging_SURAHAMMAR/tillsynsmail/A 21236-2021.docx", "A 21236-2021")</f>
        <v/>
      </c>
    </row>
    <row r="20" ht="15" customHeight="1">
      <c r="A20" t="inlineStr">
        <is>
          <t>A 10224-2019</t>
        </is>
      </c>
      <c r="B20" s="1" t="n">
        <v>43510</v>
      </c>
      <c r="C20" s="1" t="n">
        <v>45190</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HYPERLINK("https://klasma.github.io/Logging_SURAHAMMAR/artfynd/A 10224-2019.xlsx", "A 10224-2019")</f>
        <v/>
      </c>
      <c r="T20">
        <f>HYPERLINK("https://klasma.github.io/Logging_SURAHAMMAR/kartor/A 10224-2019.png", "A 10224-2019")</f>
        <v/>
      </c>
      <c r="U20">
        <f>HYPERLINK("https://klasma.github.io/Logging_SURAHAMMAR/knärot/A 10224-2019.png", "A 10224-2019")</f>
        <v/>
      </c>
      <c r="V20">
        <f>HYPERLINK("https://klasma.github.io/Logging_SURAHAMMAR/klagomål/A 10224-2019.docx", "A 10224-2019")</f>
        <v/>
      </c>
      <c r="W20">
        <f>HYPERLINK("https://klasma.github.io/Logging_SURAHAMMAR/klagomålsmail/A 10224-2019.docx", "A 10224-2019")</f>
        <v/>
      </c>
      <c r="X20">
        <f>HYPERLINK("https://klasma.github.io/Logging_SURAHAMMAR/tillsyn/A 10224-2019.docx", "A 10224-2019")</f>
        <v/>
      </c>
      <c r="Y20">
        <f>HYPERLINK("https://klasma.github.io/Logging_SURAHAMMAR/tillsynsmail/A 10224-2019.docx", "A 10224-2019")</f>
        <v/>
      </c>
    </row>
    <row r="21" ht="15" customHeight="1">
      <c r="A21" t="inlineStr">
        <is>
          <t>A 29632-2022</t>
        </is>
      </c>
      <c r="B21" s="1" t="n">
        <v>44754</v>
      </c>
      <c r="C21" s="1" t="n">
        <v>45190</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HYPERLINK("https://klasma.github.io/Logging_VASTERAS/artfynd/A 29632-2022.xlsx", "A 29632-2022")</f>
        <v/>
      </c>
      <c r="T21">
        <f>HYPERLINK("https://klasma.github.io/Logging_VASTERAS/kartor/A 29632-2022.png", "A 29632-2022")</f>
        <v/>
      </c>
      <c r="U21">
        <f>HYPERLINK("https://klasma.github.io/Logging_VASTERAS/knärot/A 29632-2022.png", "A 29632-2022")</f>
        <v/>
      </c>
      <c r="V21">
        <f>HYPERLINK("https://klasma.github.io/Logging_VASTERAS/klagomål/A 29632-2022.docx", "A 29632-2022")</f>
        <v/>
      </c>
      <c r="W21">
        <f>HYPERLINK("https://klasma.github.io/Logging_VASTERAS/klagomålsmail/A 29632-2022.docx", "A 29632-2022")</f>
        <v/>
      </c>
      <c r="X21">
        <f>HYPERLINK("https://klasma.github.io/Logging_VASTERAS/tillsyn/A 29632-2022.docx", "A 29632-2022")</f>
        <v/>
      </c>
      <c r="Y21">
        <f>HYPERLINK("https://klasma.github.io/Logging_VASTERAS/tillsynsmail/A 29632-2022.docx", "A 29632-2022")</f>
        <v/>
      </c>
    </row>
    <row r="22" ht="15" customHeight="1">
      <c r="A22" t="inlineStr">
        <is>
          <t>A 22907-2023</t>
        </is>
      </c>
      <c r="B22" s="1" t="n">
        <v>45070</v>
      </c>
      <c r="C22" s="1" t="n">
        <v>45190</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HYPERLINK("https://klasma.github.io/Logging_SURAHAMMAR/artfynd/A 22907-2023.xlsx", "A 22907-2023")</f>
        <v/>
      </c>
      <c r="T22">
        <f>HYPERLINK("https://klasma.github.io/Logging_SURAHAMMAR/kartor/A 22907-2023.png", "A 22907-2023")</f>
        <v/>
      </c>
      <c r="V22">
        <f>HYPERLINK("https://klasma.github.io/Logging_SURAHAMMAR/klagomål/A 22907-2023.docx", "A 22907-2023")</f>
        <v/>
      </c>
      <c r="W22">
        <f>HYPERLINK("https://klasma.github.io/Logging_SURAHAMMAR/klagomålsmail/A 22907-2023.docx", "A 22907-2023")</f>
        <v/>
      </c>
      <c r="X22">
        <f>HYPERLINK("https://klasma.github.io/Logging_SURAHAMMAR/tillsyn/A 22907-2023.docx", "A 22907-2023")</f>
        <v/>
      </c>
      <c r="Y22">
        <f>HYPERLINK("https://klasma.github.io/Logging_SURAHAMMAR/tillsynsmail/A 22907-2023.docx", "A 22907-2023")</f>
        <v/>
      </c>
    </row>
    <row r="23" ht="15" customHeight="1">
      <c r="A23" t="inlineStr">
        <is>
          <t>A 33878-2019</t>
        </is>
      </c>
      <c r="B23" s="1" t="n">
        <v>43653</v>
      </c>
      <c r="C23" s="1" t="n">
        <v>45190</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45190</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45190</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45190</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45190</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45190</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45190</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45190</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45190</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45190</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45190</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45190</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45190</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45190</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45190</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45190</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45190</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45190</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45190</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45190</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45190</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45190</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45190</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45190</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45190</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45190</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45190</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45190</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45190</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45190</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45190</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45190</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45190</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45190</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45190</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45190</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45190</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45190</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45190</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45190</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58714-2018</t>
        </is>
      </c>
      <c r="B63" s="1" t="n">
        <v>43410</v>
      </c>
      <c r="C63" s="1" t="n">
        <v>45190</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 "A 58714-2018")</f>
        <v/>
      </c>
      <c r="T63">
        <f>HYPERLINK("https://klasma.github.io/Logging_SALA/kartor/A 58714-2018.png", "A 58714-2018")</f>
        <v/>
      </c>
      <c r="V63">
        <f>HYPERLINK("https://klasma.github.io/Logging_SALA/klagomål/A 58714-2018.docx", "A 58714-2018")</f>
        <v/>
      </c>
      <c r="W63">
        <f>HYPERLINK("https://klasma.github.io/Logging_SALA/klagomålsmail/A 58714-2018.docx", "A 58714-2018")</f>
        <v/>
      </c>
      <c r="X63">
        <f>HYPERLINK("https://klasma.github.io/Logging_SALA/tillsyn/A 58714-2018.docx", "A 58714-2018")</f>
        <v/>
      </c>
      <c r="Y63">
        <f>HYPERLINK("https://klasma.github.io/Logging_SALA/tillsynsmail/A 58714-2018.docx", "A 58714-2018")</f>
        <v/>
      </c>
    </row>
    <row r="64" ht="15" customHeight="1">
      <c r="A64" t="inlineStr">
        <is>
          <t>A 72196-2018</t>
        </is>
      </c>
      <c r="B64" s="1" t="n">
        <v>43455</v>
      </c>
      <c r="C64" s="1" t="n">
        <v>45190</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 "A 72196-2018")</f>
        <v/>
      </c>
      <c r="T64">
        <f>HYPERLINK("https://klasma.github.io/Logging_NORBERG/kartor/A 72196-2018.png", "A 72196-2018")</f>
        <v/>
      </c>
      <c r="V64">
        <f>HYPERLINK("https://klasma.github.io/Logging_NORBERG/klagomål/A 72196-2018.docx", "A 72196-2018")</f>
        <v/>
      </c>
      <c r="W64">
        <f>HYPERLINK("https://klasma.github.io/Logging_NORBERG/klagomålsmail/A 72196-2018.docx", "A 72196-2018")</f>
        <v/>
      </c>
      <c r="X64">
        <f>HYPERLINK("https://klasma.github.io/Logging_NORBERG/tillsyn/A 72196-2018.docx", "A 72196-2018")</f>
        <v/>
      </c>
      <c r="Y64">
        <f>HYPERLINK("https://klasma.github.io/Logging_NORBERG/tillsynsmail/A 72196-2018.docx", "A 72196-2018")</f>
        <v/>
      </c>
    </row>
    <row r="65" ht="15" customHeight="1">
      <c r="A65" t="inlineStr">
        <is>
          <t>A 12685-2019</t>
        </is>
      </c>
      <c r="B65" s="1" t="n">
        <v>43524</v>
      </c>
      <c r="C65" s="1" t="n">
        <v>45190</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 "A 12685-2019")</f>
        <v/>
      </c>
      <c r="T65">
        <f>HYPERLINK("https://klasma.github.io/Logging_VASTERAS/kartor/A 12685-2019.png", "A 12685-2019")</f>
        <v/>
      </c>
      <c r="U65">
        <f>HYPERLINK("https://klasma.github.io/Logging_VASTERAS/knärot/A 12685-2019.png", "A 12685-2019")</f>
        <v/>
      </c>
      <c r="V65">
        <f>HYPERLINK("https://klasma.github.io/Logging_VASTERAS/klagomål/A 12685-2019.docx", "A 12685-2019")</f>
        <v/>
      </c>
      <c r="W65">
        <f>HYPERLINK("https://klasma.github.io/Logging_VASTERAS/klagomålsmail/A 12685-2019.docx", "A 12685-2019")</f>
        <v/>
      </c>
      <c r="X65">
        <f>HYPERLINK("https://klasma.github.io/Logging_VASTERAS/tillsyn/A 12685-2019.docx", "A 12685-2019")</f>
        <v/>
      </c>
      <c r="Y65">
        <f>HYPERLINK("https://klasma.github.io/Logging_VASTERAS/tillsynsmail/A 12685-2019.docx", "A 12685-2019")</f>
        <v/>
      </c>
    </row>
    <row r="66" ht="15" customHeight="1">
      <c r="A66" t="inlineStr">
        <is>
          <t>A 19456-2019</t>
        </is>
      </c>
      <c r="B66" s="1" t="n">
        <v>43565</v>
      </c>
      <c r="C66" s="1" t="n">
        <v>45190</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 "A 19456-2019")</f>
        <v/>
      </c>
      <c r="T66">
        <f>HYPERLINK("https://klasma.github.io/Logging_VASTERAS/kartor/A 19456-2019.png", "A 19456-2019")</f>
        <v/>
      </c>
      <c r="V66">
        <f>HYPERLINK("https://klasma.github.io/Logging_VASTERAS/klagomål/A 19456-2019.docx", "A 19456-2019")</f>
        <v/>
      </c>
      <c r="W66">
        <f>HYPERLINK("https://klasma.github.io/Logging_VASTERAS/klagomålsmail/A 19456-2019.docx", "A 19456-2019")</f>
        <v/>
      </c>
      <c r="X66">
        <f>HYPERLINK("https://klasma.github.io/Logging_VASTERAS/tillsyn/A 19456-2019.docx", "A 19456-2019")</f>
        <v/>
      </c>
      <c r="Y66">
        <f>HYPERLINK("https://klasma.github.io/Logging_VASTERAS/tillsynsmail/A 19456-2019.docx", "A 19456-2019")</f>
        <v/>
      </c>
    </row>
    <row r="67" ht="15" customHeight="1">
      <c r="A67" t="inlineStr">
        <is>
          <t>A 19955-2019</t>
        </is>
      </c>
      <c r="B67" s="1" t="n">
        <v>43569</v>
      </c>
      <c r="C67" s="1" t="n">
        <v>45190</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 "A 19955-2019")</f>
        <v/>
      </c>
      <c r="T67">
        <f>HYPERLINK("https://klasma.github.io/Logging_KOPING/kartor/A 19955-2019.png", "A 19955-2019")</f>
        <v/>
      </c>
      <c r="V67">
        <f>HYPERLINK("https://klasma.github.io/Logging_KOPING/klagomål/A 19955-2019.docx", "A 19955-2019")</f>
        <v/>
      </c>
      <c r="W67">
        <f>HYPERLINK("https://klasma.github.io/Logging_KOPING/klagomålsmail/A 19955-2019.docx", "A 19955-2019")</f>
        <v/>
      </c>
      <c r="X67">
        <f>HYPERLINK("https://klasma.github.io/Logging_KOPING/tillsyn/A 19955-2019.docx", "A 19955-2019")</f>
        <v/>
      </c>
      <c r="Y67">
        <f>HYPERLINK("https://klasma.github.io/Logging_KOPING/tillsynsmail/A 19955-2019.docx", "A 19955-2019")</f>
        <v/>
      </c>
    </row>
    <row r="68" ht="15" customHeight="1">
      <c r="A68" t="inlineStr">
        <is>
          <t>A 35213-2019</t>
        </is>
      </c>
      <c r="B68" s="1" t="n">
        <v>43662</v>
      </c>
      <c r="C68" s="1" t="n">
        <v>45190</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 "A 35213-2019")</f>
        <v/>
      </c>
      <c r="T68">
        <f>HYPERLINK("https://klasma.github.io/Logging_SALA/kartor/A 35213-2019.png", "A 35213-2019")</f>
        <v/>
      </c>
      <c r="U68">
        <f>HYPERLINK("https://klasma.github.io/Logging_SALA/knärot/A 35213-2019.png", "A 35213-2019")</f>
        <v/>
      </c>
      <c r="V68">
        <f>HYPERLINK("https://klasma.github.io/Logging_SALA/klagomål/A 35213-2019.docx", "A 35213-2019")</f>
        <v/>
      </c>
      <c r="W68">
        <f>HYPERLINK("https://klasma.github.io/Logging_SALA/klagomålsmail/A 35213-2019.docx", "A 35213-2019")</f>
        <v/>
      </c>
      <c r="X68">
        <f>HYPERLINK("https://klasma.github.io/Logging_SALA/tillsyn/A 35213-2019.docx", "A 35213-2019")</f>
        <v/>
      </c>
      <c r="Y68">
        <f>HYPERLINK("https://klasma.github.io/Logging_SALA/tillsynsmail/A 35213-2019.docx", "A 35213-2019")</f>
        <v/>
      </c>
    </row>
    <row r="69" ht="15" customHeight="1">
      <c r="A69" t="inlineStr">
        <is>
          <t>A 44399-2019</t>
        </is>
      </c>
      <c r="B69" s="1" t="n">
        <v>43711</v>
      </c>
      <c r="C69" s="1" t="n">
        <v>45190</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 "A 44399-2019")</f>
        <v/>
      </c>
      <c r="T69">
        <f>HYPERLINK("https://klasma.github.io/Logging_FAGERSTA/kartor/A 44399-2019.png", "A 44399-2019")</f>
        <v/>
      </c>
      <c r="V69">
        <f>HYPERLINK("https://klasma.github.io/Logging_FAGERSTA/klagomål/A 44399-2019.docx", "A 44399-2019")</f>
        <v/>
      </c>
      <c r="W69">
        <f>HYPERLINK("https://klasma.github.io/Logging_FAGERSTA/klagomålsmail/A 44399-2019.docx", "A 44399-2019")</f>
        <v/>
      </c>
      <c r="X69">
        <f>HYPERLINK("https://klasma.github.io/Logging_FAGERSTA/tillsyn/A 44399-2019.docx", "A 44399-2019")</f>
        <v/>
      </c>
      <c r="Y69">
        <f>HYPERLINK("https://klasma.github.io/Logging_FAGERSTA/tillsynsmail/A 44399-2019.docx", "A 44399-2019")</f>
        <v/>
      </c>
    </row>
    <row r="70" ht="15" customHeight="1">
      <c r="A70" t="inlineStr">
        <is>
          <t>A 46592-2019</t>
        </is>
      </c>
      <c r="B70" s="1" t="n">
        <v>43719</v>
      </c>
      <c r="C70" s="1" t="n">
        <v>45190</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 "A 46592-2019")</f>
        <v/>
      </c>
      <c r="T70">
        <f>HYPERLINK("https://klasma.github.io/Logging_SKINNSKATTEBERG/kartor/A 46592-2019.png", "A 46592-2019")</f>
        <v/>
      </c>
      <c r="V70">
        <f>HYPERLINK("https://klasma.github.io/Logging_SKINNSKATTEBERG/klagomål/A 46592-2019.docx", "A 46592-2019")</f>
        <v/>
      </c>
      <c r="W70">
        <f>HYPERLINK("https://klasma.github.io/Logging_SKINNSKATTEBERG/klagomålsmail/A 46592-2019.docx", "A 46592-2019")</f>
        <v/>
      </c>
      <c r="X70">
        <f>HYPERLINK("https://klasma.github.io/Logging_SKINNSKATTEBERG/tillsyn/A 46592-2019.docx", "A 46592-2019")</f>
        <v/>
      </c>
      <c r="Y70">
        <f>HYPERLINK("https://klasma.github.io/Logging_SKINNSKATTEBERG/tillsynsmail/A 46592-2019.docx", "A 46592-2019")</f>
        <v/>
      </c>
    </row>
    <row r="71" ht="15" customHeight="1">
      <c r="A71" t="inlineStr">
        <is>
          <t>A 56823-2019</t>
        </is>
      </c>
      <c r="B71" s="1" t="n">
        <v>43764</v>
      </c>
      <c r="C71" s="1" t="n">
        <v>45190</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 "A 56823-2019")</f>
        <v/>
      </c>
      <c r="T71">
        <f>HYPERLINK("https://klasma.github.io/Logging_SKINNSKATTEBERG/kartor/A 56823-2019.png", "A 56823-2019")</f>
        <v/>
      </c>
      <c r="V71">
        <f>HYPERLINK("https://klasma.github.io/Logging_SKINNSKATTEBERG/klagomål/A 56823-2019.docx", "A 56823-2019")</f>
        <v/>
      </c>
      <c r="W71">
        <f>HYPERLINK("https://klasma.github.io/Logging_SKINNSKATTEBERG/klagomålsmail/A 56823-2019.docx", "A 56823-2019")</f>
        <v/>
      </c>
      <c r="X71">
        <f>HYPERLINK("https://klasma.github.io/Logging_SKINNSKATTEBERG/tillsyn/A 56823-2019.docx", "A 56823-2019")</f>
        <v/>
      </c>
      <c r="Y71">
        <f>HYPERLINK("https://klasma.github.io/Logging_SKINNSKATTEBERG/tillsynsmail/A 56823-2019.docx", "A 56823-2019")</f>
        <v/>
      </c>
    </row>
    <row r="72" ht="15" customHeight="1">
      <c r="A72" t="inlineStr">
        <is>
          <t>A 59152-2019</t>
        </is>
      </c>
      <c r="B72" s="1" t="n">
        <v>43775</v>
      </c>
      <c r="C72" s="1" t="n">
        <v>45190</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 "A 59152-2019")</f>
        <v/>
      </c>
      <c r="T72">
        <f>HYPERLINK("https://klasma.github.io/Logging_SALA/kartor/A 59152-2019.png", "A 59152-2019")</f>
        <v/>
      </c>
      <c r="V72">
        <f>HYPERLINK("https://klasma.github.io/Logging_SALA/klagomål/A 59152-2019.docx", "A 59152-2019")</f>
        <v/>
      </c>
      <c r="W72">
        <f>HYPERLINK("https://klasma.github.io/Logging_SALA/klagomålsmail/A 59152-2019.docx", "A 59152-2019")</f>
        <v/>
      </c>
      <c r="X72">
        <f>HYPERLINK("https://klasma.github.io/Logging_SALA/tillsyn/A 59152-2019.docx", "A 59152-2019")</f>
        <v/>
      </c>
      <c r="Y72">
        <f>HYPERLINK("https://klasma.github.io/Logging_SALA/tillsynsmail/A 59152-2019.docx", "A 59152-2019")</f>
        <v/>
      </c>
    </row>
    <row r="73" ht="15" customHeight="1">
      <c r="A73" t="inlineStr">
        <is>
          <t>A 66086-2019</t>
        </is>
      </c>
      <c r="B73" s="1" t="n">
        <v>43807</v>
      </c>
      <c r="C73" s="1" t="n">
        <v>45190</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 "A 66086-2019")</f>
        <v/>
      </c>
      <c r="T73">
        <f>HYPERLINK("https://klasma.github.io/Logging_NORBERG/kartor/A 66086-2019.png", "A 66086-2019")</f>
        <v/>
      </c>
      <c r="U73">
        <f>HYPERLINK("https://klasma.github.io/Logging_NORBERG/knärot/A 66086-2019.png", "A 66086-2019")</f>
        <v/>
      </c>
      <c r="V73">
        <f>HYPERLINK("https://klasma.github.io/Logging_NORBERG/klagomål/A 66086-2019.docx", "A 66086-2019")</f>
        <v/>
      </c>
      <c r="W73">
        <f>HYPERLINK("https://klasma.github.io/Logging_NORBERG/klagomålsmail/A 66086-2019.docx", "A 66086-2019")</f>
        <v/>
      </c>
      <c r="X73">
        <f>HYPERLINK("https://klasma.github.io/Logging_NORBERG/tillsyn/A 66086-2019.docx", "A 66086-2019")</f>
        <v/>
      </c>
      <c r="Y73">
        <f>HYPERLINK("https://klasma.github.io/Logging_NORBERG/tillsynsmail/A 66086-2019.docx", "A 66086-2019")</f>
        <v/>
      </c>
    </row>
    <row r="74" ht="15" customHeight="1">
      <c r="A74" t="inlineStr">
        <is>
          <t>A 67854-2019</t>
        </is>
      </c>
      <c r="B74" s="1" t="n">
        <v>43816</v>
      </c>
      <c r="C74" s="1" t="n">
        <v>45190</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 "A 67854-2019")</f>
        <v/>
      </c>
      <c r="T74">
        <f>HYPERLINK("https://klasma.github.io/Logging_ARBOGA/kartor/A 67854-2019.png", "A 67854-2019")</f>
        <v/>
      </c>
      <c r="V74">
        <f>HYPERLINK("https://klasma.github.io/Logging_ARBOGA/klagomål/A 67854-2019.docx", "A 67854-2019")</f>
        <v/>
      </c>
      <c r="W74">
        <f>HYPERLINK("https://klasma.github.io/Logging_ARBOGA/klagomålsmail/A 67854-2019.docx", "A 67854-2019")</f>
        <v/>
      </c>
      <c r="X74">
        <f>HYPERLINK("https://klasma.github.io/Logging_ARBOGA/tillsyn/A 67854-2019.docx", "A 67854-2019")</f>
        <v/>
      </c>
      <c r="Y74">
        <f>HYPERLINK("https://klasma.github.io/Logging_ARBOGA/tillsynsmail/A 67854-2019.docx", "A 67854-2019")</f>
        <v/>
      </c>
    </row>
    <row r="75" ht="15" customHeight="1">
      <c r="A75" t="inlineStr">
        <is>
          <t>A 32731-2020</t>
        </is>
      </c>
      <c r="B75" s="1" t="n">
        <v>44019</v>
      </c>
      <c r="C75" s="1" t="n">
        <v>45190</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 "A 32731-2020")</f>
        <v/>
      </c>
      <c r="T75">
        <f>HYPERLINK("https://klasma.github.io/Logging_VASTERAS/kartor/A 32731-2020.png", "A 32731-2020")</f>
        <v/>
      </c>
      <c r="V75">
        <f>HYPERLINK("https://klasma.github.io/Logging_VASTERAS/klagomål/A 32731-2020.docx", "A 32731-2020")</f>
        <v/>
      </c>
      <c r="W75">
        <f>HYPERLINK("https://klasma.github.io/Logging_VASTERAS/klagomålsmail/A 32731-2020.docx", "A 32731-2020")</f>
        <v/>
      </c>
      <c r="X75">
        <f>HYPERLINK("https://klasma.github.io/Logging_VASTERAS/tillsyn/A 32731-2020.docx", "A 32731-2020")</f>
        <v/>
      </c>
      <c r="Y75">
        <f>HYPERLINK("https://klasma.github.io/Logging_VASTERAS/tillsynsmail/A 32731-2020.docx", "A 32731-2020")</f>
        <v/>
      </c>
    </row>
    <row r="76" ht="15" customHeight="1">
      <c r="A76" t="inlineStr">
        <is>
          <t>A 38302-2020</t>
        </is>
      </c>
      <c r="B76" s="1" t="n">
        <v>44060</v>
      </c>
      <c r="C76" s="1" t="n">
        <v>45190</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 "A 38302-2020")</f>
        <v/>
      </c>
      <c r="T76">
        <f>HYPERLINK("https://klasma.github.io/Logging_VASTERAS/kartor/A 38302-2020.png", "A 38302-2020")</f>
        <v/>
      </c>
      <c r="V76">
        <f>HYPERLINK("https://klasma.github.io/Logging_VASTERAS/klagomål/A 38302-2020.docx", "A 38302-2020")</f>
        <v/>
      </c>
      <c r="W76">
        <f>HYPERLINK("https://klasma.github.io/Logging_VASTERAS/klagomålsmail/A 38302-2020.docx", "A 38302-2020")</f>
        <v/>
      </c>
      <c r="X76">
        <f>HYPERLINK("https://klasma.github.io/Logging_VASTERAS/tillsyn/A 38302-2020.docx", "A 38302-2020")</f>
        <v/>
      </c>
      <c r="Y76">
        <f>HYPERLINK("https://klasma.github.io/Logging_VASTERAS/tillsynsmail/A 38302-2020.docx", "A 38302-2020")</f>
        <v/>
      </c>
    </row>
    <row r="77" ht="15" customHeight="1">
      <c r="A77" t="inlineStr">
        <is>
          <t>A 43169-2020</t>
        </is>
      </c>
      <c r="B77" s="1" t="n">
        <v>44081</v>
      </c>
      <c r="C77" s="1" t="n">
        <v>45190</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 "A 43169-2020")</f>
        <v/>
      </c>
      <c r="T77">
        <f>HYPERLINK("https://klasma.github.io/Logging_SURAHAMMAR/kartor/A 43169-2020.png", "A 43169-2020")</f>
        <v/>
      </c>
      <c r="V77">
        <f>HYPERLINK("https://klasma.github.io/Logging_SURAHAMMAR/klagomål/A 43169-2020.docx", "A 43169-2020")</f>
        <v/>
      </c>
      <c r="W77">
        <f>HYPERLINK("https://klasma.github.io/Logging_SURAHAMMAR/klagomålsmail/A 43169-2020.docx", "A 43169-2020")</f>
        <v/>
      </c>
      <c r="X77">
        <f>HYPERLINK("https://klasma.github.io/Logging_SURAHAMMAR/tillsyn/A 43169-2020.docx", "A 43169-2020")</f>
        <v/>
      </c>
      <c r="Y77">
        <f>HYPERLINK("https://klasma.github.io/Logging_SURAHAMMAR/tillsynsmail/A 43169-2020.docx", "A 43169-2020")</f>
        <v/>
      </c>
    </row>
    <row r="78" ht="15" customHeight="1">
      <c r="A78" t="inlineStr">
        <is>
          <t>A 43593-2020</t>
        </is>
      </c>
      <c r="B78" s="1" t="n">
        <v>44082</v>
      </c>
      <c r="C78" s="1" t="n">
        <v>45190</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 "A 43593-2020")</f>
        <v/>
      </c>
      <c r="T78">
        <f>HYPERLINK("https://klasma.github.io/Logging_SURAHAMMAR/kartor/A 43593-2020.png", "A 43593-2020")</f>
        <v/>
      </c>
      <c r="V78">
        <f>HYPERLINK("https://klasma.github.io/Logging_SURAHAMMAR/klagomål/A 43593-2020.docx", "A 43593-2020")</f>
        <v/>
      </c>
      <c r="W78">
        <f>HYPERLINK("https://klasma.github.io/Logging_SURAHAMMAR/klagomålsmail/A 43593-2020.docx", "A 43593-2020")</f>
        <v/>
      </c>
      <c r="X78">
        <f>HYPERLINK("https://klasma.github.io/Logging_SURAHAMMAR/tillsyn/A 43593-2020.docx", "A 43593-2020")</f>
        <v/>
      </c>
      <c r="Y78">
        <f>HYPERLINK("https://klasma.github.io/Logging_SURAHAMMAR/tillsynsmail/A 43593-2020.docx", "A 43593-2020")</f>
        <v/>
      </c>
    </row>
    <row r="79" ht="15" customHeight="1">
      <c r="A79" t="inlineStr">
        <is>
          <t>A 50960-2020</t>
        </is>
      </c>
      <c r="B79" s="1" t="n">
        <v>44111</v>
      </c>
      <c r="C79" s="1" t="n">
        <v>45190</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 "A 50960-2020")</f>
        <v/>
      </c>
      <c r="T79">
        <f>HYPERLINK("https://klasma.github.io/Logging_SKINNSKATTEBERG/kartor/A 50960-2020.png", "A 50960-2020")</f>
        <v/>
      </c>
      <c r="V79">
        <f>HYPERLINK("https://klasma.github.io/Logging_SKINNSKATTEBERG/klagomål/A 50960-2020.docx", "A 50960-2020")</f>
        <v/>
      </c>
      <c r="W79">
        <f>HYPERLINK("https://klasma.github.io/Logging_SKINNSKATTEBERG/klagomålsmail/A 50960-2020.docx", "A 50960-2020")</f>
        <v/>
      </c>
      <c r="X79">
        <f>HYPERLINK("https://klasma.github.io/Logging_SKINNSKATTEBERG/tillsyn/A 50960-2020.docx", "A 50960-2020")</f>
        <v/>
      </c>
      <c r="Y79">
        <f>HYPERLINK("https://klasma.github.io/Logging_SKINNSKATTEBERG/tillsynsmail/A 50960-2020.docx", "A 50960-2020")</f>
        <v/>
      </c>
    </row>
    <row r="80" ht="15" customHeight="1">
      <c r="A80" t="inlineStr">
        <is>
          <t>A 54277-2020</t>
        </is>
      </c>
      <c r="B80" s="1" t="n">
        <v>44126</v>
      </c>
      <c r="C80" s="1" t="n">
        <v>45190</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 "A 54277-2020")</f>
        <v/>
      </c>
      <c r="T80">
        <f>HYPERLINK("https://klasma.github.io/Logging_KOPING/kartor/A 54277-2020.png", "A 54277-2020")</f>
        <v/>
      </c>
      <c r="V80">
        <f>HYPERLINK("https://klasma.github.io/Logging_KOPING/klagomål/A 54277-2020.docx", "A 54277-2020")</f>
        <v/>
      </c>
      <c r="W80">
        <f>HYPERLINK("https://klasma.github.io/Logging_KOPING/klagomålsmail/A 54277-2020.docx", "A 54277-2020")</f>
        <v/>
      </c>
      <c r="X80">
        <f>HYPERLINK("https://klasma.github.io/Logging_KOPING/tillsyn/A 54277-2020.docx", "A 54277-2020")</f>
        <v/>
      </c>
      <c r="Y80">
        <f>HYPERLINK("https://klasma.github.io/Logging_KOPING/tillsynsmail/A 54277-2020.docx", "A 54277-2020")</f>
        <v/>
      </c>
    </row>
    <row r="81" ht="15" customHeight="1">
      <c r="A81" t="inlineStr">
        <is>
          <t>A 2313-2021</t>
        </is>
      </c>
      <c r="B81" s="1" t="n">
        <v>44213</v>
      </c>
      <c r="C81" s="1" t="n">
        <v>45190</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 "A 2313-2021")</f>
        <v/>
      </c>
      <c r="T81">
        <f>HYPERLINK("https://klasma.github.io/Logging_NORBERG/kartor/A 2313-2021.png", "A 2313-2021")</f>
        <v/>
      </c>
      <c r="V81">
        <f>HYPERLINK("https://klasma.github.io/Logging_NORBERG/klagomål/A 2313-2021.docx", "A 2313-2021")</f>
        <v/>
      </c>
      <c r="W81">
        <f>HYPERLINK("https://klasma.github.io/Logging_NORBERG/klagomålsmail/A 2313-2021.docx", "A 2313-2021")</f>
        <v/>
      </c>
      <c r="X81">
        <f>HYPERLINK("https://klasma.github.io/Logging_NORBERG/tillsyn/A 2313-2021.docx", "A 2313-2021")</f>
        <v/>
      </c>
      <c r="Y81">
        <f>HYPERLINK("https://klasma.github.io/Logging_NORBERG/tillsynsmail/A 2313-2021.docx", "A 2313-2021")</f>
        <v/>
      </c>
    </row>
    <row r="82" ht="15" customHeight="1">
      <c r="A82" t="inlineStr">
        <is>
          <t>A 18717-2021</t>
        </is>
      </c>
      <c r="B82" s="1" t="n">
        <v>44306</v>
      </c>
      <c r="C82" s="1" t="n">
        <v>45190</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 "A 18717-2021")</f>
        <v/>
      </c>
      <c r="T82">
        <f>HYPERLINK("https://klasma.github.io/Logging_SURAHAMMAR/kartor/A 18717-2021.png", "A 18717-2021")</f>
        <v/>
      </c>
      <c r="V82">
        <f>HYPERLINK("https://klasma.github.io/Logging_SURAHAMMAR/klagomål/A 18717-2021.docx", "A 18717-2021")</f>
        <v/>
      </c>
      <c r="W82">
        <f>HYPERLINK("https://klasma.github.io/Logging_SURAHAMMAR/klagomålsmail/A 18717-2021.docx", "A 18717-2021")</f>
        <v/>
      </c>
      <c r="X82">
        <f>HYPERLINK("https://klasma.github.io/Logging_SURAHAMMAR/tillsyn/A 18717-2021.docx", "A 18717-2021")</f>
        <v/>
      </c>
      <c r="Y82">
        <f>HYPERLINK("https://klasma.github.io/Logging_SURAHAMMAR/tillsynsmail/A 18717-2021.docx", "A 18717-2021")</f>
        <v/>
      </c>
    </row>
    <row r="83" ht="15" customHeight="1">
      <c r="A83" t="inlineStr">
        <is>
          <t>A 21825-2021</t>
        </is>
      </c>
      <c r="B83" s="1" t="n">
        <v>44322</v>
      </c>
      <c r="C83" s="1" t="n">
        <v>45190</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 "A 21825-2021")</f>
        <v/>
      </c>
      <c r="T83">
        <f>HYPERLINK("https://klasma.github.io/Logging_SURAHAMMAR/kartor/A 21825-2021.png", "A 21825-2021")</f>
        <v/>
      </c>
      <c r="V83">
        <f>HYPERLINK("https://klasma.github.io/Logging_SURAHAMMAR/klagomål/A 21825-2021.docx", "A 21825-2021")</f>
        <v/>
      </c>
      <c r="W83">
        <f>HYPERLINK("https://klasma.github.io/Logging_SURAHAMMAR/klagomålsmail/A 21825-2021.docx", "A 21825-2021")</f>
        <v/>
      </c>
      <c r="X83">
        <f>HYPERLINK("https://klasma.github.io/Logging_SURAHAMMAR/tillsyn/A 21825-2021.docx", "A 21825-2021")</f>
        <v/>
      </c>
      <c r="Y83">
        <f>HYPERLINK("https://klasma.github.io/Logging_SURAHAMMAR/tillsynsmail/A 21825-2021.docx", "A 21825-2021")</f>
        <v/>
      </c>
    </row>
    <row r="84" ht="15" customHeight="1">
      <c r="A84" t="inlineStr">
        <is>
          <t>A 24228-2021</t>
        </is>
      </c>
      <c r="B84" s="1" t="n">
        <v>44336</v>
      </c>
      <c r="C84" s="1" t="n">
        <v>45190</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 "A 24228-2021")</f>
        <v/>
      </c>
      <c r="T84">
        <f>HYPERLINK("https://klasma.github.io/Logging_VASTERAS/kartor/A 24228-2021.png", "A 24228-2021")</f>
        <v/>
      </c>
      <c r="V84">
        <f>HYPERLINK("https://klasma.github.io/Logging_VASTERAS/klagomål/A 24228-2021.docx", "A 24228-2021")</f>
        <v/>
      </c>
      <c r="W84">
        <f>HYPERLINK("https://klasma.github.io/Logging_VASTERAS/klagomålsmail/A 24228-2021.docx", "A 24228-2021")</f>
        <v/>
      </c>
      <c r="X84">
        <f>HYPERLINK("https://klasma.github.io/Logging_VASTERAS/tillsyn/A 24228-2021.docx", "A 24228-2021")</f>
        <v/>
      </c>
      <c r="Y84">
        <f>HYPERLINK("https://klasma.github.io/Logging_VASTERAS/tillsynsmail/A 24228-2021.docx", "A 24228-2021")</f>
        <v/>
      </c>
    </row>
    <row r="85" ht="15" customHeight="1">
      <c r="A85" t="inlineStr">
        <is>
          <t>A 25843-2021</t>
        </is>
      </c>
      <c r="B85" s="1" t="n">
        <v>44343</v>
      </c>
      <c r="C85" s="1" t="n">
        <v>45190</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 "A 25843-2021")</f>
        <v/>
      </c>
      <c r="T85">
        <f>HYPERLINK("https://klasma.github.io/Logging_NORBERG/kartor/A 25843-2021.png", "A 25843-2021")</f>
        <v/>
      </c>
      <c r="U85">
        <f>HYPERLINK("https://klasma.github.io/Logging_NORBERG/knärot/A 25843-2021.png", "A 25843-2021")</f>
        <v/>
      </c>
      <c r="V85">
        <f>HYPERLINK("https://klasma.github.io/Logging_NORBERG/klagomål/A 25843-2021.docx", "A 25843-2021")</f>
        <v/>
      </c>
      <c r="W85">
        <f>HYPERLINK("https://klasma.github.io/Logging_NORBERG/klagomålsmail/A 25843-2021.docx", "A 25843-2021")</f>
        <v/>
      </c>
      <c r="X85">
        <f>HYPERLINK("https://klasma.github.io/Logging_NORBERG/tillsyn/A 25843-2021.docx", "A 25843-2021")</f>
        <v/>
      </c>
      <c r="Y85">
        <f>HYPERLINK("https://klasma.github.io/Logging_NORBERG/tillsynsmail/A 25843-2021.docx", "A 25843-2021")</f>
        <v/>
      </c>
    </row>
    <row r="86" ht="15" customHeight="1">
      <c r="A86" t="inlineStr">
        <is>
          <t>A 37800-2021</t>
        </is>
      </c>
      <c r="B86" s="1" t="n">
        <v>44402</v>
      </c>
      <c r="C86" s="1" t="n">
        <v>45190</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 "A 37800-2021")</f>
        <v/>
      </c>
      <c r="T86">
        <f>HYPERLINK("https://klasma.github.io/Logging_SURAHAMMAR/kartor/A 37800-2021.png", "A 37800-2021")</f>
        <v/>
      </c>
      <c r="V86">
        <f>HYPERLINK("https://klasma.github.io/Logging_SURAHAMMAR/klagomål/A 37800-2021.docx", "A 37800-2021")</f>
        <v/>
      </c>
      <c r="W86">
        <f>HYPERLINK("https://klasma.github.io/Logging_SURAHAMMAR/klagomålsmail/A 37800-2021.docx", "A 37800-2021")</f>
        <v/>
      </c>
      <c r="X86">
        <f>HYPERLINK("https://klasma.github.io/Logging_SURAHAMMAR/tillsyn/A 37800-2021.docx", "A 37800-2021")</f>
        <v/>
      </c>
      <c r="Y86">
        <f>HYPERLINK("https://klasma.github.io/Logging_SURAHAMMAR/tillsynsmail/A 37800-2021.docx", "A 37800-2021")</f>
        <v/>
      </c>
    </row>
    <row r="87" ht="15" customHeight="1">
      <c r="A87" t="inlineStr">
        <is>
          <t>A 37801-2021</t>
        </is>
      </c>
      <c r="B87" s="1" t="n">
        <v>44402</v>
      </c>
      <c r="C87" s="1" t="n">
        <v>45190</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 "A 37801-2021")</f>
        <v/>
      </c>
      <c r="T87">
        <f>HYPERLINK("https://klasma.github.io/Logging_SURAHAMMAR/kartor/A 37801-2021.png", "A 37801-2021")</f>
        <v/>
      </c>
      <c r="V87">
        <f>HYPERLINK("https://klasma.github.io/Logging_SURAHAMMAR/klagomål/A 37801-2021.docx", "A 37801-2021")</f>
        <v/>
      </c>
      <c r="W87">
        <f>HYPERLINK("https://klasma.github.io/Logging_SURAHAMMAR/klagomålsmail/A 37801-2021.docx", "A 37801-2021")</f>
        <v/>
      </c>
      <c r="X87">
        <f>HYPERLINK("https://klasma.github.io/Logging_SURAHAMMAR/tillsyn/A 37801-2021.docx", "A 37801-2021")</f>
        <v/>
      </c>
      <c r="Y87">
        <f>HYPERLINK("https://klasma.github.io/Logging_SURAHAMMAR/tillsynsmail/A 37801-2021.docx", "A 37801-2021")</f>
        <v/>
      </c>
    </row>
    <row r="88" ht="15" customHeight="1">
      <c r="A88" t="inlineStr">
        <is>
          <t>A 38200-2021</t>
        </is>
      </c>
      <c r="B88" s="1" t="n">
        <v>44405</v>
      </c>
      <c r="C88" s="1" t="n">
        <v>45190</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 "A 38200-2021")</f>
        <v/>
      </c>
      <c r="T88">
        <f>HYPERLINK("https://klasma.github.io/Logging_SURAHAMMAR/kartor/A 38200-2021.png", "A 38200-2021")</f>
        <v/>
      </c>
      <c r="V88">
        <f>HYPERLINK("https://klasma.github.io/Logging_SURAHAMMAR/klagomål/A 38200-2021.docx", "A 38200-2021")</f>
        <v/>
      </c>
      <c r="W88">
        <f>HYPERLINK("https://klasma.github.io/Logging_SURAHAMMAR/klagomålsmail/A 38200-2021.docx", "A 38200-2021")</f>
        <v/>
      </c>
      <c r="X88">
        <f>HYPERLINK("https://klasma.github.io/Logging_SURAHAMMAR/tillsyn/A 38200-2021.docx", "A 38200-2021")</f>
        <v/>
      </c>
      <c r="Y88">
        <f>HYPERLINK("https://klasma.github.io/Logging_SURAHAMMAR/tillsynsmail/A 38200-2021.docx", "A 38200-2021")</f>
        <v/>
      </c>
    </row>
    <row r="89" ht="15" customHeight="1">
      <c r="A89" t="inlineStr">
        <is>
          <t>A 54555-2021</t>
        </is>
      </c>
      <c r="B89" s="1" t="n">
        <v>44473</v>
      </c>
      <c r="C89" s="1" t="n">
        <v>45190</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 "A 54555-2021")</f>
        <v/>
      </c>
      <c r="T89">
        <f>HYPERLINK("https://klasma.github.io/Logging_SALA/kartor/A 54555-2021.png", "A 54555-2021")</f>
        <v/>
      </c>
      <c r="V89">
        <f>HYPERLINK("https://klasma.github.io/Logging_SALA/klagomål/A 54555-2021.docx", "A 54555-2021")</f>
        <v/>
      </c>
      <c r="W89">
        <f>HYPERLINK("https://klasma.github.io/Logging_SALA/klagomålsmail/A 54555-2021.docx", "A 54555-2021")</f>
        <v/>
      </c>
      <c r="X89">
        <f>HYPERLINK("https://klasma.github.io/Logging_SALA/tillsyn/A 54555-2021.docx", "A 54555-2021")</f>
        <v/>
      </c>
      <c r="Y89">
        <f>HYPERLINK("https://klasma.github.io/Logging_SALA/tillsynsmail/A 54555-2021.docx", "A 54555-2021")</f>
        <v/>
      </c>
    </row>
    <row r="90" ht="15" customHeight="1">
      <c r="A90" t="inlineStr">
        <is>
          <t>A 65300-2021</t>
        </is>
      </c>
      <c r="B90" s="1" t="n">
        <v>44515</v>
      </c>
      <c r="C90" s="1" t="n">
        <v>45190</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 "A 65300-2021")</f>
        <v/>
      </c>
      <c r="T90">
        <f>HYPERLINK("https://klasma.github.io/Logging_SKINNSKATTEBERG/kartor/A 65300-2021.png", "A 65300-2021")</f>
        <v/>
      </c>
      <c r="V90">
        <f>HYPERLINK("https://klasma.github.io/Logging_SKINNSKATTEBERG/klagomål/A 65300-2021.docx", "A 65300-2021")</f>
        <v/>
      </c>
      <c r="W90">
        <f>HYPERLINK("https://klasma.github.io/Logging_SKINNSKATTEBERG/klagomålsmail/A 65300-2021.docx", "A 65300-2021")</f>
        <v/>
      </c>
      <c r="X90">
        <f>HYPERLINK("https://klasma.github.io/Logging_SKINNSKATTEBERG/tillsyn/A 65300-2021.docx", "A 65300-2021")</f>
        <v/>
      </c>
      <c r="Y90">
        <f>HYPERLINK("https://klasma.github.io/Logging_SKINNSKATTEBERG/tillsynsmail/A 65300-2021.docx", "A 65300-2021")</f>
        <v/>
      </c>
    </row>
    <row r="91" ht="15" customHeight="1">
      <c r="A91" t="inlineStr">
        <is>
          <t>A 73598-2021</t>
        </is>
      </c>
      <c r="B91" s="1" t="n">
        <v>44552</v>
      </c>
      <c r="C91" s="1" t="n">
        <v>45190</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 "A 73598-2021")</f>
        <v/>
      </c>
      <c r="T91">
        <f>HYPERLINK("https://klasma.github.io/Logging_SALA/kartor/A 73598-2021.png", "A 73598-2021")</f>
        <v/>
      </c>
      <c r="V91">
        <f>HYPERLINK("https://klasma.github.io/Logging_SALA/klagomål/A 73598-2021.docx", "A 73598-2021")</f>
        <v/>
      </c>
      <c r="W91">
        <f>HYPERLINK("https://klasma.github.io/Logging_SALA/klagomålsmail/A 73598-2021.docx", "A 73598-2021")</f>
        <v/>
      </c>
      <c r="X91">
        <f>HYPERLINK("https://klasma.github.io/Logging_SALA/tillsyn/A 73598-2021.docx", "A 73598-2021")</f>
        <v/>
      </c>
      <c r="Y91">
        <f>HYPERLINK("https://klasma.github.io/Logging_SALA/tillsynsmail/A 73598-2021.docx", "A 73598-2021")</f>
        <v/>
      </c>
    </row>
    <row r="92" ht="15" customHeight="1">
      <c r="A92" t="inlineStr">
        <is>
          <t>A 7845-2022</t>
        </is>
      </c>
      <c r="B92" s="1" t="n">
        <v>44608</v>
      </c>
      <c r="C92" s="1" t="n">
        <v>45190</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 "A 7845-2022")</f>
        <v/>
      </c>
      <c r="T92">
        <f>HYPERLINK("https://klasma.github.io/Logging_SURAHAMMAR/kartor/A 7845-2022.png", "A 7845-2022")</f>
        <v/>
      </c>
      <c r="U92">
        <f>HYPERLINK("https://klasma.github.io/Logging_SURAHAMMAR/knärot/A 7845-2022.png", "A 7845-2022")</f>
        <v/>
      </c>
      <c r="V92">
        <f>HYPERLINK("https://klasma.github.io/Logging_SURAHAMMAR/klagomål/A 7845-2022.docx", "A 7845-2022")</f>
        <v/>
      </c>
      <c r="W92">
        <f>HYPERLINK("https://klasma.github.io/Logging_SURAHAMMAR/klagomålsmail/A 7845-2022.docx", "A 7845-2022")</f>
        <v/>
      </c>
      <c r="X92">
        <f>HYPERLINK("https://klasma.github.io/Logging_SURAHAMMAR/tillsyn/A 7845-2022.docx", "A 7845-2022")</f>
        <v/>
      </c>
      <c r="Y92">
        <f>HYPERLINK("https://klasma.github.io/Logging_SURAHAMMAR/tillsynsmail/A 7845-2022.docx", "A 7845-2022")</f>
        <v/>
      </c>
    </row>
    <row r="93" ht="15" customHeight="1">
      <c r="A93" t="inlineStr">
        <is>
          <t>A 9956-2022</t>
        </is>
      </c>
      <c r="B93" s="1" t="n">
        <v>44621</v>
      </c>
      <c r="C93" s="1" t="n">
        <v>45190</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 "A 9956-2022")</f>
        <v/>
      </c>
      <c r="T93">
        <f>HYPERLINK("https://klasma.github.io/Logging_FAGERSTA/kartor/A 9956-2022.png", "A 9956-2022")</f>
        <v/>
      </c>
      <c r="V93">
        <f>HYPERLINK("https://klasma.github.io/Logging_FAGERSTA/klagomål/A 9956-2022.docx", "A 9956-2022")</f>
        <v/>
      </c>
      <c r="W93">
        <f>HYPERLINK("https://klasma.github.io/Logging_FAGERSTA/klagomålsmail/A 9956-2022.docx", "A 9956-2022")</f>
        <v/>
      </c>
      <c r="X93">
        <f>HYPERLINK("https://klasma.github.io/Logging_FAGERSTA/tillsyn/A 9956-2022.docx", "A 9956-2022")</f>
        <v/>
      </c>
      <c r="Y93">
        <f>HYPERLINK("https://klasma.github.io/Logging_FAGERSTA/tillsynsmail/A 9956-2022.docx", "A 9956-2022")</f>
        <v/>
      </c>
    </row>
    <row r="94" ht="15" customHeight="1">
      <c r="A94" t="inlineStr">
        <is>
          <t>A 47228-2022</t>
        </is>
      </c>
      <c r="B94" s="1" t="n">
        <v>44852</v>
      </c>
      <c r="C94" s="1" t="n">
        <v>45190</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 "A 47228-2022")</f>
        <v/>
      </c>
      <c r="T94">
        <f>HYPERLINK("https://klasma.github.io/Logging_VASTERAS/kartor/A 47228-2022.png", "A 47228-2022")</f>
        <v/>
      </c>
      <c r="V94">
        <f>HYPERLINK("https://klasma.github.io/Logging_VASTERAS/klagomål/A 47228-2022.docx", "A 47228-2022")</f>
        <v/>
      </c>
      <c r="W94">
        <f>HYPERLINK("https://klasma.github.io/Logging_VASTERAS/klagomålsmail/A 47228-2022.docx", "A 47228-2022")</f>
        <v/>
      </c>
      <c r="X94">
        <f>HYPERLINK("https://klasma.github.io/Logging_VASTERAS/tillsyn/A 47228-2022.docx", "A 47228-2022")</f>
        <v/>
      </c>
      <c r="Y94">
        <f>HYPERLINK("https://klasma.github.io/Logging_VASTERAS/tillsynsmail/A 47228-2022.docx", "A 47228-2022")</f>
        <v/>
      </c>
    </row>
    <row r="95" ht="15" customHeight="1">
      <c r="A95" t="inlineStr">
        <is>
          <t>A 52909-2022</t>
        </is>
      </c>
      <c r="B95" s="1" t="n">
        <v>44875</v>
      </c>
      <c r="C95" s="1" t="n">
        <v>45190</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 "A 52909-2022")</f>
        <v/>
      </c>
      <c r="T95">
        <f>HYPERLINK("https://klasma.github.io/Logging_SALA/kartor/A 52909-2022.png", "A 52909-2022")</f>
        <v/>
      </c>
      <c r="V95">
        <f>HYPERLINK("https://klasma.github.io/Logging_SALA/klagomål/A 52909-2022.docx", "A 52909-2022")</f>
        <v/>
      </c>
      <c r="W95">
        <f>HYPERLINK("https://klasma.github.io/Logging_SALA/klagomålsmail/A 52909-2022.docx", "A 52909-2022")</f>
        <v/>
      </c>
      <c r="X95">
        <f>HYPERLINK("https://klasma.github.io/Logging_SALA/tillsyn/A 52909-2022.docx", "A 52909-2022")</f>
        <v/>
      </c>
      <c r="Y95">
        <f>HYPERLINK("https://klasma.github.io/Logging_SALA/tillsynsmail/A 52909-2022.docx", "A 52909-2022")</f>
        <v/>
      </c>
    </row>
    <row r="96" ht="15" customHeight="1">
      <c r="A96" t="inlineStr">
        <is>
          <t>A 59332-2022</t>
        </is>
      </c>
      <c r="B96" s="1" t="n">
        <v>44904</v>
      </c>
      <c r="C96" s="1" t="n">
        <v>45190</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 "A 59332-2022")</f>
        <v/>
      </c>
      <c r="T96">
        <f>HYPERLINK("https://klasma.github.io/Logging_KUNGSOR/kartor/A 59332-2022.png", "A 59332-2022")</f>
        <v/>
      </c>
      <c r="V96">
        <f>HYPERLINK("https://klasma.github.io/Logging_KUNGSOR/klagomål/A 59332-2022.docx", "A 59332-2022")</f>
        <v/>
      </c>
      <c r="W96">
        <f>HYPERLINK("https://klasma.github.io/Logging_KUNGSOR/klagomålsmail/A 59332-2022.docx", "A 59332-2022")</f>
        <v/>
      </c>
      <c r="X96">
        <f>HYPERLINK("https://klasma.github.io/Logging_KUNGSOR/tillsyn/A 59332-2022.docx", "A 59332-2022")</f>
        <v/>
      </c>
      <c r="Y96">
        <f>HYPERLINK("https://klasma.github.io/Logging_KUNGSOR/tillsynsmail/A 59332-2022.docx", "A 59332-2022")</f>
        <v/>
      </c>
    </row>
    <row r="97" ht="15" customHeight="1">
      <c r="A97" t="inlineStr">
        <is>
          <t>A 6182-2023</t>
        </is>
      </c>
      <c r="B97" s="1" t="n">
        <v>44964</v>
      </c>
      <c r="C97" s="1" t="n">
        <v>45190</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 "A 6182-2023")</f>
        <v/>
      </c>
      <c r="T97">
        <f>HYPERLINK("https://klasma.github.io/Logging_SKINNSKATTEBERG/kartor/A 6182-2023.png", "A 6182-2023")</f>
        <v/>
      </c>
      <c r="V97">
        <f>HYPERLINK("https://klasma.github.io/Logging_SKINNSKATTEBERG/klagomål/A 6182-2023.docx", "A 6182-2023")</f>
        <v/>
      </c>
      <c r="W97">
        <f>HYPERLINK("https://klasma.github.io/Logging_SKINNSKATTEBERG/klagomålsmail/A 6182-2023.docx", "A 6182-2023")</f>
        <v/>
      </c>
      <c r="X97">
        <f>HYPERLINK("https://klasma.github.io/Logging_SKINNSKATTEBERG/tillsyn/A 6182-2023.docx", "A 6182-2023")</f>
        <v/>
      </c>
      <c r="Y97">
        <f>HYPERLINK("https://klasma.github.io/Logging_SKINNSKATTEBERG/tillsynsmail/A 6182-2023.docx", "A 6182-2023")</f>
        <v/>
      </c>
    </row>
    <row r="98" ht="15" customHeight="1">
      <c r="A98" t="inlineStr">
        <is>
          <t>A 12116-2023</t>
        </is>
      </c>
      <c r="B98" s="1" t="n">
        <v>44995</v>
      </c>
      <c r="C98" s="1" t="n">
        <v>45190</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 "A 12116-2023")</f>
        <v/>
      </c>
      <c r="T98">
        <f>HYPERLINK("https://klasma.github.io/Logging_SURAHAMMAR/kartor/A 12116-2023.png", "A 12116-2023")</f>
        <v/>
      </c>
      <c r="V98">
        <f>HYPERLINK("https://klasma.github.io/Logging_SURAHAMMAR/klagomål/A 12116-2023.docx", "A 12116-2023")</f>
        <v/>
      </c>
      <c r="W98">
        <f>HYPERLINK("https://klasma.github.io/Logging_SURAHAMMAR/klagomålsmail/A 12116-2023.docx", "A 12116-2023")</f>
        <v/>
      </c>
      <c r="X98">
        <f>HYPERLINK("https://klasma.github.io/Logging_SURAHAMMAR/tillsyn/A 12116-2023.docx", "A 12116-2023")</f>
        <v/>
      </c>
      <c r="Y98">
        <f>HYPERLINK("https://klasma.github.io/Logging_SURAHAMMAR/tillsynsmail/A 12116-2023.docx", "A 12116-2023")</f>
        <v/>
      </c>
    </row>
    <row r="99" ht="15" customHeight="1">
      <c r="A99" t="inlineStr">
        <is>
          <t>A 13029-2023</t>
        </is>
      </c>
      <c r="B99" s="1" t="n">
        <v>45001</v>
      </c>
      <c r="C99" s="1" t="n">
        <v>45190</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 "A 13029-2023")</f>
        <v/>
      </c>
      <c r="T99">
        <f>HYPERLINK("https://klasma.github.io/Logging_SALA/kartor/A 13029-2023.png", "A 13029-2023")</f>
        <v/>
      </c>
      <c r="V99">
        <f>HYPERLINK("https://klasma.github.io/Logging_SALA/klagomål/A 13029-2023.docx", "A 13029-2023")</f>
        <v/>
      </c>
      <c r="W99">
        <f>HYPERLINK("https://klasma.github.io/Logging_SALA/klagomålsmail/A 13029-2023.docx", "A 13029-2023")</f>
        <v/>
      </c>
      <c r="X99">
        <f>HYPERLINK("https://klasma.github.io/Logging_SALA/tillsyn/A 13029-2023.docx", "A 13029-2023")</f>
        <v/>
      </c>
      <c r="Y99">
        <f>HYPERLINK("https://klasma.github.io/Logging_SALA/tillsynsmail/A 13029-2023.docx", "A 13029-2023")</f>
        <v/>
      </c>
    </row>
    <row r="100" ht="15" customHeight="1">
      <c r="A100" t="inlineStr">
        <is>
          <t>A 16217-2023</t>
        </is>
      </c>
      <c r="B100" s="1" t="n">
        <v>45022</v>
      </c>
      <c r="C100" s="1" t="n">
        <v>45190</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 "A 16217-2023")</f>
        <v/>
      </c>
      <c r="T100">
        <f>HYPERLINK("https://klasma.github.io/Logging_SURAHAMMAR/kartor/A 16217-2023.png", "A 16217-2023")</f>
        <v/>
      </c>
      <c r="V100">
        <f>HYPERLINK("https://klasma.github.io/Logging_SURAHAMMAR/klagomål/A 16217-2023.docx", "A 16217-2023")</f>
        <v/>
      </c>
      <c r="W100">
        <f>HYPERLINK("https://klasma.github.io/Logging_SURAHAMMAR/klagomålsmail/A 16217-2023.docx", "A 16217-2023")</f>
        <v/>
      </c>
      <c r="X100">
        <f>HYPERLINK("https://klasma.github.io/Logging_SURAHAMMAR/tillsyn/A 16217-2023.docx", "A 16217-2023")</f>
        <v/>
      </c>
      <c r="Y100">
        <f>HYPERLINK("https://klasma.github.io/Logging_SURAHAMMAR/tillsynsmail/A 16217-2023.docx", "A 16217-2023")</f>
        <v/>
      </c>
    </row>
    <row r="101" ht="15" customHeight="1">
      <c r="A101" t="inlineStr">
        <is>
          <t>A 16012-2023</t>
        </is>
      </c>
      <c r="B101" s="1" t="n">
        <v>45026</v>
      </c>
      <c r="C101" s="1" t="n">
        <v>45190</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 "A 16012-2023")</f>
        <v/>
      </c>
      <c r="T101">
        <f>HYPERLINK("https://klasma.github.io/Logging_KOPING/kartor/A 16012-2023.png", "A 16012-2023")</f>
        <v/>
      </c>
      <c r="V101">
        <f>HYPERLINK("https://klasma.github.io/Logging_KOPING/klagomål/A 16012-2023.docx", "A 16012-2023")</f>
        <v/>
      </c>
      <c r="W101">
        <f>HYPERLINK("https://klasma.github.io/Logging_KOPING/klagomålsmail/A 16012-2023.docx", "A 16012-2023")</f>
        <v/>
      </c>
      <c r="X101">
        <f>HYPERLINK("https://klasma.github.io/Logging_KOPING/tillsyn/A 16012-2023.docx", "A 16012-2023")</f>
        <v/>
      </c>
      <c r="Y101">
        <f>HYPERLINK("https://klasma.github.io/Logging_KOPING/tillsynsmail/A 16012-2023.docx", "A 16012-2023")</f>
        <v/>
      </c>
    </row>
    <row r="102" ht="15" customHeight="1">
      <c r="A102" t="inlineStr">
        <is>
          <t>A 17082-2023</t>
        </is>
      </c>
      <c r="B102" s="1" t="n">
        <v>45034</v>
      </c>
      <c r="C102" s="1" t="n">
        <v>45190</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 "A 17082-2023")</f>
        <v/>
      </c>
      <c r="T102">
        <f>HYPERLINK("https://klasma.github.io/Logging_NORBERG/kartor/A 17082-2023.png", "A 17082-2023")</f>
        <v/>
      </c>
      <c r="U102">
        <f>HYPERLINK("https://klasma.github.io/Logging_NORBERG/knärot/A 17082-2023.png", "A 17082-2023")</f>
        <v/>
      </c>
      <c r="V102">
        <f>HYPERLINK("https://klasma.github.io/Logging_NORBERG/klagomål/A 17082-2023.docx", "A 17082-2023")</f>
        <v/>
      </c>
      <c r="W102">
        <f>HYPERLINK("https://klasma.github.io/Logging_NORBERG/klagomålsmail/A 17082-2023.docx", "A 17082-2023")</f>
        <v/>
      </c>
      <c r="X102">
        <f>HYPERLINK("https://klasma.github.io/Logging_NORBERG/tillsyn/A 17082-2023.docx", "A 17082-2023")</f>
        <v/>
      </c>
      <c r="Y102">
        <f>HYPERLINK("https://klasma.github.io/Logging_NORBERG/tillsynsmail/A 17082-2023.docx", "A 17082-2023")</f>
        <v/>
      </c>
    </row>
    <row r="103" ht="15" customHeight="1">
      <c r="A103" t="inlineStr">
        <is>
          <t>A 23734-2023</t>
        </is>
      </c>
      <c r="B103" s="1" t="n">
        <v>45077</v>
      </c>
      <c r="C103" s="1" t="n">
        <v>45190</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 "A 23734-2023")</f>
        <v/>
      </c>
      <c r="T103">
        <f>HYPERLINK("https://klasma.github.io/Logging_SURAHAMMAR/kartor/A 23734-2023.png", "A 23734-2023")</f>
        <v/>
      </c>
      <c r="V103">
        <f>HYPERLINK("https://klasma.github.io/Logging_SURAHAMMAR/klagomål/A 23734-2023.docx", "A 23734-2023")</f>
        <v/>
      </c>
      <c r="W103">
        <f>HYPERLINK("https://klasma.github.io/Logging_SURAHAMMAR/klagomålsmail/A 23734-2023.docx", "A 23734-2023")</f>
        <v/>
      </c>
      <c r="X103">
        <f>HYPERLINK("https://klasma.github.io/Logging_SURAHAMMAR/tillsyn/A 23734-2023.docx", "A 23734-2023")</f>
        <v/>
      </c>
      <c r="Y103">
        <f>HYPERLINK("https://klasma.github.io/Logging_SURAHAMMAR/tillsynsmail/A 23734-2023.docx", "A 23734-2023")</f>
        <v/>
      </c>
    </row>
    <row r="104" ht="15" customHeight="1">
      <c r="A104" t="inlineStr">
        <is>
          <t>A 27499-2023</t>
        </is>
      </c>
      <c r="B104" s="1" t="n">
        <v>45097</v>
      </c>
      <c r="C104" s="1" t="n">
        <v>45190</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 "A 27499-2023")</f>
        <v/>
      </c>
      <c r="T104">
        <f>HYPERLINK("https://klasma.github.io/Logging_SALA/kartor/A 27499-2023.png", "A 27499-2023")</f>
        <v/>
      </c>
      <c r="V104">
        <f>HYPERLINK("https://klasma.github.io/Logging_SALA/klagomål/A 27499-2023.docx", "A 27499-2023")</f>
        <v/>
      </c>
      <c r="W104">
        <f>HYPERLINK("https://klasma.github.io/Logging_SALA/klagomålsmail/A 27499-2023.docx", "A 27499-2023")</f>
        <v/>
      </c>
      <c r="X104">
        <f>HYPERLINK("https://klasma.github.io/Logging_SALA/tillsyn/A 27499-2023.docx", "A 27499-2023")</f>
        <v/>
      </c>
      <c r="Y104">
        <f>HYPERLINK("https://klasma.github.io/Logging_SALA/tillsynsmail/A 27499-2023.docx", "A 27499-2023")</f>
        <v/>
      </c>
    </row>
    <row r="105" ht="15" customHeight="1">
      <c r="A105" t="inlineStr">
        <is>
          <t>A 28043-2023</t>
        </is>
      </c>
      <c r="B105" s="1" t="n">
        <v>45099</v>
      </c>
      <c r="C105" s="1" t="n">
        <v>45190</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 "A 28043-2023")</f>
        <v/>
      </c>
      <c r="T105">
        <f>HYPERLINK("https://klasma.github.io/Logging_SURAHAMMAR/kartor/A 28043-2023.png", "A 28043-2023")</f>
        <v/>
      </c>
      <c r="V105">
        <f>HYPERLINK("https://klasma.github.io/Logging_SURAHAMMAR/klagomål/A 28043-2023.docx", "A 28043-2023")</f>
        <v/>
      </c>
      <c r="W105">
        <f>HYPERLINK("https://klasma.github.io/Logging_SURAHAMMAR/klagomålsmail/A 28043-2023.docx", "A 28043-2023")</f>
        <v/>
      </c>
      <c r="X105">
        <f>HYPERLINK("https://klasma.github.io/Logging_SURAHAMMAR/tillsyn/A 28043-2023.docx", "A 28043-2023")</f>
        <v/>
      </c>
      <c r="Y105">
        <f>HYPERLINK("https://klasma.github.io/Logging_SURAHAMMAR/tillsynsmail/A 28043-2023.docx", "A 28043-2023")</f>
        <v/>
      </c>
    </row>
    <row r="106" ht="15" customHeight="1">
      <c r="A106" t="inlineStr">
        <is>
          <t>A 32563-2023</t>
        </is>
      </c>
      <c r="B106" s="1" t="n">
        <v>45121</v>
      </c>
      <c r="C106" s="1" t="n">
        <v>45190</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 "A 32563-2023")</f>
        <v/>
      </c>
      <c r="T106">
        <f>HYPERLINK("https://klasma.github.io/Logging_NORBERG/kartor/A 32563-2023.png", "A 32563-2023")</f>
        <v/>
      </c>
      <c r="U106">
        <f>HYPERLINK("https://klasma.github.io/Logging_NORBERG/knärot/A 32563-2023.png", "A 32563-2023")</f>
        <v/>
      </c>
      <c r="V106">
        <f>HYPERLINK("https://klasma.github.io/Logging_NORBERG/klagomål/A 32563-2023.docx", "A 32563-2023")</f>
        <v/>
      </c>
      <c r="W106">
        <f>HYPERLINK("https://klasma.github.io/Logging_NORBERG/klagomålsmail/A 32563-2023.docx", "A 32563-2023")</f>
        <v/>
      </c>
      <c r="X106">
        <f>HYPERLINK("https://klasma.github.io/Logging_NORBERG/tillsyn/A 32563-2023.docx", "A 32563-2023")</f>
        <v/>
      </c>
      <c r="Y106">
        <f>HYPERLINK("https://klasma.github.io/Logging_NORBERG/tillsynsmail/A 32563-2023.docx", "A 32563-2023")</f>
        <v/>
      </c>
    </row>
    <row r="107" ht="15" customHeight="1">
      <c r="A107" t="inlineStr">
        <is>
          <t>A 35620-2023</t>
        </is>
      </c>
      <c r="B107" s="1" t="n">
        <v>45147</v>
      </c>
      <c r="C107" s="1" t="n">
        <v>45190</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 "A 35620-2023")</f>
        <v/>
      </c>
      <c r="T107">
        <f>HYPERLINK("https://klasma.github.io/Logging_SURAHAMMAR/kartor/A 35620-2023.png", "A 35620-2023")</f>
        <v/>
      </c>
      <c r="U107">
        <f>HYPERLINK("https://klasma.github.io/Logging_SURAHAMMAR/knärot/A 35620-2023.png", "A 35620-2023")</f>
        <v/>
      </c>
      <c r="V107">
        <f>HYPERLINK("https://klasma.github.io/Logging_SURAHAMMAR/klagomål/A 35620-2023.docx", "A 35620-2023")</f>
        <v/>
      </c>
      <c r="W107">
        <f>HYPERLINK("https://klasma.github.io/Logging_SURAHAMMAR/klagomålsmail/A 35620-2023.docx", "A 35620-2023")</f>
        <v/>
      </c>
      <c r="X107">
        <f>HYPERLINK("https://klasma.github.io/Logging_SURAHAMMAR/tillsyn/A 35620-2023.docx", "A 35620-2023")</f>
        <v/>
      </c>
      <c r="Y107">
        <f>HYPERLINK("https://klasma.github.io/Logging_SURAHAMMAR/tillsynsmail/A 35620-2023.docx", "A 35620-2023")</f>
        <v/>
      </c>
    </row>
    <row r="108" ht="15" customHeight="1">
      <c r="A108" t="inlineStr">
        <is>
          <t>A 43457-2018</t>
        </is>
      </c>
      <c r="B108" s="1" t="n">
        <v>43356</v>
      </c>
      <c r="C108" s="1" t="n">
        <v>45190</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 "A 43457-2018")</f>
        <v/>
      </c>
      <c r="T108">
        <f>HYPERLINK("https://klasma.github.io/Logging_SALA/kartor/A 43457-2018.png", "A 43457-2018")</f>
        <v/>
      </c>
      <c r="V108">
        <f>HYPERLINK("https://klasma.github.io/Logging_SALA/klagomål/A 43457-2018.docx", "A 43457-2018")</f>
        <v/>
      </c>
      <c r="W108">
        <f>HYPERLINK("https://klasma.github.io/Logging_SALA/klagomålsmail/A 43457-2018.docx", "A 43457-2018")</f>
        <v/>
      </c>
      <c r="X108">
        <f>HYPERLINK("https://klasma.github.io/Logging_SALA/tillsyn/A 43457-2018.docx", "A 43457-2018")</f>
        <v/>
      </c>
      <c r="Y108">
        <f>HYPERLINK("https://klasma.github.io/Logging_SALA/tillsynsmail/A 43457-2018.docx", "A 43457-2018")</f>
        <v/>
      </c>
    </row>
    <row r="109" ht="15" customHeight="1">
      <c r="A109" t="inlineStr">
        <is>
          <t>A 51718-2018</t>
        </is>
      </c>
      <c r="B109" s="1" t="n">
        <v>43381</v>
      </c>
      <c r="C109" s="1" t="n">
        <v>45190</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 "A 51718-2018")</f>
        <v/>
      </c>
      <c r="T109">
        <f>HYPERLINK("https://klasma.github.io/Logging_ARBOGA/kartor/A 51718-2018.png", "A 51718-2018")</f>
        <v/>
      </c>
      <c r="V109">
        <f>HYPERLINK("https://klasma.github.io/Logging_ARBOGA/klagomål/A 51718-2018.docx", "A 51718-2018")</f>
        <v/>
      </c>
      <c r="W109">
        <f>HYPERLINK("https://klasma.github.io/Logging_ARBOGA/klagomålsmail/A 51718-2018.docx", "A 51718-2018")</f>
        <v/>
      </c>
      <c r="X109">
        <f>HYPERLINK("https://klasma.github.io/Logging_ARBOGA/tillsyn/A 51718-2018.docx", "A 51718-2018")</f>
        <v/>
      </c>
      <c r="Y109">
        <f>HYPERLINK("https://klasma.github.io/Logging_ARBOGA/tillsynsmail/A 51718-2018.docx", "A 51718-2018")</f>
        <v/>
      </c>
    </row>
    <row r="110" ht="15" customHeight="1">
      <c r="A110" t="inlineStr">
        <is>
          <t>A 64229-2018</t>
        </is>
      </c>
      <c r="B110" s="1" t="n">
        <v>43430</v>
      </c>
      <c r="C110" s="1" t="n">
        <v>45190</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 "A 64229-2018")</f>
        <v/>
      </c>
      <c r="T110">
        <f>HYPERLINK("https://klasma.github.io/Logging_SKINNSKATTEBERG/kartor/A 64229-2018.png", "A 64229-2018")</f>
        <v/>
      </c>
      <c r="V110">
        <f>HYPERLINK("https://klasma.github.io/Logging_SKINNSKATTEBERG/klagomål/A 64229-2018.docx", "A 64229-2018")</f>
        <v/>
      </c>
      <c r="W110">
        <f>HYPERLINK("https://klasma.github.io/Logging_SKINNSKATTEBERG/klagomålsmail/A 64229-2018.docx", "A 64229-2018")</f>
        <v/>
      </c>
      <c r="X110">
        <f>HYPERLINK("https://klasma.github.io/Logging_SKINNSKATTEBERG/tillsyn/A 64229-2018.docx", "A 64229-2018")</f>
        <v/>
      </c>
      <c r="Y110">
        <f>HYPERLINK("https://klasma.github.io/Logging_SKINNSKATTEBERG/tillsynsmail/A 64229-2018.docx", "A 64229-2018")</f>
        <v/>
      </c>
    </row>
    <row r="111" ht="15" customHeight="1">
      <c r="A111" t="inlineStr">
        <is>
          <t>A 64902-2018</t>
        </is>
      </c>
      <c r="B111" s="1" t="n">
        <v>43431</v>
      </c>
      <c r="C111" s="1" t="n">
        <v>45190</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 "A 64902-2018")</f>
        <v/>
      </c>
      <c r="T111">
        <f>HYPERLINK("https://klasma.github.io/Logging_VASTERAS/kartor/A 64902-2018.png", "A 64902-2018")</f>
        <v/>
      </c>
      <c r="V111">
        <f>HYPERLINK("https://klasma.github.io/Logging_VASTERAS/klagomål/A 64902-2018.docx", "A 64902-2018")</f>
        <v/>
      </c>
      <c r="W111">
        <f>HYPERLINK("https://klasma.github.io/Logging_VASTERAS/klagomålsmail/A 64902-2018.docx", "A 64902-2018")</f>
        <v/>
      </c>
      <c r="X111">
        <f>HYPERLINK("https://klasma.github.io/Logging_VASTERAS/tillsyn/A 64902-2018.docx", "A 64902-2018")</f>
        <v/>
      </c>
      <c r="Y111">
        <f>HYPERLINK("https://klasma.github.io/Logging_VASTERAS/tillsynsmail/A 64902-2018.docx", "A 64902-2018")</f>
        <v/>
      </c>
    </row>
    <row r="112" ht="15" customHeight="1">
      <c r="A112" t="inlineStr">
        <is>
          <t>A 4575-2019</t>
        </is>
      </c>
      <c r="B112" s="1" t="n">
        <v>43486</v>
      </c>
      <c r="C112" s="1" t="n">
        <v>45190</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 "A 4575-2019")</f>
        <v/>
      </c>
      <c r="T112">
        <f>HYPERLINK("https://klasma.github.io/Logging_SURAHAMMAR/kartor/A 4575-2019.png", "A 4575-2019")</f>
        <v/>
      </c>
      <c r="U112">
        <f>HYPERLINK("https://klasma.github.io/Logging_SURAHAMMAR/knärot/A 4575-2019.png", "A 4575-2019")</f>
        <v/>
      </c>
      <c r="V112">
        <f>HYPERLINK("https://klasma.github.io/Logging_SURAHAMMAR/klagomål/A 4575-2019.docx", "A 4575-2019")</f>
        <v/>
      </c>
      <c r="W112">
        <f>HYPERLINK("https://klasma.github.io/Logging_SURAHAMMAR/klagomålsmail/A 4575-2019.docx", "A 4575-2019")</f>
        <v/>
      </c>
      <c r="X112">
        <f>HYPERLINK("https://klasma.github.io/Logging_SURAHAMMAR/tillsyn/A 4575-2019.docx", "A 4575-2019")</f>
        <v/>
      </c>
      <c r="Y112">
        <f>HYPERLINK("https://klasma.github.io/Logging_SURAHAMMAR/tillsynsmail/A 4575-2019.docx", "A 4575-2019")</f>
        <v/>
      </c>
    </row>
    <row r="113" ht="15" customHeight="1">
      <c r="A113" t="inlineStr">
        <is>
          <t>A 6277-2019</t>
        </is>
      </c>
      <c r="B113" s="1" t="n">
        <v>43493</v>
      </c>
      <c r="C113" s="1" t="n">
        <v>45190</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 "A 6277-2019")</f>
        <v/>
      </c>
      <c r="T113">
        <f>HYPERLINK("https://klasma.github.io/Logging_VASTERAS/kartor/A 6277-2019.png", "A 6277-2019")</f>
        <v/>
      </c>
      <c r="V113">
        <f>HYPERLINK("https://klasma.github.io/Logging_VASTERAS/klagomål/A 6277-2019.docx", "A 6277-2019")</f>
        <v/>
      </c>
      <c r="W113">
        <f>HYPERLINK("https://klasma.github.io/Logging_VASTERAS/klagomålsmail/A 6277-2019.docx", "A 6277-2019")</f>
        <v/>
      </c>
      <c r="X113">
        <f>HYPERLINK("https://klasma.github.io/Logging_VASTERAS/tillsyn/A 6277-2019.docx", "A 6277-2019")</f>
        <v/>
      </c>
      <c r="Y113">
        <f>HYPERLINK("https://klasma.github.io/Logging_VASTERAS/tillsynsmail/A 6277-2019.docx", "A 6277-2019")</f>
        <v/>
      </c>
    </row>
    <row r="114" ht="15" customHeight="1">
      <c r="A114" t="inlineStr">
        <is>
          <t>A 8051-2019</t>
        </is>
      </c>
      <c r="B114" s="1" t="n">
        <v>43501</v>
      </c>
      <c r="C114" s="1" t="n">
        <v>45190</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 "A 8051-2019")</f>
        <v/>
      </c>
      <c r="T114">
        <f>HYPERLINK("https://klasma.github.io/Logging_ARBOGA/kartor/A 8051-2019.png", "A 8051-2019")</f>
        <v/>
      </c>
      <c r="V114">
        <f>HYPERLINK("https://klasma.github.io/Logging_ARBOGA/klagomål/A 8051-2019.docx", "A 8051-2019")</f>
        <v/>
      </c>
      <c r="W114">
        <f>HYPERLINK("https://klasma.github.io/Logging_ARBOGA/klagomålsmail/A 8051-2019.docx", "A 8051-2019")</f>
        <v/>
      </c>
      <c r="X114">
        <f>HYPERLINK("https://klasma.github.io/Logging_ARBOGA/tillsyn/A 8051-2019.docx", "A 8051-2019")</f>
        <v/>
      </c>
      <c r="Y114">
        <f>HYPERLINK("https://klasma.github.io/Logging_ARBOGA/tillsynsmail/A 8051-2019.docx", "A 8051-2019")</f>
        <v/>
      </c>
    </row>
    <row r="115" ht="15" customHeight="1">
      <c r="A115" t="inlineStr">
        <is>
          <t>A 8494-2019</t>
        </is>
      </c>
      <c r="B115" s="1" t="n">
        <v>43502</v>
      </c>
      <c r="C115" s="1" t="n">
        <v>45190</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 "A 8494-2019")</f>
        <v/>
      </c>
      <c r="T115">
        <f>HYPERLINK("https://klasma.github.io/Logging_SALA/kartor/A 8494-2019.png", "A 8494-2019")</f>
        <v/>
      </c>
      <c r="V115">
        <f>HYPERLINK("https://klasma.github.io/Logging_SALA/klagomål/A 8494-2019.docx", "A 8494-2019")</f>
        <v/>
      </c>
      <c r="W115">
        <f>HYPERLINK("https://klasma.github.io/Logging_SALA/klagomålsmail/A 8494-2019.docx", "A 8494-2019")</f>
        <v/>
      </c>
      <c r="X115">
        <f>HYPERLINK("https://klasma.github.io/Logging_SALA/tillsyn/A 8494-2019.docx", "A 8494-2019")</f>
        <v/>
      </c>
      <c r="Y115">
        <f>HYPERLINK("https://klasma.github.io/Logging_SALA/tillsynsmail/A 8494-2019.docx", "A 8494-2019")</f>
        <v/>
      </c>
    </row>
    <row r="116" ht="15" customHeight="1">
      <c r="A116" t="inlineStr">
        <is>
          <t>A 11098-2019</t>
        </is>
      </c>
      <c r="B116" s="1" t="n">
        <v>43516</v>
      </c>
      <c r="C116" s="1" t="n">
        <v>45190</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 "A 11098-2019")</f>
        <v/>
      </c>
      <c r="T116">
        <f>HYPERLINK("https://klasma.github.io/Logging_SURAHAMMAR/kartor/A 11098-2019.png", "A 11098-2019")</f>
        <v/>
      </c>
      <c r="V116">
        <f>HYPERLINK("https://klasma.github.io/Logging_SURAHAMMAR/klagomål/A 11098-2019.docx", "A 11098-2019")</f>
        <v/>
      </c>
      <c r="W116">
        <f>HYPERLINK("https://klasma.github.io/Logging_SURAHAMMAR/klagomålsmail/A 11098-2019.docx", "A 11098-2019")</f>
        <v/>
      </c>
      <c r="X116">
        <f>HYPERLINK("https://klasma.github.io/Logging_SURAHAMMAR/tillsyn/A 11098-2019.docx", "A 11098-2019")</f>
        <v/>
      </c>
      <c r="Y116">
        <f>HYPERLINK("https://klasma.github.io/Logging_SURAHAMMAR/tillsynsmail/A 11098-2019.docx", "A 11098-2019")</f>
        <v/>
      </c>
    </row>
    <row r="117" ht="15" customHeight="1">
      <c r="A117" t="inlineStr">
        <is>
          <t>A 13519-2019</t>
        </is>
      </c>
      <c r="B117" s="1" t="n">
        <v>43529</v>
      </c>
      <c r="C117" s="1" t="n">
        <v>45190</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 "A 13519-2019")</f>
        <v/>
      </c>
      <c r="T117">
        <f>HYPERLINK("https://klasma.github.io/Logging_SALA/kartor/A 13519-2019.png", "A 13519-2019")</f>
        <v/>
      </c>
      <c r="U117">
        <f>HYPERLINK("https://klasma.github.io/Logging_SALA/knärot/A 13519-2019.png", "A 13519-2019")</f>
        <v/>
      </c>
      <c r="V117">
        <f>HYPERLINK("https://klasma.github.io/Logging_SALA/klagomål/A 13519-2019.docx", "A 13519-2019")</f>
        <v/>
      </c>
      <c r="W117">
        <f>HYPERLINK("https://klasma.github.io/Logging_SALA/klagomålsmail/A 13519-2019.docx", "A 13519-2019")</f>
        <v/>
      </c>
      <c r="X117">
        <f>HYPERLINK("https://klasma.github.io/Logging_SALA/tillsyn/A 13519-2019.docx", "A 13519-2019")</f>
        <v/>
      </c>
      <c r="Y117">
        <f>HYPERLINK("https://klasma.github.io/Logging_SALA/tillsynsmail/A 13519-2019.docx", "A 13519-2019")</f>
        <v/>
      </c>
    </row>
    <row r="118" ht="15" customHeight="1">
      <c r="A118" t="inlineStr">
        <is>
          <t>A 16181-2019</t>
        </is>
      </c>
      <c r="B118" s="1" t="n">
        <v>43545</v>
      </c>
      <c r="C118" s="1" t="n">
        <v>45190</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 "A 16181-2019")</f>
        <v/>
      </c>
      <c r="T118">
        <f>HYPERLINK("https://klasma.github.io/Logging_SURAHAMMAR/kartor/A 16181-2019.png", "A 16181-2019")</f>
        <v/>
      </c>
      <c r="V118">
        <f>HYPERLINK("https://klasma.github.io/Logging_SURAHAMMAR/klagomål/A 16181-2019.docx", "A 16181-2019")</f>
        <v/>
      </c>
      <c r="W118">
        <f>HYPERLINK("https://klasma.github.io/Logging_SURAHAMMAR/klagomålsmail/A 16181-2019.docx", "A 16181-2019")</f>
        <v/>
      </c>
      <c r="X118">
        <f>HYPERLINK("https://klasma.github.io/Logging_SURAHAMMAR/tillsyn/A 16181-2019.docx", "A 16181-2019")</f>
        <v/>
      </c>
      <c r="Y118">
        <f>HYPERLINK("https://klasma.github.io/Logging_SURAHAMMAR/tillsynsmail/A 16181-2019.docx", "A 16181-2019")</f>
        <v/>
      </c>
    </row>
    <row r="119" ht="15" customHeight="1">
      <c r="A119" t="inlineStr">
        <is>
          <t>A 18948-2019</t>
        </is>
      </c>
      <c r="B119" s="1" t="n">
        <v>43563</v>
      </c>
      <c r="C119" s="1" t="n">
        <v>45190</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 "A 18948-2019")</f>
        <v/>
      </c>
      <c r="T119">
        <f>HYPERLINK("https://klasma.github.io/Logging_SURAHAMMAR/kartor/A 18948-2019.png", "A 18948-2019")</f>
        <v/>
      </c>
      <c r="V119">
        <f>HYPERLINK("https://klasma.github.io/Logging_SURAHAMMAR/klagomål/A 18948-2019.docx", "A 18948-2019")</f>
        <v/>
      </c>
      <c r="W119">
        <f>HYPERLINK("https://klasma.github.io/Logging_SURAHAMMAR/klagomålsmail/A 18948-2019.docx", "A 18948-2019")</f>
        <v/>
      </c>
      <c r="X119">
        <f>HYPERLINK("https://klasma.github.io/Logging_SURAHAMMAR/tillsyn/A 18948-2019.docx", "A 18948-2019")</f>
        <v/>
      </c>
      <c r="Y119">
        <f>HYPERLINK("https://klasma.github.io/Logging_SURAHAMMAR/tillsynsmail/A 18948-2019.docx", "A 18948-2019")</f>
        <v/>
      </c>
    </row>
    <row r="120" ht="15" customHeight="1">
      <c r="A120" t="inlineStr">
        <is>
          <t>A 20797-2019</t>
        </is>
      </c>
      <c r="B120" s="1" t="n">
        <v>43573</v>
      </c>
      <c r="C120" s="1" t="n">
        <v>45190</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 "A 20797-2019")</f>
        <v/>
      </c>
      <c r="T120">
        <f>HYPERLINK("https://klasma.github.io/Logging_ARBOGA/kartor/A 20797-2019.png", "A 20797-2019")</f>
        <v/>
      </c>
      <c r="V120">
        <f>HYPERLINK("https://klasma.github.io/Logging_ARBOGA/klagomål/A 20797-2019.docx", "A 20797-2019")</f>
        <v/>
      </c>
      <c r="W120">
        <f>HYPERLINK("https://klasma.github.io/Logging_ARBOGA/klagomålsmail/A 20797-2019.docx", "A 20797-2019")</f>
        <v/>
      </c>
      <c r="X120">
        <f>HYPERLINK("https://klasma.github.io/Logging_ARBOGA/tillsyn/A 20797-2019.docx", "A 20797-2019")</f>
        <v/>
      </c>
      <c r="Y120">
        <f>HYPERLINK("https://klasma.github.io/Logging_ARBOGA/tillsynsmail/A 20797-2019.docx", "A 20797-2019")</f>
        <v/>
      </c>
    </row>
    <row r="121" ht="15" customHeight="1">
      <c r="A121" t="inlineStr">
        <is>
          <t>A 20831-2019</t>
        </is>
      </c>
      <c r="B121" s="1" t="n">
        <v>43574</v>
      </c>
      <c r="C121" s="1" t="n">
        <v>45190</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 "A 20831-2019")</f>
        <v/>
      </c>
      <c r="T121">
        <f>HYPERLINK("https://klasma.github.io/Logging_FAGERSTA/kartor/A 20831-2019.png", "A 20831-2019")</f>
        <v/>
      </c>
      <c r="V121">
        <f>HYPERLINK("https://klasma.github.io/Logging_FAGERSTA/klagomål/A 20831-2019.docx", "A 20831-2019")</f>
        <v/>
      </c>
      <c r="W121">
        <f>HYPERLINK("https://klasma.github.io/Logging_FAGERSTA/klagomålsmail/A 20831-2019.docx", "A 20831-2019")</f>
        <v/>
      </c>
      <c r="X121">
        <f>HYPERLINK("https://klasma.github.io/Logging_FAGERSTA/tillsyn/A 20831-2019.docx", "A 20831-2019")</f>
        <v/>
      </c>
      <c r="Y121">
        <f>HYPERLINK("https://klasma.github.io/Logging_FAGERSTA/tillsynsmail/A 20831-2019.docx", "A 20831-2019")</f>
        <v/>
      </c>
    </row>
    <row r="122" ht="15" customHeight="1">
      <c r="A122" t="inlineStr">
        <is>
          <t>A 27670-2019</t>
        </is>
      </c>
      <c r="B122" s="1" t="n">
        <v>43619</v>
      </c>
      <c r="C122" s="1" t="n">
        <v>45190</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 "A 27670-2019")</f>
        <v/>
      </c>
      <c r="T122">
        <f>HYPERLINK("https://klasma.github.io/Logging_SKINNSKATTEBERG/kartor/A 27670-2019.png", "A 27670-2019")</f>
        <v/>
      </c>
      <c r="V122">
        <f>HYPERLINK("https://klasma.github.io/Logging_SKINNSKATTEBERG/klagomål/A 27670-2019.docx", "A 27670-2019")</f>
        <v/>
      </c>
      <c r="W122">
        <f>HYPERLINK("https://klasma.github.io/Logging_SKINNSKATTEBERG/klagomålsmail/A 27670-2019.docx", "A 27670-2019")</f>
        <v/>
      </c>
      <c r="X122">
        <f>HYPERLINK("https://klasma.github.io/Logging_SKINNSKATTEBERG/tillsyn/A 27670-2019.docx", "A 27670-2019")</f>
        <v/>
      </c>
      <c r="Y122">
        <f>HYPERLINK("https://klasma.github.io/Logging_SKINNSKATTEBERG/tillsynsmail/A 27670-2019.docx", "A 27670-2019")</f>
        <v/>
      </c>
    </row>
    <row r="123" ht="15" customHeight="1">
      <c r="A123" t="inlineStr">
        <is>
          <t>A 28276-2019</t>
        </is>
      </c>
      <c r="B123" s="1" t="n">
        <v>43623</v>
      </c>
      <c r="C123" s="1" t="n">
        <v>45190</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 "A 28276-2019")</f>
        <v/>
      </c>
      <c r="T123">
        <f>HYPERLINK("https://klasma.github.io/Logging_SURAHAMMAR/kartor/A 28276-2019.png", "A 28276-2019")</f>
        <v/>
      </c>
      <c r="V123">
        <f>HYPERLINK("https://klasma.github.io/Logging_SURAHAMMAR/klagomål/A 28276-2019.docx", "A 28276-2019")</f>
        <v/>
      </c>
      <c r="W123">
        <f>HYPERLINK("https://klasma.github.io/Logging_SURAHAMMAR/klagomålsmail/A 28276-2019.docx", "A 28276-2019")</f>
        <v/>
      </c>
      <c r="X123">
        <f>HYPERLINK("https://klasma.github.io/Logging_SURAHAMMAR/tillsyn/A 28276-2019.docx", "A 28276-2019")</f>
        <v/>
      </c>
      <c r="Y123">
        <f>HYPERLINK("https://klasma.github.io/Logging_SURAHAMMAR/tillsynsmail/A 28276-2019.docx", "A 28276-2019")</f>
        <v/>
      </c>
    </row>
    <row r="124" ht="15" customHeight="1">
      <c r="A124" t="inlineStr">
        <is>
          <t>A 28360-2019</t>
        </is>
      </c>
      <c r="B124" s="1" t="n">
        <v>43625</v>
      </c>
      <c r="C124" s="1" t="n">
        <v>45190</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 "A 28360-2019")</f>
        <v/>
      </c>
      <c r="T124">
        <f>HYPERLINK("https://klasma.github.io/Logging_KOPING/kartor/A 28360-2019.png", "A 28360-2019")</f>
        <v/>
      </c>
      <c r="V124">
        <f>HYPERLINK("https://klasma.github.io/Logging_KOPING/klagomål/A 28360-2019.docx", "A 28360-2019")</f>
        <v/>
      </c>
      <c r="W124">
        <f>HYPERLINK("https://klasma.github.io/Logging_KOPING/klagomålsmail/A 28360-2019.docx", "A 28360-2019")</f>
        <v/>
      </c>
      <c r="X124">
        <f>HYPERLINK("https://klasma.github.io/Logging_KOPING/tillsyn/A 28360-2019.docx", "A 28360-2019")</f>
        <v/>
      </c>
      <c r="Y124">
        <f>HYPERLINK("https://klasma.github.io/Logging_KOPING/tillsynsmail/A 28360-2019.docx", "A 28360-2019")</f>
        <v/>
      </c>
    </row>
    <row r="125" ht="15" customHeight="1">
      <c r="A125" t="inlineStr">
        <is>
          <t>A 33879-2019</t>
        </is>
      </c>
      <c r="B125" s="1" t="n">
        <v>43653</v>
      </c>
      <c r="C125" s="1" t="n">
        <v>45190</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 "A 33879-2019")</f>
        <v/>
      </c>
      <c r="T125">
        <f>HYPERLINK("https://klasma.github.io/Logging_SURAHAMMAR/kartor/A 33879-2019.png", "A 33879-2019")</f>
        <v/>
      </c>
      <c r="V125">
        <f>HYPERLINK("https://klasma.github.io/Logging_SURAHAMMAR/klagomål/A 33879-2019.docx", "A 33879-2019")</f>
        <v/>
      </c>
      <c r="W125">
        <f>HYPERLINK("https://klasma.github.io/Logging_SURAHAMMAR/klagomålsmail/A 33879-2019.docx", "A 33879-2019")</f>
        <v/>
      </c>
      <c r="X125">
        <f>HYPERLINK("https://klasma.github.io/Logging_SURAHAMMAR/tillsyn/A 33879-2019.docx", "A 33879-2019")</f>
        <v/>
      </c>
      <c r="Y125">
        <f>HYPERLINK("https://klasma.github.io/Logging_SURAHAMMAR/tillsynsmail/A 33879-2019.docx", "A 33879-2019")</f>
        <v/>
      </c>
    </row>
    <row r="126" ht="15" customHeight="1">
      <c r="A126" t="inlineStr">
        <is>
          <t>A 39755-2019</t>
        </is>
      </c>
      <c r="B126" s="1" t="n">
        <v>43692</v>
      </c>
      <c r="C126" s="1" t="n">
        <v>45190</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 "A 39755-2019")</f>
        <v/>
      </c>
      <c r="T126">
        <f>HYPERLINK("https://klasma.github.io/Logging_SURAHAMMAR/kartor/A 39755-2019.png", "A 39755-2019")</f>
        <v/>
      </c>
      <c r="V126">
        <f>HYPERLINK("https://klasma.github.io/Logging_SURAHAMMAR/klagomål/A 39755-2019.docx", "A 39755-2019")</f>
        <v/>
      </c>
      <c r="W126">
        <f>HYPERLINK("https://klasma.github.io/Logging_SURAHAMMAR/klagomålsmail/A 39755-2019.docx", "A 39755-2019")</f>
        <v/>
      </c>
      <c r="X126">
        <f>HYPERLINK("https://klasma.github.io/Logging_SURAHAMMAR/tillsyn/A 39755-2019.docx", "A 39755-2019")</f>
        <v/>
      </c>
      <c r="Y126">
        <f>HYPERLINK("https://klasma.github.io/Logging_SURAHAMMAR/tillsynsmail/A 39755-2019.docx", "A 39755-2019")</f>
        <v/>
      </c>
    </row>
    <row r="127" ht="15" customHeight="1">
      <c r="A127" t="inlineStr">
        <is>
          <t>A 50786-2019</t>
        </is>
      </c>
      <c r="B127" s="1" t="n">
        <v>43738</v>
      </c>
      <c r="C127" s="1" t="n">
        <v>45190</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 "A 50786-2019")</f>
        <v/>
      </c>
      <c r="T127">
        <f>HYPERLINK("https://klasma.github.io/Logging_ARBOGA/kartor/A 50786-2019.png", "A 50786-2019")</f>
        <v/>
      </c>
      <c r="V127">
        <f>HYPERLINK("https://klasma.github.io/Logging_ARBOGA/klagomål/A 50786-2019.docx", "A 50786-2019")</f>
        <v/>
      </c>
      <c r="W127">
        <f>HYPERLINK("https://klasma.github.io/Logging_ARBOGA/klagomålsmail/A 50786-2019.docx", "A 50786-2019")</f>
        <v/>
      </c>
      <c r="X127">
        <f>HYPERLINK("https://klasma.github.io/Logging_ARBOGA/tillsyn/A 50786-2019.docx", "A 50786-2019")</f>
        <v/>
      </c>
      <c r="Y127">
        <f>HYPERLINK("https://klasma.github.io/Logging_ARBOGA/tillsynsmail/A 50786-2019.docx", "A 50786-2019")</f>
        <v/>
      </c>
    </row>
    <row r="128" ht="15" customHeight="1">
      <c r="A128" t="inlineStr">
        <is>
          <t>A 51399-2019</t>
        </is>
      </c>
      <c r="B128" s="1" t="n">
        <v>43740</v>
      </c>
      <c r="C128" s="1" t="n">
        <v>45190</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 "A 51399-2019")</f>
        <v/>
      </c>
      <c r="T128">
        <f>HYPERLINK("https://klasma.github.io/Logging_SKINNSKATTEBERG/kartor/A 51399-2019.png", "A 51399-2019")</f>
        <v/>
      </c>
      <c r="V128">
        <f>HYPERLINK("https://klasma.github.io/Logging_SKINNSKATTEBERG/klagomål/A 51399-2019.docx", "A 51399-2019")</f>
        <v/>
      </c>
      <c r="W128">
        <f>HYPERLINK("https://klasma.github.io/Logging_SKINNSKATTEBERG/klagomålsmail/A 51399-2019.docx", "A 51399-2019")</f>
        <v/>
      </c>
      <c r="X128">
        <f>HYPERLINK("https://klasma.github.io/Logging_SKINNSKATTEBERG/tillsyn/A 51399-2019.docx", "A 51399-2019")</f>
        <v/>
      </c>
      <c r="Y128">
        <f>HYPERLINK("https://klasma.github.io/Logging_SKINNSKATTEBERG/tillsynsmail/A 51399-2019.docx", "A 51399-2019")</f>
        <v/>
      </c>
    </row>
    <row r="129" ht="15" customHeight="1">
      <c r="A129" t="inlineStr">
        <is>
          <t>A 51400-2019</t>
        </is>
      </c>
      <c r="B129" s="1" t="n">
        <v>43740</v>
      </c>
      <c r="C129" s="1" t="n">
        <v>45190</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 "A 51400-2019")</f>
        <v/>
      </c>
      <c r="T129">
        <f>HYPERLINK("https://klasma.github.io/Logging_SKINNSKATTEBERG/kartor/A 51400-2019.png", "A 51400-2019")</f>
        <v/>
      </c>
      <c r="V129">
        <f>HYPERLINK("https://klasma.github.io/Logging_SKINNSKATTEBERG/klagomål/A 51400-2019.docx", "A 51400-2019")</f>
        <v/>
      </c>
      <c r="W129">
        <f>HYPERLINK("https://klasma.github.io/Logging_SKINNSKATTEBERG/klagomålsmail/A 51400-2019.docx", "A 51400-2019")</f>
        <v/>
      </c>
      <c r="X129">
        <f>HYPERLINK("https://klasma.github.io/Logging_SKINNSKATTEBERG/tillsyn/A 51400-2019.docx", "A 51400-2019")</f>
        <v/>
      </c>
      <c r="Y129">
        <f>HYPERLINK("https://klasma.github.io/Logging_SKINNSKATTEBERG/tillsynsmail/A 51400-2019.docx", "A 51400-2019")</f>
        <v/>
      </c>
    </row>
    <row r="130" ht="15" customHeight="1">
      <c r="A130" t="inlineStr">
        <is>
          <t>A 51396-2019</t>
        </is>
      </c>
      <c r="B130" s="1" t="n">
        <v>43740</v>
      </c>
      <c r="C130" s="1" t="n">
        <v>45190</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 "A 51396-2019")</f>
        <v/>
      </c>
      <c r="T130">
        <f>HYPERLINK("https://klasma.github.io/Logging_SKINNSKATTEBERG/kartor/A 51396-2019.png", "A 51396-2019")</f>
        <v/>
      </c>
      <c r="V130">
        <f>HYPERLINK("https://klasma.github.io/Logging_SKINNSKATTEBERG/klagomål/A 51396-2019.docx", "A 51396-2019")</f>
        <v/>
      </c>
      <c r="W130">
        <f>HYPERLINK("https://klasma.github.io/Logging_SKINNSKATTEBERG/klagomålsmail/A 51396-2019.docx", "A 51396-2019")</f>
        <v/>
      </c>
      <c r="X130">
        <f>HYPERLINK("https://klasma.github.io/Logging_SKINNSKATTEBERG/tillsyn/A 51396-2019.docx", "A 51396-2019")</f>
        <v/>
      </c>
      <c r="Y130">
        <f>HYPERLINK("https://klasma.github.io/Logging_SKINNSKATTEBERG/tillsynsmail/A 51396-2019.docx", "A 51396-2019")</f>
        <v/>
      </c>
    </row>
    <row r="131" ht="15" customHeight="1">
      <c r="A131" t="inlineStr">
        <is>
          <t>A 56822-2019</t>
        </is>
      </c>
      <c r="B131" s="1" t="n">
        <v>43764</v>
      </c>
      <c r="C131" s="1" t="n">
        <v>45190</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 "A 56822-2019")</f>
        <v/>
      </c>
      <c r="T131">
        <f>HYPERLINK("https://klasma.github.io/Logging_SKINNSKATTEBERG/kartor/A 56822-2019.png", "A 56822-2019")</f>
        <v/>
      </c>
      <c r="V131">
        <f>HYPERLINK("https://klasma.github.io/Logging_SKINNSKATTEBERG/klagomål/A 56822-2019.docx", "A 56822-2019")</f>
        <v/>
      </c>
      <c r="W131">
        <f>HYPERLINK("https://klasma.github.io/Logging_SKINNSKATTEBERG/klagomålsmail/A 56822-2019.docx", "A 56822-2019")</f>
        <v/>
      </c>
      <c r="X131">
        <f>HYPERLINK("https://klasma.github.io/Logging_SKINNSKATTEBERG/tillsyn/A 56822-2019.docx", "A 56822-2019")</f>
        <v/>
      </c>
      <c r="Y131">
        <f>HYPERLINK("https://klasma.github.io/Logging_SKINNSKATTEBERG/tillsynsmail/A 56822-2019.docx", "A 56822-2019")</f>
        <v/>
      </c>
    </row>
    <row r="132" ht="15" customHeight="1">
      <c r="A132" t="inlineStr">
        <is>
          <t>A 58427-2019</t>
        </is>
      </c>
      <c r="B132" s="1" t="n">
        <v>43773</v>
      </c>
      <c r="C132" s="1" t="n">
        <v>45190</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 "A 58427-2019")</f>
        <v/>
      </c>
      <c r="T132">
        <f>HYPERLINK("https://klasma.github.io/Logging_VASTERAS/kartor/A 58427-2019.png", "A 58427-2019")</f>
        <v/>
      </c>
      <c r="V132">
        <f>HYPERLINK("https://klasma.github.io/Logging_VASTERAS/klagomål/A 58427-2019.docx", "A 58427-2019")</f>
        <v/>
      </c>
      <c r="W132">
        <f>HYPERLINK("https://klasma.github.io/Logging_VASTERAS/klagomålsmail/A 58427-2019.docx", "A 58427-2019")</f>
        <v/>
      </c>
      <c r="X132">
        <f>HYPERLINK("https://klasma.github.io/Logging_VASTERAS/tillsyn/A 58427-2019.docx", "A 58427-2019")</f>
        <v/>
      </c>
      <c r="Y132">
        <f>HYPERLINK("https://klasma.github.io/Logging_VASTERAS/tillsynsmail/A 58427-2019.docx", "A 58427-2019")</f>
        <v/>
      </c>
    </row>
    <row r="133" ht="15" customHeight="1">
      <c r="A133" t="inlineStr">
        <is>
          <t>A 59346-2019</t>
        </is>
      </c>
      <c r="B133" s="1" t="n">
        <v>43775</v>
      </c>
      <c r="C133" s="1" t="n">
        <v>45190</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 "A 59346-2019")</f>
        <v/>
      </c>
      <c r="T133">
        <f>HYPERLINK("https://klasma.github.io/Logging_SKINNSKATTEBERG/kartor/A 59346-2019.png", "A 59346-2019")</f>
        <v/>
      </c>
      <c r="V133">
        <f>HYPERLINK("https://klasma.github.io/Logging_SKINNSKATTEBERG/klagomål/A 59346-2019.docx", "A 59346-2019")</f>
        <v/>
      </c>
      <c r="W133">
        <f>HYPERLINK("https://klasma.github.io/Logging_SKINNSKATTEBERG/klagomålsmail/A 59346-2019.docx", "A 59346-2019")</f>
        <v/>
      </c>
      <c r="X133">
        <f>HYPERLINK("https://klasma.github.io/Logging_SKINNSKATTEBERG/tillsyn/A 59346-2019.docx", "A 59346-2019")</f>
        <v/>
      </c>
      <c r="Y133">
        <f>HYPERLINK("https://klasma.github.io/Logging_SKINNSKATTEBERG/tillsynsmail/A 59346-2019.docx", "A 59346-2019")</f>
        <v/>
      </c>
    </row>
    <row r="134" ht="15" customHeight="1">
      <c r="A134" t="inlineStr">
        <is>
          <t>A 62438-2019</t>
        </is>
      </c>
      <c r="B134" s="1" t="n">
        <v>43788</v>
      </c>
      <c r="C134" s="1" t="n">
        <v>45190</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 "A 62438-2019")</f>
        <v/>
      </c>
      <c r="T134">
        <f>HYPERLINK("https://klasma.github.io/Logging_VASTERAS/kartor/A 62438-2019.png", "A 62438-2019")</f>
        <v/>
      </c>
      <c r="V134">
        <f>HYPERLINK("https://klasma.github.io/Logging_VASTERAS/klagomål/A 62438-2019.docx", "A 62438-2019")</f>
        <v/>
      </c>
      <c r="W134">
        <f>HYPERLINK("https://klasma.github.io/Logging_VASTERAS/klagomålsmail/A 62438-2019.docx", "A 62438-2019")</f>
        <v/>
      </c>
      <c r="X134">
        <f>HYPERLINK("https://klasma.github.io/Logging_VASTERAS/tillsyn/A 62438-2019.docx", "A 62438-2019")</f>
        <v/>
      </c>
      <c r="Y134">
        <f>HYPERLINK("https://klasma.github.io/Logging_VASTERAS/tillsynsmail/A 62438-2019.docx", "A 62438-2019")</f>
        <v/>
      </c>
    </row>
    <row r="135" ht="15" customHeight="1">
      <c r="A135" t="inlineStr">
        <is>
          <t>A 2708-2020</t>
        </is>
      </c>
      <c r="B135" s="1" t="n">
        <v>43850</v>
      </c>
      <c r="C135" s="1" t="n">
        <v>45190</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 "A 2708-2020")</f>
        <v/>
      </c>
      <c r="T135">
        <f>HYPERLINK("https://klasma.github.io/Logging_SURAHAMMAR/kartor/A 2708-2020.png", "A 2708-2020")</f>
        <v/>
      </c>
      <c r="V135">
        <f>HYPERLINK("https://klasma.github.io/Logging_SURAHAMMAR/klagomål/A 2708-2020.docx", "A 2708-2020")</f>
        <v/>
      </c>
      <c r="W135">
        <f>HYPERLINK("https://klasma.github.io/Logging_SURAHAMMAR/klagomålsmail/A 2708-2020.docx", "A 2708-2020")</f>
        <v/>
      </c>
      <c r="X135">
        <f>HYPERLINK("https://klasma.github.io/Logging_SURAHAMMAR/tillsyn/A 2708-2020.docx", "A 2708-2020")</f>
        <v/>
      </c>
      <c r="Y135">
        <f>HYPERLINK("https://klasma.github.io/Logging_SURAHAMMAR/tillsynsmail/A 2708-2020.docx", "A 2708-2020")</f>
        <v/>
      </c>
    </row>
    <row r="136" ht="15" customHeight="1">
      <c r="A136" t="inlineStr">
        <is>
          <t>A 6514-2020</t>
        </is>
      </c>
      <c r="B136" s="1" t="n">
        <v>43867</v>
      </c>
      <c r="C136" s="1" t="n">
        <v>45190</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 "A 6514-2020")</f>
        <v/>
      </c>
      <c r="T136">
        <f>HYPERLINK("https://klasma.github.io/Logging_SURAHAMMAR/kartor/A 6514-2020.png", "A 6514-2020")</f>
        <v/>
      </c>
      <c r="V136">
        <f>HYPERLINK("https://klasma.github.io/Logging_SURAHAMMAR/klagomål/A 6514-2020.docx", "A 6514-2020")</f>
        <v/>
      </c>
      <c r="W136">
        <f>HYPERLINK("https://klasma.github.io/Logging_SURAHAMMAR/klagomålsmail/A 6514-2020.docx", "A 6514-2020")</f>
        <v/>
      </c>
      <c r="X136">
        <f>HYPERLINK("https://klasma.github.io/Logging_SURAHAMMAR/tillsyn/A 6514-2020.docx", "A 6514-2020")</f>
        <v/>
      </c>
      <c r="Y136">
        <f>HYPERLINK("https://klasma.github.io/Logging_SURAHAMMAR/tillsynsmail/A 6514-2020.docx", "A 6514-2020")</f>
        <v/>
      </c>
    </row>
    <row r="137" ht="15" customHeight="1">
      <c r="A137" t="inlineStr">
        <is>
          <t>A 8432-2020</t>
        </is>
      </c>
      <c r="B137" s="1" t="n">
        <v>43875</v>
      </c>
      <c r="C137" s="1" t="n">
        <v>45190</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 "A 8432-2020")</f>
        <v/>
      </c>
      <c r="T137">
        <f>HYPERLINK("https://klasma.github.io/Logging_SALA/kartor/A 8432-2020.png", "A 8432-2020")</f>
        <v/>
      </c>
      <c r="V137">
        <f>HYPERLINK("https://klasma.github.io/Logging_SALA/klagomål/A 8432-2020.docx", "A 8432-2020")</f>
        <v/>
      </c>
      <c r="W137">
        <f>HYPERLINK("https://klasma.github.io/Logging_SALA/klagomålsmail/A 8432-2020.docx", "A 8432-2020")</f>
        <v/>
      </c>
      <c r="X137">
        <f>HYPERLINK("https://klasma.github.io/Logging_SALA/tillsyn/A 8432-2020.docx", "A 8432-2020")</f>
        <v/>
      </c>
      <c r="Y137">
        <f>HYPERLINK("https://klasma.github.io/Logging_SALA/tillsynsmail/A 8432-2020.docx", "A 8432-2020")</f>
        <v/>
      </c>
    </row>
    <row r="138" ht="15" customHeight="1">
      <c r="A138" t="inlineStr">
        <is>
          <t>A 12592-2020</t>
        </is>
      </c>
      <c r="B138" s="1" t="n">
        <v>43899</v>
      </c>
      <c r="C138" s="1" t="n">
        <v>45190</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 "A 12592-2020")</f>
        <v/>
      </c>
      <c r="T138">
        <f>HYPERLINK("https://klasma.github.io/Logging_SKINNSKATTEBERG/kartor/A 12592-2020.png", "A 12592-2020")</f>
        <v/>
      </c>
      <c r="V138">
        <f>HYPERLINK("https://klasma.github.io/Logging_SKINNSKATTEBERG/klagomål/A 12592-2020.docx", "A 12592-2020")</f>
        <v/>
      </c>
      <c r="W138">
        <f>HYPERLINK("https://klasma.github.io/Logging_SKINNSKATTEBERG/klagomålsmail/A 12592-2020.docx", "A 12592-2020")</f>
        <v/>
      </c>
      <c r="X138">
        <f>HYPERLINK("https://klasma.github.io/Logging_SKINNSKATTEBERG/tillsyn/A 12592-2020.docx", "A 12592-2020")</f>
        <v/>
      </c>
      <c r="Y138">
        <f>HYPERLINK("https://klasma.github.io/Logging_SKINNSKATTEBERG/tillsynsmail/A 12592-2020.docx", "A 12592-2020")</f>
        <v/>
      </c>
    </row>
    <row r="139" ht="15" customHeight="1">
      <c r="A139" t="inlineStr">
        <is>
          <t>A 21817-2020</t>
        </is>
      </c>
      <c r="B139" s="1" t="n">
        <v>43958</v>
      </c>
      <c r="C139" s="1" t="n">
        <v>45190</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 "A 21817-2020")</f>
        <v/>
      </c>
      <c r="T139">
        <f>HYPERLINK("https://klasma.github.io/Logging_VASTERAS/kartor/A 21817-2020.png", "A 21817-2020")</f>
        <v/>
      </c>
      <c r="V139">
        <f>HYPERLINK("https://klasma.github.io/Logging_VASTERAS/klagomål/A 21817-2020.docx", "A 21817-2020")</f>
        <v/>
      </c>
      <c r="W139">
        <f>HYPERLINK("https://klasma.github.io/Logging_VASTERAS/klagomålsmail/A 21817-2020.docx", "A 21817-2020")</f>
        <v/>
      </c>
      <c r="X139">
        <f>HYPERLINK("https://klasma.github.io/Logging_VASTERAS/tillsyn/A 21817-2020.docx", "A 21817-2020")</f>
        <v/>
      </c>
      <c r="Y139">
        <f>HYPERLINK("https://klasma.github.io/Logging_VASTERAS/tillsynsmail/A 21817-2020.docx", "A 21817-2020")</f>
        <v/>
      </c>
    </row>
    <row r="140" ht="15" customHeight="1">
      <c r="A140" t="inlineStr">
        <is>
          <t>A 32604-2020</t>
        </is>
      </c>
      <c r="B140" s="1" t="n">
        <v>44019</v>
      </c>
      <c r="C140" s="1" t="n">
        <v>45190</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 "A 32604-2020")</f>
        <v/>
      </c>
      <c r="T140">
        <f>HYPERLINK("https://klasma.github.io/Logging_KOPING/kartor/A 32604-2020.png", "A 32604-2020")</f>
        <v/>
      </c>
      <c r="V140">
        <f>HYPERLINK("https://klasma.github.io/Logging_KOPING/klagomål/A 32604-2020.docx", "A 32604-2020")</f>
        <v/>
      </c>
      <c r="W140">
        <f>HYPERLINK("https://klasma.github.io/Logging_KOPING/klagomålsmail/A 32604-2020.docx", "A 32604-2020")</f>
        <v/>
      </c>
      <c r="X140">
        <f>HYPERLINK("https://klasma.github.io/Logging_KOPING/tillsyn/A 32604-2020.docx", "A 32604-2020")</f>
        <v/>
      </c>
      <c r="Y140">
        <f>HYPERLINK("https://klasma.github.io/Logging_KOPING/tillsynsmail/A 32604-2020.docx", "A 32604-2020")</f>
        <v/>
      </c>
    </row>
    <row r="141" ht="15" customHeight="1">
      <c r="A141" t="inlineStr">
        <is>
          <t>A 32975-2020</t>
        </is>
      </c>
      <c r="B141" s="1" t="n">
        <v>44020</v>
      </c>
      <c r="C141" s="1" t="n">
        <v>45190</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 "A 32975-2020")</f>
        <v/>
      </c>
      <c r="T141">
        <f>HYPERLINK("https://klasma.github.io/Logging_SALA/kartor/A 32975-2020.png", "A 32975-2020")</f>
        <v/>
      </c>
      <c r="U141">
        <f>HYPERLINK("https://klasma.github.io/Logging_SALA/knärot/A 32975-2020.png", "A 32975-2020")</f>
        <v/>
      </c>
      <c r="V141">
        <f>HYPERLINK("https://klasma.github.io/Logging_SALA/klagomål/A 32975-2020.docx", "A 32975-2020")</f>
        <v/>
      </c>
      <c r="W141">
        <f>HYPERLINK("https://klasma.github.io/Logging_SALA/klagomålsmail/A 32975-2020.docx", "A 32975-2020")</f>
        <v/>
      </c>
      <c r="X141">
        <f>HYPERLINK("https://klasma.github.io/Logging_SALA/tillsyn/A 32975-2020.docx", "A 32975-2020")</f>
        <v/>
      </c>
      <c r="Y141">
        <f>HYPERLINK("https://klasma.github.io/Logging_SALA/tillsynsmail/A 32975-2020.docx", "A 32975-2020")</f>
        <v/>
      </c>
    </row>
    <row r="142" ht="15" customHeight="1">
      <c r="A142" t="inlineStr">
        <is>
          <t>A 33393-2020</t>
        </is>
      </c>
      <c r="B142" s="1" t="n">
        <v>44022</v>
      </c>
      <c r="C142" s="1" t="n">
        <v>45190</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 "A 33393-2020")</f>
        <v/>
      </c>
      <c r="T142">
        <f>HYPERLINK("https://klasma.github.io/Logging_SKINNSKATTEBERG/kartor/A 33393-2020.png", "A 33393-2020")</f>
        <v/>
      </c>
      <c r="V142">
        <f>HYPERLINK("https://klasma.github.io/Logging_SKINNSKATTEBERG/klagomål/A 33393-2020.docx", "A 33393-2020")</f>
        <v/>
      </c>
      <c r="W142">
        <f>HYPERLINK("https://klasma.github.io/Logging_SKINNSKATTEBERG/klagomålsmail/A 33393-2020.docx", "A 33393-2020")</f>
        <v/>
      </c>
      <c r="X142">
        <f>HYPERLINK("https://klasma.github.io/Logging_SKINNSKATTEBERG/tillsyn/A 33393-2020.docx", "A 33393-2020")</f>
        <v/>
      </c>
      <c r="Y142">
        <f>HYPERLINK("https://klasma.github.io/Logging_SKINNSKATTEBERG/tillsynsmail/A 33393-2020.docx", "A 33393-2020")</f>
        <v/>
      </c>
    </row>
    <row r="143" ht="15" customHeight="1">
      <c r="A143" t="inlineStr">
        <is>
          <t>A 33496-2020</t>
        </is>
      </c>
      <c r="B143" s="1" t="n">
        <v>44025</v>
      </c>
      <c r="C143" s="1" t="n">
        <v>45190</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 "A 33496-2020")</f>
        <v/>
      </c>
      <c r="T143">
        <f>HYPERLINK("https://klasma.github.io/Logging_KUNGSOR/kartor/A 33496-2020.png", "A 33496-2020")</f>
        <v/>
      </c>
      <c r="V143">
        <f>HYPERLINK("https://klasma.github.io/Logging_KUNGSOR/klagomål/A 33496-2020.docx", "A 33496-2020")</f>
        <v/>
      </c>
      <c r="W143">
        <f>HYPERLINK("https://klasma.github.io/Logging_KUNGSOR/klagomålsmail/A 33496-2020.docx", "A 33496-2020")</f>
        <v/>
      </c>
      <c r="X143">
        <f>HYPERLINK("https://klasma.github.io/Logging_KUNGSOR/tillsyn/A 33496-2020.docx", "A 33496-2020")</f>
        <v/>
      </c>
      <c r="Y143">
        <f>HYPERLINK("https://klasma.github.io/Logging_KUNGSOR/tillsynsmail/A 33496-2020.docx", "A 33496-2020")</f>
        <v/>
      </c>
    </row>
    <row r="144" ht="15" customHeight="1">
      <c r="A144" t="inlineStr">
        <is>
          <t>A 34064-2020</t>
        </is>
      </c>
      <c r="B144" s="1" t="n">
        <v>44028</v>
      </c>
      <c r="C144" s="1" t="n">
        <v>45190</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 "A 34064-2020")</f>
        <v/>
      </c>
      <c r="T144">
        <f>HYPERLINK("https://klasma.github.io/Logging_KOPING/kartor/A 34064-2020.png", "A 34064-2020")</f>
        <v/>
      </c>
      <c r="V144">
        <f>HYPERLINK("https://klasma.github.io/Logging_KOPING/klagomål/A 34064-2020.docx", "A 34064-2020")</f>
        <v/>
      </c>
      <c r="W144">
        <f>HYPERLINK("https://klasma.github.io/Logging_KOPING/klagomålsmail/A 34064-2020.docx", "A 34064-2020")</f>
        <v/>
      </c>
      <c r="X144">
        <f>HYPERLINK("https://klasma.github.io/Logging_KOPING/tillsyn/A 34064-2020.docx", "A 34064-2020")</f>
        <v/>
      </c>
      <c r="Y144">
        <f>HYPERLINK("https://klasma.github.io/Logging_KOPING/tillsynsmail/A 34064-2020.docx", "A 34064-2020")</f>
        <v/>
      </c>
    </row>
    <row r="145" ht="15" customHeight="1">
      <c r="A145" t="inlineStr">
        <is>
          <t>A 34062-2020</t>
        </is>
      </c>
      <c r="B145" s="1" t="n">
        <v>44028</v>
      </c>
      <c r="C145" s="1" t="n">
        <v>45190</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 "A 34062-2020")</f>
        <v/>
      </c>
      <c r="T145">
        <f>HYPERLINK("https://klasma.github.io/Logging_KOPING/kartor/A 34062-2020.png", "A 34062-2020")</f>
        <v/>
      </c>
      <c r="V145">
        <f>HYPERLINK("https://klasma.github.io/Logging_KOPING/klagomål/A 34062-2020.docx", "A 34062-2020")</f>
        <v/>
      </c>
      <c r="W145">
        <f>HYPERLINK("https://klasma.github.io/Logging_KOPING/klagomålsmail/A 34062-2020.docx", "A 34062-2020")</f>
        <v/>
      </c>
      <c r="X145">
        <f>HYPERLINK("https://klasma.github.io/Logging_KOPING/tillsyn/A 34062-2020.docx", "A 34062-2020")</f>
        <v/>
      </c>
      <c r="Y145">
        <f>HYPERLINK("https://klasma.github.io/Logging_KOPING/tillsynsmail/A 34062-2020.docx", "A 34062-2020")</f>
        <v/>
      </c>
    </row>
    <row r="146" ht="15" customHeight="1">
      <c r="A146" t="inlineStr">
        <is>
          <t>A 36828-2020</t>
        </is>
      </c>
      <c r="B146" s="1" t="n">
        <v>44053</v>
      </c>
      <c r="C146" s="1" t="n">
        <v>45190</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 "A 36828-2020")</f>
        <v/>
      </c>
      <c r="T146">
        <f>HYPERLINK("https://klasma.github.io/Logging_KOPING/kartor/A 36828-2020.png", "A 36828-2020")</f>
        <v/>
      </c>
      <c r="V146">
        <f>HYPERLINK("https://klasma.github.io/Logging_KOPING/klagomål/A 36828-2020.docx", "A 36828-2020")</f>
        <v/>
      </c>
      <c r="W146">
        <f>HYPERLINK("https://klasma.github.io/Logging_KOPING/klagomålsmail/A 36828-2020.docx", "A 36828-2020")</f>
        <v/>
      </c>
      <c r="X146">
        <f>HYPERLINK("https://klasma.github.io/Logging_KOPING/tillsyn/A 36828-2020.docx", "A 36828-2020")</f>
        <v/>
      </c>
      <c r="Y146">
        <f>HYPERLINK("https://klasma.github.io/Logging_KOPING/tillsynsmail/A 36828-2020.docx", "A 36828-2020")</f>
        <v/>
      </c>
    </row>
    <row r="147" ht="15" customHeight="1">
      <c r="A147" t="inlineStr">
        <is>
          <t>A 37469-2020</t>
        </is>
      </c>
      <c r="B147" s="1" t="n">
        <v>44055</v>
      </c>
      <c r="C147" s="1" t="n">
        <v>45190</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 "A 37469-2020")</f>
        <v/>
      </c>
      <c r="T147">
        <f>HYPERLINK("https://klasma.github.io/Logging_KOPING/kartor/A 37469-2020.png", "A 37469-2020")</f>
        <v/>
      </c>
      <c r="V147">
        <f>HYPERLINK("https://klasma.github.io/Logging_KOPING/klagomål/A 37469-2020.docx", "A 37469-2020")</f>
        <v/>
      </c>
      <c r="W147">
        <f>HYPERLINK("https://klasma.github.io/Logging_KOPING/klagomålsmail/A 37469-2020.docx", "A 37469-2020")</f>
        <v/>
      </c>
      <c r="X147">
        <f>HYPERLINK("https://klasma.github.io/Logging_KOPING/tillsyn/A 37469-2020.docx", "A 37469-2020")</f>
        <v/>
      </c>
      <c r="Y147">
        <f>HYPERLINK("https://klasma.github.io/Logging_KOPING/tillsynsmail/A 37469-2020.docx", "A 37469-2020")</f>
        <v/>
      </c>
    </row>
    <row r="148" ht="15" customHeight="1">
      <c r="A148" t="inlineStr">
        <is>
          <t>A 38226-2020</t>
        </is>
      </c>
      <c r="B148" s="1" t="n">
        <v>44060</v>
      </c>
      <c r="C148" s="1" t="n">
        <v>45190</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 "A 38226-2020")</f>
        <v/>
      </c>
      <c r="T148">
        <f>HYPERLINK("https://klasma.github.io/Logging_SKINNSKATTEBERG/kartor/A 38226-2020.png", "A 38226-2020")</f>
        <v/>
      </c>
      <c r="V148">
        <f>HYPERLINK("https://klasma.github.io/Logging_SKINNSKATTEBERG/klagomål/A 38226-2020.docx", "A 38226-2020")</f>
        <v/>
      </c>
      <c r="W148">
        <f>HYPERLINK("https://klasma.github.io/Logging_SKINNSKATTEBERG/klagomålsmail/A 38226-2020.docx", "A 38226-2020")</f>
        <v/>
      </c>
      <c r="X148">
        <f>HYPERLINK("https://klasma.github.io/Logging_SKINNSKATTEBERG/tillsyn/A 38226-2020.docx", "A 38226-2020")</f>
        <v/>
      </c>
      <c r="Y148">
        <f>HYPERLINK("https://klasma.github.io/Logging_SKINNSKATTEBERG/tillsynsmail/A 38226-2020.docx", "A 38226-2020")</f>
        <v/>
      </c>
    </row>
    <row r="149" ht="15" customHeight="1">
      <c r="A149" t="inlineStr">
        <is>
          <t>A 39807-2020</t>
        </is>
      </c>
      <c r="B149" s="1" t="n">
        <v>44067</v>
      </c>
      <c r="C149" s="1" t="n">
        <v>45190</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 "A 39807-2020")</f>
        <v/>
      </c>
      <c r="T149">
        <f>HYPERLINK("https://klasma.github.io/Logging_SALA/kartor/A 39807-2020.png", "A 39807-2020")</f>
        <v/>
      </c>
      <c r="V149">
        <f>HYPERLINK("https://klasma.github.io/Logging_SALA/klagomål/A 39807-2020.docx", "A 39807-2020")</f>
        <v/>
      </c>
      <c r="W149">
        <f>HYPERLINK("https://klasma.github.io/Logging_SALA/klagomålsmail/A 39807-2020.docx", "A 39807-2020")</f>
        <v/>
      </c>
      <c r="X149">
        <f>HYPERLINK("https://klasma.github.io/Logging_SALA/tillsyn/A 39807-2020.docx", "A 39807-2020")</f>
        <v/>
      </c>
      <c r="Y149">
        <f>HYPERLINK("https://klasma.github.io/Logging_SALA/tillsynsmail/A 39807-2020.docx", "A 39807-2020")</f>
        <v/>
      </c>
    </row>
    <row r="150" ht="15" customHeight="1">
      <c r="A150" t="inlineStr">
        <is>
          <t>A 39800-2020</t>
        </is>
      </c>
      <c r="B150" s="1" t="n">
        <v>44067</v>
      </c>
      <c r="C150" s="1" t="n">
        <v>45190</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 "A 39800-2020")</f>
        <v/>
      </c>
      <c r="T150">
        <f>HYPERLINK("https://klasma.github.io/Logging_SALA/kartor/A 39800-2020.png", "A 39800-2020")</f>
        <v/>
      </c>
      <c r="V150">
        <f>HYPERLINK("https://klasma.github.io/Logging_SALA/klagomål/A 39800-2020.docx", "A 39800-2020")</f>
        <v/>
      </c>
      <c r="W150">
        <f>HYPERLINK("https://klasma.github.io/Logging_SALA/klagomålsmail/A 39800-2020.docx", "A 39800-2020")</f>
        <v/>
      </c>
      <c r="X150">
        <f>HYPERLINK("https://klasma.github.io/Logging_SALA/tillsyn/A 39800-2020.docx", "A 39800-2020")</f>
        <v/>
      </c>
      <c r="Y150">
        <f>HYPERLINK("https://klasma.github.io/Logging_SALA/tillsynsmail/A 39800-2020.docx", "A 39800-2020")</f>
        <v/>
      </c>
    </row>
    <row r="151" ht="15" customHeight="1">
      <c r="A151" t="inlineStr">
        <is>
          <t>A 42352-2020</t>
        </is>
      </c>
      <c r="B151" s="1" t="n">
        <v>44076</v>
      </c>
      <c r="C151" s="1" t="n">
        <v>45190</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 "A 42352-2020")</f>
        <v/>
      </c>
      <c r="T151">
        <f>HYPERLINK("https://klasma.github.io/Logging_SALA/kartor/A 42352-2020.png", "A 42352-2020")</f>
        <v/>
      </c>
      <c r="V151">
        <f>HYPERLINK("https://klasma.github.io/Logging_SALA/klagomål/A 42352-2020.docx", "A 42352-2020")</f>
        <v/>
      </c>
      <c r="W151">
        <f>HYPERLINK("https://klasma.github.io/Logging_SALA/klagomålsmail/A 42352-2020.docx", "A 42352-2020")</f>
        <v/>
      </c>
      <c r="X151">
        <f>HYPERLINK("https://klasma.github.io/Logging_SALA/tillsyn/A 42352-2020.docx", "A 42352-2020")</f>
        <v/>
      </c>
      <c r="Y151">
        <f>HYPERLINK("https://klasma.github.io/Logging_SALA/tillsynsmail/A 42352-2020.docx", "A 42352-2020")</f>
        <v/>
      </c>
    </row>
    <row r="152" ht="15" customHeight="1">
      <c r="A152" t="inlineStr">
        <is>
          <t>A 56014-2020</t>
        </is>
      </c>
      <c r="B152" s="1" t="n">
        <v>44132</v>
      </c>
      <c r="C152" s="1" t="n">
        <v>45190</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 "A 56014-2020")</f>
        <v/>
      </c>
      <c r="T152">
        <f>HYPERLINK("https://klasma.github.io/Logging_SALA/kartor/A 56014-2020.png", "A 56014-2020")</f>
        <v/>
      </c>
      <c r="V152">
        <f>HYPERLINK("https://klasma.github.io/Logging_SALA/klagomål/A 56014-2020.docx", "A 56014-2020")</f>
        <v/>
      </c>
      <c r="W152">
        <f>HYPERLINK("https://klasma.github.io/Logging_SALA/klagomålsmail/A 56014-2020.docx", "A 56014-2020")</f>
        <v/>
      </c>
      <c r="X152">
        <f>HYPERLINK("https://klasma.github.io/Logging_SALA/tillsyn/A 56014-2020.docx", "A 56014-2020")</f>
        <v/>
      </c>
      <c r="Y152">
        <f>HYPERLINK("https://klasma.github.io/Logging_SALA/tillsynsmail/A 56014-2020.docx", "A 56014-2020")</f>
        <v/>
      </c>
    </row>
    <row r="153" ht="15" customHeight="1">
      <c r="A153" t="inlineStr">
        <is>
          <t>A 57412-2020</t>
        </is>
      </c>
      <c r="B153" s="1" t="n">
        <v>44138</v>
      </c>
      <c r="C153" s="1" t="n">
        <v>45190</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 "A 57412-2020")</f>
        <v/>
      </c>
      <c r="T153">
        <f>HYPERLINK("https://klasma.github.io/Logging_SURAHAMMAR/kartor/A 57412-2020.png", "A 57412-2020")</f>
        <v/>
      </c>
      <c r="V153">
        <f>HYPERLINK("https://klasma.github.io/Logging_SURAHAMMAR/klagomål/A 57412-2020.docx", "A 57412-2020")</f>
        <v/>
      </c>
      <c r="W153">
        <f>HYPERLINK("https://klasma.github.io/Logging_SURAHAMMAR/klagomålsmail/A 57412-2020.docx", "A 57412-2020")</f>
        <v/>
      </c>
      <c r="X153">
        <f>HYPERLINK("https://klasma.github.io/Logging_SURAHAMMAR/tillsyn/A 57412-2020.docx", "A 57412-2020")</f>
        <v/>
      </c>
      <c r="Y153">
        <f>HYPERLINK("https://klasma.github.io/Logging_SURAHAMMAR/tillsynsmail/A 57412-2020.docx", "A 57412-2020")</f>
        <v/>
      </c>
    </row>
    <row r="154" ht="15" customHeight="1">
      <c r="A154" t="inlineStr">
        <is>
          <t>A 59550-2020</t>
        </is>
      </c>
      <c r="B154" s="1" t="n">
        <v>44148</v>
      </c>
      <c r="C154" s="1" t="n">
        <v>45190</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 "A 59550-2020")</f>
        <v/>
      </c>
      <c r="T154">
        <f>HYPERLINK("https://klasma.github.io/Logging_SURAHAMMAR/kartor/A 59550-2020.png", "A 59550-2020")</f>
        <v/>
      </c>
      <c r="V154">
        <f>HYPERLINK("https://klasma.github.io/Logging_SURAHAMMAR/klagomål/A 59550-2020.docx", "A 59550-2020")</f>
        <v/>
      </c>
      <c r="W154">
        <f>HYPERLINK("https://klasma.github.io/Logging_SURAHAMMAR/klagomålsmail/A 59550-2020.docx", "A 59550-2020")</f>
        <v/>
      </c>
      <c r="X154">
        <f>HYPERLINK("https://klasma.github.io/Logging_SURAHAMMAR/tillsyn/A 59550-2020.docx", "A 59550-2020")</f>
        <v/>
      </c>
      <c r="Y154">
        <f>HYPERLINK("https://klasma.github.io/Logging_SURAHAMMAR/tillsynsmail/A 59550-2020.docx", "A 59550-2020")</f>
        <v/>
      </c>
    </row>
    <row r="155" ht="15" customHeight="1">
      <c r="A155" t="inlineStr">
        <is>
          <t>A 69308-2020</t>
        </is>
      </c>
      <c r="B155" s="1" t="n">
        <v>44188</v>
      </c>
      <c r="C155" s="1" t="n">
        <v>45190</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 "A 69308-2020")</f>
        <v/>
      </c>
      <c r="T155">
        <f>HYPERLINK("https://klasma.github.io/Logging_VASTERAS/kartor/A 69308-2020.png", "A 69308-2020")</f>
        <v/>
      </c>
      <c r="V155">
        <f>HYPERLINK("https://klasma.github.io/Logging_VASTERAS/klagomål/A 69308-2020.docx", "A 69308-2020")</f>
        <v/>
      </c>
      <c r="W155">
        <f>HYPERLINK("https://klasma.github.io/Logging_VASTERAS/klagomålsmail/A 69308-2020.docx", "A 69308-2020")</f>
        <v/>
      </c>
      <c r="X155">
        <f>HYPERLINK("https://klasma.github.io/Logging_VASTERAS/tillsyn/A 69308-2020.docx", "A 69308-2020")</f>
        <v/>
      </c>
      <c r="Y155">
        <f>HYPERLINK("https://klasma.github.io/Logging_VASTERAS/tillsynsmail/A 69308-2020.docx", "A 69308-2020")</f>
        <v/>
      </c>
    </row>
    <row r="156" ht="15" customHeight="1">
      <c r="A156" t="inlineStr">
        <is>
          <t>A 10364-2021</t>
        </is>
      </c>
      <c r="B156" s="1" t="n">
        <v>44257</v>
      </c>
      <c r="C156" s="1" t="n">
        <v>45190</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 "A 10364-2021")</f>
        <v/>
      </c>
      <c r="T156">
        <f>HYPERLINK("https://klasma.github.io/Logging_ARBOGA/kartor/A 10364-2021.png", "A 10364-2021")</f>
        <v/>
      </c>
      <c r="V156">
        <f>HYPERLINK("https://klasma.github.io/Logging_ARBOGA/klagomål/A 10364-2021.docx", "A 10364-2021")</f>
        <v/>
      </c>
      <c r="W156">
        <f>HYPERLINK("https://klasma.github.io/Logging_ARBOGA/klagomålsmail/A 10364-2021.docx", "A 10364-2021")</f>
        <v/>
      </c>
      <c r="X156">
        <f>HYPERLINK("https://klasma.github.io/Logging_ARBOGA/tillsyn/A 10364-2021.docx", "A 10364-2021")</f>
        <v/>
      </c>
      <c r="Y156">
        <f>HYPERLINK("https://klasma.github.io/Logging_ARBOGA/tillsynsmail/A 10364-2021.docx", "A 10364-2021")</f>
        <v/>
      </c>
    </row>
    <row r="157" ht="15" customHeight="1">
      <c r="A157" t="inlineStr">
        <is>
          <t>A 13973-2021</t>
        </is>
      </c>
      <c r="B157" s="1" t="n">
        <v>44277</v>
      </c>
      <c r="C157" s="1" t="n">
        <v>45190</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 "A 13973-2021")</f>
        <v/>
      </c>
      <c r="T157">
        <f>HYPERLINK("https://klasma.github.io/Logging_SALA/kartor/A 13973-2021.png", "A 13973-2021")</f>
        <v/>
      </c>
      <c r="V157">
        <f>HYPERLINK("https://klasma.github.io/Logging_SALA/klagomål/A 13973-2021.docx", "A 13973-2021")</f>
        <v/>
      </c>
      <c r="W157">
        <f>HYPERLINK("https://klasma.github.io/Logging_SALA/klagomålsmail/A 13973-2021.docx", "A 13973-2021")</f>
        <v/>
      </c>
      <c r="X157">
        <f>HYPERLINK("https://klasma.github.io/Logging_SALA/tillsyn/A 13973-2021.docx", "A 13973-2021")</f>
        <v/>
      </c>
      <c r="Y157">
        <f>HYPERLINK("https://klasma.github.io/Logging_SALA/tillsynsmail/A 13973-2021.docx", "A 13973-2021")</f>
        <v/>
      </c>
    </row>
    <row r="158" ht="15" customHeight="1">
      <c r="A158" t="inlineStr">
        <is>
          <t>A 20479-2021</t>
        </is>
      </c>
      <c r="B158" s="1" t="n">
        <v>44315</v>
      </c>
      <c r="C158" s="1" t="n">
        <v>45190</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 "A 20479-2021")</f>
        <v/>
      </c>
      <c r="T158">
        <f>HYPERLINK("https://klasma.github.io/Logging_SURAHAMMAR/kartor/A 20479-2021.png", "A 20479-2021")</f>
        <v/>
      </c>
      <c r="V158">
        <f>HYPERLINK("https://klasma.github.io/Logging_SURAHAMMAR/klagomål/A 20479-2021.docx", "A 20479-2021")</f>
        <v/>
      </c>
      <c r="W158">
        <f>HYPERLINK("https://klasma.github.io/Logging_SURAHAMMAR/klagomålsmail/A 20479-2021.docx", "A 20479-2021")</f>
        <v/>
      </c>
      <c r="X158">
        <f>HYPERLINK("https://klasma.github.io/Logging_SURAHAMMAR/tillsyn/A 20479-2021.docx", "A 20479-2021")</f>
        <v/>
      </c>
      <c r="Y158">
        <f>HYPERLINK("https://klasma.github.io/Logging_SURAHAMMAR/tillsynsmail/A 20479-2021.docx", "A 20479-2021")</f>
        <v/>
      </c>
    </row>
    <row r="159" ht="15" customHeight="1">
      <c r="A159" t="inlineStr">
        <is>
          <t>A 22099-2021</t>
        </is>
      </c>
      <c r="B159" s="1" t="n">
        <v>44323</v>
      </c>
      <c r="C159" s="1" t="n">
        <v>45190</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 "A 22099-2021")</f>
        <v/>
      </c>
      <c r="T159">
        <f>HYPERLINK("https://klasma.github.io/Logging_SKINNSKATTEBERG/kartor/A 22099-2021.png", "A 22099-2021")</f>
        <v/>
      </c>
      <c r="V159">
        <f>HYPERLINK("https://klasma.github.io/Logging_SKINNSKATTEBERG/klagomål/A 22099-2021.docx", "A 22099-2021")</f>
        <v/>
      </c>
      <c r="W159">
        <f>HYPERLINK("https://klasma.github.io/Logging_SKINNSKATTEBERG/klagomålsmail/A 22099-2021.docx", "A 22099-2021")</f>
        <v/>
      </c>
      <c r="X159">
        <f>HYPERLINK("https://klasma.github.io/Logging_SKINNSKATTEBERG/tillsyn/A 22099-2021.docx", "A 22099-2021")</f>
        <v/>
      </c>
      <c r="Y159">
        <f>HYPERLINK("https://klasma.github.io/Logging_SKINNSKATTEBERG/tillsynsmail/A 22099-2021.docx", "A 22099-2021")</f>
        <v/>
      </c>
    </row>
    <row r="160" ht="15" customHeight="1">
      <c r="A160" t="inlineStr">
        <is>
          <t>A 25391-2021</t>
        </is>
      </c>
      <c r="B160" s="1" t="n">
        <v>44342</v>
      </c>
      <c r="C160" s="1" t="n">
        <v>45190</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 "A 25391-2021")</f>
        <v/>
      </c>
      <c r="T160">
        <f>HYPERLINK("https://klasma.github.io/Logging_NORBERG/kartor/A 25391-2021.png", "A 25391-2021")</f>
        <v/>
      </c>
      <c r="V160">
        <f>HYPERLINK("https://klasma.github.io/Logging_NORBERG/klagomål/A 25391-2021.docx", "A 25391-2021")</f>
        <v/>
      </c>
      <c r="W160">
        <f>HYPERLINK("https://klasma.github.io/Logging_NORBERG/klagomålsmail/A 25391-2021.docx", "A 25391-2021")</f>
        <v/>
      </c>
      <c r="X160">
        <f>HYPERLINK("https://klasma.github.io/Logging_NORBERG/tillsyn/A 25391-2021.docx", "A 25391-2021")</f>
        <v/>
      </c>
      <c r="Y160">
        <f>HYPERLINK("https://klasma.github.io/Logging_NORBERG/tillsynsmail/A 25391-2021.docx", "A 25391-2021")</f>
        <v/>
      </c>
    </row>
    <row r="161" ht="15" customHeight="1">
      <c r="A161" t="inlineStr">
        <is>
          <t>A 28050-2021</t>
        </is>
      </c>
      <c r="B161" s="1" t="n">
        <v>44355</v>
      </c>
      <c r="C161" s="1" t="n">
        <v>45190</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 "A 28050-2021")</f>
        <v/>
      </c>
      <c r="T161">
        <f>HYPERLINK("https://klasma.github.io/Logging_ARBOGA/kartor/A 28050-2021.png", "A 28050-2021")</f>
        <v/>
      </c>
      <c r="V161">
        <f>HYPERLINK("https://klasma.github.io/Logging_ARBOGA/klagomål/A 28050-2021.docx", "A 28050-2021")</f>
        <v/>
      </c>
      <c r="W161">
        <f>HYPERLINK("https://klasma.github.io/Logging_ARBOGA/klagomålsmail/A 28050-2021.docx", "A 28050-2021")</f>
        <v/>
      </c>
      <c r="X161">
        <f>HYPERLINK("https://klasma.github.io/Logging_ARBOGA/tillsyn/A 28050-2021.docx", "A 28050-2021")</f>
        <v/>
      </c>
      <c r="Y161">
        <f>HYPERLINK("https://klasma.github.io/Logging_ARBOGA/tillsynsmail/A 28050-2021.docx", "A 28050-2021")</f>
        <v/>
      </c>
    </row>
    <row r="162" ht="15" customHeight="1">
      <c r="A162" t="inlineStr">
        <is>
          <t>A 30186-2021</t>
        </is>
      </c>
      <c r="B162" s="1" t="n">
        <v>44363</v>
      </c>
      <c r="C162" s="1" t="n">
        <v>45190</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 "A 30186-2021")</f>
        <v/>
      </c>
      <c r="T162">
        <f>HYPERLINK("https://klasma.github.io/Logging_HALLSTAHAMMAR/kartor/A 30186-2021.png", "A 30186-2021")</f>
        <v/>
      </c>
      <c r="V162">
        <f>HYPERLINK("https://klasma.github.io/Logging_HALLSTAHAMMAR/klagomål/A 30186-2021.docx", "A 30186-2021")</f>
        <v/>
      </c>
      <c r="W162">
        <f>HYPERLINK("https://klasma.github.io/Logging_HALLSTAHAMMAR/klagomålsmail/A 30186-2021.docx", "A 30186-2021")</f>
        <v/>
      </c>
      <c r="X162">
        <f>HYPERLINK("https://klasma.github.io/Logging_HALLSTAHAMMAR/tillsyn/A 30186-2021.docx", "A 30186-2021")</f>
        <v/>
      </c>
      <c r="Y162">
        <f>HYPERLINK("https://klasma.github.io/Logging_HALLSTAHAMMAR/tillsynsmail/A 30186-2021.docx", "A 30186-2021")</f>
        <v/>
      </c>
    </row>
    <row r="163" ht="15" customHeight="1">
      <c r="A163" t="inlineStr">
        <is>
          <t>A 32862-2021</t>
        </is>
      </c>
      <c r="B163" s="1" t="n">
        <v>44375</v>
      </c>
      <c r="C163" s="1" t="n">
        <v>45190</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 "A 32862-2021")</f>
        <v/>
      </c>
      <c r="T163">
        <f>HYPERLINK("https://klasma.github.io/Logging_VASTERAS/kartor/A 32862-2021.png", "A 32862-2021")</f>
        <v/>
      </c>
      <c r="V163">
        <f>HYPERLINK("https://klasma.github.io/Logging_VASTERAS/klagomål/A 32862-2021.docx", "A 32862-2021")</f>
        <v/>
      </c>
      <c r="W163">
        <f>HYPERLINK("https://klasma.github.io/Logging_VASTERAS/klagomålsmail/A 32862-2021.docx", "A 32862-2021")</f>
        <v/>
      </c>
      <c r="X163">
        <f>HYPERLINK("https://klasma.github.io/Logging_VASTERAS/tillsyn/A 32862-2021.docx", "A 32862-2021")</f>
        <v/>
      </c>
      <c r="Y163">
        <f>HYPERLINK("https://klasma.github.io/Logging_VASTERAS/tillsynsmail/A 32862-2021.docx", "A 32862-2021")</f>
        <v/>
      </c>
    </row>
    <row r="164" ht="15" customHeight="1">
      <c r="A164" t="inlineStr">
        <is>
          <t>A 36209-2021</t>
        </is>
      </c>
      <c r="B164" s="1" t="n">
        <v>44389</v>
      </c>
      <c r="C164" s="1" t="n">
        <v>45190</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 "A 36209-2021")</f>
        <v/>
      </c>
      <c r="T164">
        <f>HYPERLINK("https://klasma.github.io/Logging_KOPING/kartor/A 36209-2021.png", "A 36209-2021")</f>
        <v/>
      </c>
      <c r="V164">
        <f>HYPERLINK("https://klasma.github.io/Logging_KOPING/klagomål/A 36209-2021.docx", "A 36209-2021")</f>
        <v/>
      </c>
      <c r="W164">
        <f>HYPERLINK("https://klasma.github.io/Logging_KOPING/klagomålsmail/A 36209-2021.docx", "A 36209-2021")</f>
        <v/>
      </c>
      <c r="X164">
        <f>HYPERLINK("https://klasma.github.io/Logging_KOPING/tillsyn/A 36209-2021.docx", "A 36209-2021")</f>
        <v/>
      </c>
      <c r="Y164">
        <f>HYPERLINK("https://klasma.github.io/Logging_KOPING/tillsynsmail/A 36209-2021.docx", "A 36209-2021")</f>
        <v/>
      </c>
    </row>
    <row r="165" ht="15" customHeight="1">
      <c r="A165" t="inlineStr">
        <is>
          <t>A 37464-2021</t>
        </is>
      </c>
      <c r="B165" s="1" t="n">
        <v>44398</v>
      </c>
      <c r="C165" s="1" t="n">
        <v>45190</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 "A 37464-2021")</f>
        <v/>
      </c>
      <c r="T165">
        <f>HYPERLINK("https://klasma.github.io/Logging_VASTERAS/kartor/A 37464-2021.png", "A 37464-2021")</f>
        <v/>
      </c>
      <c r="V165">
        <f>HYPERLINK("https://klasma.github.io/Logging_VASTERAS/klagomål/A 37464-2021.docx", "A 37464-2021")</f>
        <v/>
      </c>
      <c r="W165">
        <f>HYPERLINK("https://klasma.github.io/Logging_VASTERAS/klagomålsmail/A 37464-2021.docx", "A 37464-2021")</f>
        <v/>
      </c>
      <c r="X165">
        <f>HYPERLINK("https://klasma.github.io/Logging_VASTERAS/tillsyn/A 37464-2021.docx", "A 37464-2021")</f>
        <v/>
      </c>
      <c r="Y165">
        <f>HYPERLINK("https://klasma.github.io/Logging_VASTERAS/tillsynsmail/A 37464-2021.docx", "A 37464-2021")</f>
        <v/>
      </c>
    </row>
    <row r="166" ht="15" customHeight="1">
      <c r="A166" t="inlineStr">
        <is>
          <t>A 38175-2021</t>
        </is>
      </c>
      <c r="B166" s="1" t="n">
        <v>44405</v>
      </c>
      <c r="C166" s="1" t="n">
        <v>45190</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 "A 38175-2021")</f>
        <v/>
      </c>
      <c r="T166">
        <f>HYPERLINK("https://klasma.github.io/Logging_SURAHAMMAR/kartor/A 38175-2021.png", "A 38175-2021")</f>
        <v/>
      </c>
      <c r="V166">
        <f>HYPERLINK("https://klasma.github.io/Logging_SURAHAMMAR/klagomål/A 38175-2021.docx", "A 38175-2021")</f>
        <v/>
      </c>
      <c r="W166">
        <f>HYPERLINK("https://klasma.github.io/Logging_SURAHAMMAR/klagomålsmail/A 38175-2021.docx", "A 38175-2021")</f>
        <v/>
      </c>
      <c r="X166">
        <f>HYPERLINK("https://klasma.github.io/Logging_SURAHAMMAR/tillsyn/A 38175-2021.docx", "A 38175-2021")</f>
        <v/>
      </c>
      <c r="Y166">
        <f>HYPERLINK("https://klasma.github.io/Logging_SURAHAMMAR/tillsynsmail/A 38175-2021.docx", "A 38175-2021")</f>
        <v/>
      </c>
    </row>
    <row r="167" ht="15" customHeight="1">
      <c r="A167" t="inlineStr">
        <is>
          <t>A 38127-2021</t>
        </is>
      </c>
      <c r="B167" s="1" t="n">
        <v>44405</v>
      </c>
      <c r="C167" s="1" t="n">
        <v>45190</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 "A 38127-2021")</f>
        <v/>
      </c>
      <c r="T167">
        <f>HYPERLINK("https://klasma.github.io/Logging_FAGERSTA/kartor/A 38127-2021.png", "A 38127-2021")</f>
        <v/>
      </c>
      <c r="U167">
        <f>HYPERLINK("https://klasma.github.io/Logging_FAGERSTA/knärot/A 38127-2021.png", "A 38127-2021")</f>
        <v/>
      </c>
      <c r="V167">
        <f>HYPERLINK("https://klasma.github.io/Logging_FAGERSTA/klagomål/A 38127-2021.docx", "A 38127-2021")</f>
        <v/>
      </c>
      <c r="W167">
        <f>HYPERLINK("https://klasma.github.io/Logging_FAGERSTA/klagomålsmail/A 38127-2021.docx", "A 38127-2021")</f>
        <v/>
      </c>
      <c r="X167">
        <f>HYPERLINK("https://klasma.github.io/Logging_FAGERSTA/tillsyn/A 38127-2021.docx", "A 38127-2021")</f>
        <v/>
      </c>
      <c r="Y167">
        <f>HYPERLINK("https://klasma.github.io/Logging_FAGERSTA/tillsynsmail/A 38127-2021.docx", "A 38127-2021")</f>
        <v/>
      </c>
    </row>
    <row r="168" ht="15" customHeight="1">
      <c r="A168" t="inlineStr">
        <is>
          <t>A 40411-2021</t>
        </is>
      </c>
      <c r="B168" s="1" t="n">
        <v>44419</v>
      </c>
      <c r="C168" s="1" t="n">
        <v>45190</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 "A 40411-2021")</f>
        <v/>
      </c>
      <c r="T168">
        <f>HYPERLINK("https://klasma.github.io/Logging_SURAHAMMAR/kartor/A 40411-2021.png", "A 40411-2021")</f>
        <v/>
      </c>
      <c r="V168">
        <f>HYPERLINK("https://klasma.github.io/Logging_SURAHAMMAR/klagomål/A 40411-2021.docx", "A 40411-2021")</f>
        <v/>
      </c>
      <c r="W168">
        <f>HYPERLINK("https://klasma.github.io/Logging_SURAHAMMAR/klagomålsmail/A 40411-2021.docx", "A 40411-2021")</f>
        <v/>
      </c>
      <c r="X168">
        <f>HYPERLINK("https://klasma.github.io/Logging_SURAHAMMAR/tillsyn/A 40411-2021.docx", "A 40411-2021")</f>
        <v/>
      </c>
      <c r="Y168">
        <f>HYPERLINK("https://klasma.github.io/Logging_SURAHAMMAR/tillsynsmail/A 40411-2021.docx", "A 40411-2021")</f>
        <v/>
      </c>
    </row>
    <row r="169" ht="15" customHeight="1">
      <c r="A169" t="inlineStr">
        <is>
          <t>A 42073-2021</t>
        </is>
      </c>
      <c r="B169" s="1" t="n">
        <v>44426</v>
      </c>
      <c r="C169" s="1" t="n">
        <v>45190</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 "A 42073-2021")</f>
        <v/>
      </c>
      <c r="T169">
        <f>HYPERLINK("https://klasma.github.io/Logging_SKINNSKATTEBERG/kartor/A 42073-2021.png", "A 42073-2021")</f>
        <v/>
      </c>
      <c r="V169">
        <f>HYPERLINK("https://klasma.github.io/Logging_SKINNSKATTEBERG/klagomål/A 42073-2021.docx", "A 42073-2021")</f>
        <v/>
      </c>
      <c r="W169">
        <f>HYPERLINK("https://klasma.github.io/Logging_SKINNSKATTEBERG/klagomålsmail/A 42073-2021.docx", "A 42073-2021")</f>
        <v/>
      </c>
      <c r="X169">
        <f>HYPERLINK("https://klasma.github.io/Logging_SKINNSKATTEBERG/tillsyn/A 42073-2021.docx", "A 42073-2021")</f>
        <v/>
      </c>
      <c r="Y169">
        <f>HYPERLINK("https://klasma.github.io/Logging_SKINNSKATTEBERG/tillsynsmail/A 42073-2021.docx", "A 42073-2021")</f>
        <v/>
      </c>
    </row>
    <row r="170" ht="15" customHeight="1">
      <c r="A170" t="inlineStr">
        <is>
          <t>A 45826-2021</t>
        </is>
      </c>
      <c r="B170" s="1" t="n">
        <v>44441</v>
      </c>
      <c r="C170" s="1" t="n">
        <v>45190</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 "A 45826-2021")</f>
        <v/>
      </c>
      <c r="T170">
        <f>HYPERLINK("https://klasma.github.io/Logging_KOPING/kartor/A 45826-2021.png", "A 45826-2021")</f>
        <v/>
      </c>
      <c r="V170">
        <f>HYPERLINK("https://klasma.github.io/Logging_KOPING/klagomål/A 45826-2021.docx", "A 45826-2021")</f>
        <v/>
      </c>
      <c r="W170">
        <f>HYPERLINK("https://klasma.github.io/Logging_KOPING/klagomålsmail/A 45826-2021.docx", "A 45826-2021")</f>
        <v/>
      </c>
      <c r="X170">
        <f>HYPERLINK("https://klasma.github.io/Logging_KOPING/tillsyn/A 45826-2021.docx", "A 45826-2021")</f>
        <v/>
      </c>
      <c r="Y170">
        <f>HYPERLINK("https://klasma.github.io/Logging_KOPING/tillsynsmail/A 45826-2021.docx", "A 45826-2021")</f>
        <v/>
      </c>
    </row>
    <row r="171" ht="15" customHeight="1">
      <c r="A171" t="inlineStr">
        <is>
          <t>A 53151-2021</t>
        </is>
      </c>
      <c r="B171" s="1" t="n">
        <v>44468</v>
      </c>
      <c r="C171" s="1" t="n">
        <v>45190</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 "A 53151-2021")</f>
        <v/>
      </c>
      <c r="T171">
        <f>HYPERLINK("https://klasma.github.io/Logging_KOPING/kartor/A 53151-2021.png", "A 53151-2021")</f>
        <v/>
      </c>
      <c r="V171">
        <f>HYPERLINK("https://klasma.github.io/Logging_KOPING/klagomål/A 53151-2021.docx", "A 53151-2021")</f>
        <v/>
      </c>
      <c r="W171">
        <f>HYPERLINK("https://klasma.github.io/Logging_KOPING/klagomålsmail/A 53151-2021.docx", "A 53151-2021")</f>
        <v/>
      </c>
      <c r="X171">
        <f>HYPERLINK("https://klasma.github.io/Logging_KOPING/tillsyn/A 53151-2021.docx", "A 53151-2021")</f>
        <v/>
      </c>
      <c r="Y171">
        <f>HYPERLINK("https://klasma.github.io/Logging_KOPING/tillsynsmail/A 53151-2021.docx", "A 53151-2021")</f>
        <v/>
      </c>
    </row>
    <row r="172" ht="15" customHeight="1">
      <c r="A172" t="inlineStr">
        <is>
          <t>A 56825-2021</t>
        </is>
      </c>
      <c r="B172" s="1" t="n">
        <v>44480</v>
      </c>
      <c r="C172" s="1" t="n">
        <v>45190</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 "A 56825-2021")</f>
        <v/>
      </c>
      <c r="T172">
        <f>HYPERLINK("https://klasma.github.io/Logging_NORBERG/kartor/A 56825-2021.png", "A 56825-2021")</f>
        <v/>
      </c>
      <c r="V172">
        <f>HYPERLINK("https://klasma.github.io/Logging_NORBERG/klagomål/A 56825-2021.docx", "A 56825-2021")</f>
        <v/>
      </c>
      <c r="W172">
        <f>HYPERLINK("https://klasma.github.io/Logging_NORBERG/klagomålsmail/A 56825-2021.docx", "A 56825-2021")</f>
        <v/>
      </c>
      <c r="X172">
        <f>HYPERLINK("https://klasma.github.io/Logging_NORBERG/tillsyn/A 56825-2021.docx", "A 56825-2021")</f>
        <v/>
      </c>
      <c r="Y172">
        <f>HYPERLINK("https://klasma.github.io/Logging_NORBERG/tillsynsmail/A 56825-2021.docx", "A 56825-2021")</f>
        <v/>
      </c>
    </row>
    <row r="173" ht="15" customHeight="1">
      <c r="A173" t="inlineStr">
        <is>
          <t>A 57168-2021</t>
        </is>
      </c>
      <c r="B173" s="1" t="n">
        <v>44482</v>
      </c>
      <c r="C173" s="1" t="n">
        <v>45190</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 "A 57168-2021")</f>
        <v/>
      </c>
      <c r="T173">
        <f>HYPERLINK("https://klasma.github.io/Logging_SURAHAMMAR/kartor/A 57168-2021.png", "A 57168-2021")</f>
        <v/>
      </c>
      <c r="V173">
        <f>HYPERLINK("https://klasma.github.io/Logging_SURAHAMMAR/klagomål/A 57168-2021.docx", "A 57168-2021")</f>
        <v/>
      </c>
      <c r="W173">
        <f>HYPERLINK("https://klasma.github.io/Logging_SURAHAMMAR/klagomålsmail/A 57168-2021.docx", "A 57168-2021")</f>
        <v/>
      </c>
      <c r="X173">
        <f>HYPERLINK("https://klasma.github.io/Logging_SURAHAMMAR/tillsyn/A 57168-2021.docx", "A 57168-2021")</f>
        <v/>
      </c>
      <c r="Y173">
        <f>HYPERLINK("https://klasma.github.io/Logging_SURAHAMMAR/tillsynsmail/A 57168-2021.docx", "A 57168-2021")</f>
        <v/>
      </c>
    </row>
    <row r="174" ht="15" customHeight="1">
      <c r="A174" t="inlineStr">
        <is>
          <t>A 60242-2021</t>
        </is>
      </c>
      <c r="B174" s="1" t="n">
        <v>44495</v>
      </c>
      <c r="C174" s="1" t="n">
        <v>45190</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 "A 60242-2021")</f>
        <v/>
      </c>
      <c r="T174">
        <f>HYPERLINK("https://klasma.github.io/Logging_SKINNSKATTEBERG/kartor/A 60242-2021.png", "A 60242-2021")</f>
        <v/>
      </c>
      <c r="V174">
        <f>HYPERLINK("https://klasma.github.io/Logging_SKINNSKATTEBERG/klagomål/A 60242-2021.docx", "A 60242-2021")</f>
        <v/>
      </c>
      <c r="W174">
        <f>HYPERLINK("https://klasma.github.io/Logging_SKINNSKATTEBERG/klagomålsmail/A 60242-2021.docx", "A 60242-2021")</f>
        <v/>
      </c>
      <c r="X174">
        <f>HYPERLINK("https://klasma.github.io/Logging_SKINNSKATTEBERG/tillsyn/A 60242-2021.docx", "A 60242-2021")</f>
        <v/>
      </c>
      <c r="Y174">
        <f>HYPERLINK("https://klasma.github.io/Logging_SKINNSKATTEBERG/tillsynsmail/A 60242-2021.docx", "A 60242-2021")</f>
        <v/>
      </c>
    </row>
    <row r="175" ht="15" customHeight="1">
      <c r="A175" t="inlineStr">
        <is>
          <t>A 69022-2021</t>
        </is>
      </c>
      <c r="B175" s="1" t="n">
        <v>44530</v>
      </c>
      <c r="C175" s="1" t="n">
        <v>45190</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 "A 69022-2021")</f>
        <v/>
      </c>
      <c r="T175">
        <f>HYPERLINK("https://klasma.github.io/Logging_KOPING/kartor/A 69022-2021.png", "A 69022-2021")</f>
        <v/>
      </c>
      <c r="V175">
        <f>HYPERLINK("https://klasma.github.io/Logging_KOPING/klagomål/A 69022-2021.docx", "A 69022-2021")</f>
        <v/>
      </c>
      <c r="W175">
        <f>HYPERLINK("https://klasma.github.io/Logging_KOPING/klagomålsmail/A 69022-2021.docx", "A 69022-2021")</f>
        <v/>
      </c>
      <c r="X175">
        <f>HYPERLINK("https://klasma.github.io/Logging_KOPING/tillsyn/A 69022-2021.docx", "A 69022-2021")</f>
        <v/>
      </c>
      <c r="Y175">
        <f>HYPERLINK("https://klasma.github.io/Logging_KOPING/tillsynsmail/A 69022-2021.docx", "A 69022-2021")</f>
        <v/>
      </c>
    </row>
    <row r="176" ht="15" customHeight="1">
      <c r="A176" t="inlineStr">
        <is>
          <t>A 69777-2021</t>
        </is>
      </c>
      <c r="B176" s="1" t="n">
        <v>44532</v>
      </c>
      <c r="C176" s="1" t="n">
        <v>45190</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 "A 69777-2021")</f>
        <v/>
      </c>
      <c r="T176">
        <f>HYPERLINK("https://klasma.github.io/Logging_SURAHAMMAR/kartor/A 69777-2021.png", "A 69777-2021")</f>
        <v/>
      </c>
      <c r="V176">
        <f>HYPERLINK("https://klasma.github.io/Logging_SURAHAMMAR/klagomål/A 69777-2021.docx", "A 69777-2021")</f>
        <v/>
      </c>
      <c r="W176">
        <f>HYPERLINK("https://klasma.github.io/Logging_SURAHAMMAR/klagomålsmail/A 69777-2021.docx", "A 69777-2021")</f>
        <v/>
      </c>
      <c r="X176">
        <f>HYPERLINK("https://klasma.github.io/Logging_SURAHAMMAR/tillsyn/A 69777-2021.docx", "A 69777-2021")</f>
        <v/>
      </c>
      <c r="Y176">
        <f>HYPERLINK("https://klasma.github.io/Logging_SURAHAMMAR/tillsynsmail/A 69777-2021.docx", "A 69777-2021")</f>
        <v/>
      </c>
    </row>
    <row r="177" ht="15" customHeight="1">
      <c r="A177" t="inlineStr">
        <is>
          <t>A 7655-2022</t>
        </is>
      </c>
      <c r="B177" s="1" t="n">
        <v>44607</v>
      </c>
      <c r="C177" s="1" t="n">
        <v>45190</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 "A 7655-2022")</f>
        <v/>
      </c>
      <c r="T177">
        <f>HYPERLINK("https://klasma.github.io/Logging_SURAHAMMAR/kartor/A 7655-2022.png", "A 7655-2022")</f>
        <v/>
      </c>
      <c r="V177">
        <f>HYPERLINK("https://klasma.github.io/Logging_SURAHAMMAR/klagomål/A 7655-2022.docx", "A 7655-2022")</f>
        <v/>
      </c>
      <c r="W177">
        <f>HYPERLINK("https://klasma.github.io/Logging_SURAHAMMAR/klagomålsmail/A 7655-2022.docx", "A 7655-2022")</f>
        <v/>
      </c>
      <c r="X177">
        <f>HYPERLINK("https://klasma.github.io/Logging_SURAHAMMAR/tillsyn/A 7655-2022.docx", "A 7655-2022")</f>
        <v/>
      </c>
      <c r="Y177">
        <f>HYPERLINK("https://klasma.github.io/Logging_SURAHAMMAR/tillsynsmail/A 7655-2022.docx", "A 7655-2022")</f>
        <v/>
      </c>
    </row>
    <row r="178" ht="15" customHeight="1">
      <c r="A178" t="inlineStr">
        <is>
          <t>A 7919-2022</t>
        </is>
      </c>
      <c r="B178" s="1" t="n">
        <v>44608</v>
      </c>
      <c r="C178" s="1" t="n">
        <v>45190</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 "A 7919-2022")</f>
        <v/>
      </c>
      <c r="T178">
        <f>HYPERLINK("https://klasma.github.io/Logging_SALA/kartor/A 7919-2022.png", "A 7919-2022")</f>
        <v/>
      </c>
      <c r="V178">
        <f>HYPERLINK("https://klasma.github.io/Logging_SALA/klagomål/A 7919-2022.docx", "A 7919-2022")</f>
        <v/>
      </c>
      <c r="W178">
        <f>HYPERLINK("https://klasma.github.io/Logging_SALA/klagomålsmail/A 7919-2022.docx", "A 7919-2022")</f>
        <v/>
      </c>
      <c r="X178">
        <f>HYPERLINK("https://klasma.github.io/Logging_SALA/tillsyn/A 7919-2022.docx", "A 7919-2022")</f>
        <v/>
      </c>
      <c r="Y178">
        <f>HYPERLINK("https://klasma.github.io/Logging_SALA/tillsynsmail/A 7919-2022.docx", "A 7919-2022")</f>
        <v/>
      </c>
    </row>
    <row r="179" ht="15" customHeight="1">
      <c r="A179" t="inlineStr">
        <is>
          <t>A 12905-2022</t>
        </is>
      </c>
      <c r="B179" s="1" t="n">
        <v>44641</v>
      </c>
      <c r="C179" s="1" t="n">
        <v>45190</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 "A 12905-2022")</f>
        <v/>
      </c>
      <c r="T179">
        <f>HYPERLINK("https://klasma.github.io/Logging_VASTERAS/kartor/A 12905-2022.png", "A 12905-2022")</f>
        <v/>
      </c>
      <c r="V179">
        <f>HYPERLINK("https://klasma.github.io/Logging_VASTERAS/klagomål/A 12905-2022.docx", "A 12905-2022")</f>
        <v/>
      </c>
      <c r="W179">
        <f>HYPERLINK("https://klasma.github.io/Logging_VASTERAS/klagomålsmail/A 12905-2022.docx", "A 12905-2022")</f>
        <v/>
      </c>
      <c r="X179">
        <f>HYPERLINK("https://klasma.github.io/Logging_VASTERAS/tillsyn/A 12905-2022.docx", "A 12905-2022")</f>
        <v/>
      </c>
      <c r="Y179">
        <f>HYPERLINK("https://klasma.github.io/Logging_VASTERAS/tillsynsmail/A 12905-2022.docx", "A 12905-2022")</f>
        <v/>
      </c>
    </row>
    <row r="180" ht="15" customHeight="1">
      <c r="A180" t="inlineStr">
        <is>
          <t>A 12894-2022</t>
        </is>
      </c>
      <c r="B180" s="1" t="n">
        <v>44641</v>
      </c>
      <c r="C180" s="1" t="n">
        <v>45190</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 "A 12894-2022")</f>
        <v/>
      </c>
      <c r="T180">
        <f>HYPERLINK("https://klasma.github.io/Logging_VASTERAS/kartor/A 12894-2022.png", "A 12894-2022")</f>
        <v/>
      </c>
      <c r="V180">
        <f>HYPERLINK("https://klasma.github.io/Logging_VASTERAS/klagomål/A 12894-2022.docx", "A 12894-2022")</f>
        <v/>
      </c>
      <c r="W180">
        <f>HYPERLINK("https://klasma.github.io/Logging_VASTERAS/klagomålsmail/A 12894-2022.docx", "A 12894-2022")</f>
        <v/>
      </c>
      <c r="X180">
        <f>HYPERLINK("https://klasma.github.io/Logging_VASTERAS/tillsyn/A 12894-2022.docx", "A 12894-2022")</f>
        <v/>
      </c>
      <c r="Y180">
        <f>HYPERLINK("https://klasma.github.io/Logging_VASTERAS/tillsynsmail/A 12894-2022.docx", "A 12894-2022")</f>
        <v/>
      </c>
    </row>
    <row r="181" ht="15" customHeight="1">
      <c r="A181" t="inlineStr">
        <is>
          <t>A 17632-2022</t>
        </is>
      </c>
      <c r="B181" s="1" t="n">
        <v>44680</v>
      </c>
      <c r="C181" s="1" t="n">
        <v>45190</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 "A 17632-2022")</f>
        <v/>
      </c>
      <c r="T181">
        <f>HYPERLINK("https://klasma.github.io/Logging_SURAHAMMAR/kartor/A 17632-2022.png", "A 17632-2022")</f>
        <v/>
      </c>
      <c r="V181">
        <f>HYPERLINK("https://klasma.github.io/Logging_SURAHAMMAR/klagomål/A 17632-2022.docx", "A 17632-2022")</f>
        <v/>
      </c>
      <c r="W181">
        <f>HYPERLINK("https://klasma.github.io/Logging_SURAHAMMAR/klagomålsmail/A 17632-2022.docx", "A 17632-2022")</f>
        <v/>
      </c>
      <c r="X181">
        <f>HYPERLINK("https://klasma.github.io/Logging_SURAHAMMAR/tillsyn/A 17632-2022.docx", "A 17632-2022")</f>
        <v/>
      </c>
      <c r="Y181">
        <f>HYPERLINK("https://klasma.github.io/Logging_SURAHAMMAR/tillsynsmail/A 17632-2022.docx", "A 17632-2022")</f>
        <v/>
      </c>
    </row>
    <row r="182" ht="15" customHeight="1">
      <c r="A182" t="inlineStr">
        <is>
          <t>A 28435-2022</t>
        </is>
      </c>
      <c r="B182" s="1" t="n">
        <v>44747</v>
      </c>
      <c r="C182" s="1" t="n">
        <v>45190</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 "A 28435-2022")</f>
        <v/>
      </c>
      <c r="T182">
        <f>HYPERLINK("https://klasma.github.io/Logging_FAGERSTA/kartor/A 28435-2022.png", "A 28435-2022")</f>
        <v/>
      </c>
      <c r="V182">
        <f>HYPERLINK("https://klasma.github.io/Logging_FAGERSTA/klagomål/A 28435-2022.docx", "A 28435-2022")</f>
        <v/>
      </c>
      <c r="W182">
        <f>HYPERLINK("https://klasma.github.io/Logging_FAGERSTA/klagomålsmail/A 28435-2022.docx", "A 28435-2022")</f>
        <v/>
      </c>
      <c r="X182">
        <f>HYPERLINK("https://klasma.github.io/Logging_FAGERSTA/tillsyn/A 28435-2022.docx", "A 28435-2022")</f>
        <v/>
      </c>
      <c r="Y182">
        <f>HYPERLINK("https://klasma.github.io/Logging_FAGERSTA/tillsynsmail/A 28435-2022.docx", "A 28435-2022")</f>
        <v/>
      </c>
    </row>
    <row r="183" ht="15" customHeight="1">
      <c r="A183" t="inlineStr">
        <is>
          <t>A 29532-2022</t>
        </is>
      </c>
      <c r="B183" s="1" t="n">
        <v>44753</v>
      </c>
      <c r="C183" s="1" t="n">
        <v>45190</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 "A 29532-2022")</f>
        <v/>
      </c>
      <c r="T183">
        <f>HYPERLINK("https://klasma.github.io/Logging_FAGERSTA/kartor/A 29532-2022.png", "A 29532-2022")</f>
        <v/>
      </c>
      <c r="V183">
        <f>HYPERLINK("https://klasma.github.io/Logging_FAGERSTA/klagomål/A 29532-2022.docx", "A 29532-2022")</f>
        <v/>
      </c>
      <c r="W183">
        <f>HYPERLINK("https://klasma.github.io/Logging_FAGERSTA/klagomålsmail/A 29532-2022.docx", "A 29532-2022")</f>
        <v/>
      </c>
      <c r="X183">
        <f>HYPERLINK("https://klasma.github.io/Logging_FAGERSTA/tillsyn/A 29532-2022.docx", "A 29532-2022")</f>
        <v/>
      </c>
      <c r="Y183">
        <f>HYPERLINK("https://klasma.github.io/Logging_FAGERSTA/tillsynsmail/A 29532-2022.docx", "A 29532-2022")</f>
        <v/>
      </c>
    </row>
    <row r="184" ht="15" customHeight="1">
      <c r="A184" t="inlineStr">
        <is>
          <t>A 29985-2022</t>
        </is>
      </c>
      <c r="B184" s="1" t="n">
        <v>44756</v>
      </c>
      <c r="C184" s="1" t="n">
        <v>45190</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 "A 29985-2022")</f>
        <v/>
      </c>
      <c r="T184">
        <f>HYPERLINK("https://klasma.github.io/Logging_SALA/kartor/A 29985-2022.png", "A 29985-2022")</f>
        <v/>
      </c>
      <c r="V184">
        <f>HYPERLINK("https://klasma.github.io/Logging_SALA/klagomål/A 29985-2022.docx", "A 29985-2022")</f>
        <v/>
      </c>
      <c r="W184">
        <f>HYPERLINK("https://klasma.github.io/Logging_SALA/klagomålsmail/A 29985-2022.docx", "A 29985-2022")</f>
        <v/>
      </c>
      <c r="X184">
        <f>HYPERLINK("https://klasma.github.io/Logging_SALA/tillsyn/A 29985-2022.docx", "A 29985-2022")</f>
        <v/>
      </c>
      <c r="Y184">
        <f>HYPERLINK("https://klasma.github.io/Logging_SALA/tillsynsmail/A 29985-2022.docx", "A 29985-2022")</f>
        <v/>
      </c>
    </row>
    <row r="185" ht="15" customHeight="1">
      <c r="A185" t="inlineStr">
        <is>
          <t>A 30319-2022</t>
        </is>
      </c>
      <c r="B185" s="1" t="n">
        <v>44760</v>
      </c>
      <c r="C185" s="1" t="n">
        <v>45190</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 "A 30319-2022")</f>
        <v/>
      </c>
      <c r="T185">
        <f>HYPERLINK("https://klasma.github.io/Logging_VASTERAS/kartor/A 30319-2022.png", "A 30319-2022")</f>
        <v/>
      </c>
      <c r="V185">
        <f>HYPERLINK("https://klasma.github.io/Logging_VASTERAS/klagomål/A 30319-2022.docx", "A 30319-2022")</f>
        <v/>
      </c>
      <c r="W185">
        <f>HYPERLINK("https://klasma.github.io/Logging_VASTERAS/klagomålsmail/A 30319-2022.docx", "A 30319-2022")</f>
        <v/>
      </c>
      <c r="X185">
        <f>HYPERLINK("https://klasma.github.io/Logging_VASTERAS/tillsyn/A 30319-2022.docx", "A 30319-2022")</f>
        <v/>
      </c>
      <c r="Y185">
        <f>HYPERLINK("https://klasma.github.io/Logging_VASTERAS/tillsynsmail/A 30319-2022.docx", "A 30319-2022")</f>
        <v/>
      </c>
    </row>
    <row r="186" ht="15" customHeight="1">
      <c r="A186" t="inlineStr">
        <is>
          <t>A 31568-2022</t>
        </is>
      </c>
      <c r="B186" s="1" t="n">
        <v>44775</v>
      </c>
      <c r="C186" s="1" t="n">
        <v>45190</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 "A 31568-2022")</f>
        <v/>
      </c>
      <c r="T186">
        <f>HYPERLINK("https://klasma.github.io/Logging_VASTERAS/kartor/A 31568-2022.png", "A 31568-2022")</f>
        <v/>
      </c>
      <c r="V186">
        <f>HYPERLINK("https://klasma.github.io/Logging_VASTERAS/klagomål/A 31568-2022.docx", "A 31568-2022")</f>
        <v/>
      </c>
      <c r="W186">
        <f>HYPERLINK("https://klasma.github.io/Logging_VASTERAS/klagomålsmail/A 31568-2022.docx", "A 31568-2022")</f>
        <v/>
      </c>
      <c r="X186">
        <f>HYPERLINK("https://klasma.github.io/Logging_VASTERAS/tillsyn/A 31568-2022.docx", "A 31568-2022")</f>
        <v/>
      </c>
      <c r="Y186">
        <f>HYPERLINK("https://klasma.github.io/Logging_VASTERAS/tillsynsmail/A 31568-2022.docx", "A 31568-2022")</f>
        <v/>
      </c>
    </row>
    <row r="187" ht="15" customHeight="1">
      <c r="A187" t="inlineStr">
        <is>
          <t>A 39099-2022</t>
        </is>
      </c>
      <c r="B187" s="1" t="n">
        <v>44817</v>
      </c>
      <c r="C187" s="1" t="n">
        <v>45190</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 "A 39099-2022")</f>
        <v/>
      </c>
      <c r="T187">
        <f>HYPERLINK("https://klasma.github.io/Logging_SURAHAMMAR/kartor/A 39099-2022.png", "A 39099-2022")</f>
        <v/>
      </c>
      <c r="V187">
        <f>HYPERLINK("https://klasma.github.io/Logging_SURAHAMMAR/klagomål/A 39099-2022.docx", "A 39099-2022")</f>
        <v/>
      </c>
      <c r="W187">
        <f>HYPERLINK("https://klasma.github.io/Logging_SURAHAMMAR/klagomålsmail/A 39099-2022.docx", "A 39099-2022")</f>
        <v/>
      </c>
      <c r="X187">
        <f>HYPERLINK("https://klasma.github.io/Logging_SURAHAMMAR/tillsyn/A 39099-2022.docx", "A 39099-2022")</f>
        <v/>
      </c>
      <c r="Y187">
        <f>HYPERLINK("https://klasma.github.io/Logging_SURAHAMMAR/tillsynsmail/A 39099-2022.docx", "A 39099-2022")</f>
        <v/>
      </c>
    </row>
    <row r="188" ht="15" customHeight="1">
      <c r="A188" t="inlineStr">
        <is>
          <t>A 41745-2022</t>
        </is>
      </c>
      <c r="B188" s="1" t="n">
        <v>44827</v>
      </c>
      <c r="C188" s="1" t="n">
        <v>45190</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 "A 41745-2022")</f>
        <v/>
      </c>
      <c r="T188">
        <f>HYPERLINK("https://klasma.github.io/Logging_NORBERG/kartor/A 41745-2022.png", "A 41745-2022")</f>
        <v/>
      </c>
      <c r="V188">
        <f>HYPERLINK("https://klasma.github.io/Logging_NORBERG/klagomål/A 41745-2022.docx", "A 41745-2022")</f>
        <v/>
      </c>
      <c r="W188">
        <f>HYPERLINK("https://klasma.github.io/Logging_NORBERG/klagomålsmail/A 41745-2022.docx", "A 41745-2022")</f>
        <v/>
      </c>
      <c r="X188">
        <f>HYPERLINK("https://klasma.github.io/Logging_NORBERG/tillsyn/A 41745-2022.docx", "A 41745-2022")</f>
        <v/>
      </c>
      <c r="Y188">
        <f>HYPERLINK("https://klasma.github.io/Logging_NORBERG/tillsynsmail/A 41745-2022.docx", "A 41745-2022")</f>
        <v/>
      </c>
    </row>
    <row r="189" ht="15" customHeight="1">
      <c r="A189" t="inlineStr">
        <is>
          <t>A 42017-2022</t>
        </is>
      </c>
      <c r="B189" s="1" t="n">
        <v>44830</v>
      </c>
      <c r="C189" s="1" t="n">
        <v>45190</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 "A 42017-2022")</f>
        <v/>
      </c>
      <c r="T189">
        <f>HYPERLINK("https://klasma.github.io/Logging_VASTERAS/kartor/A 42017-2022.png", "A 42017-2022")</f>
        <v/>
      </c>
      <c r="V189">
        <f>HYPERLINK("https://klasma.github.io/Logging_VASTERAS/klagomål/A 42017-2022.docx", "A 42017-2022")</f>
        <v/>
      </c>
      <c r="W189">
        <f>HYPERLINK("https://klasma.github.io/Logging_VASTERAS/klagomålsmail/A 42017-2022.docx", "A 42017-2022")</f>
        <v/>
      </c>
      <c r="X189">
        <f>HYPERLINK("https://klasma.github.io/Logging_VASTERAS/tillsyn/A 42017-2022.docx", "A 42017-2022")</f>
        <v/>
      </c>
      <c r="Y189">
        <f>HYPERLINK("https://klasma.github.io/Logging_VASTERAS/tillsynsmail/A 42017-2022.docx", "A 42017-2022")</f>
        <v/>
      </c>
    </row>
    <row r="190" ht="15" customHeight="1">
      <c r="A190" t="inlineStr">
        <is>
          <t>A 42765-2022</t>
        </is>
      </c>
      <c r="B190" s="1" t="n">
        <v>44832</v>
      </c>
      <c r="C190" s="1" t="n">
        <v>45190</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 "A 42765-2022")</f>
        <v/>
      </c>
      <c r="T190">
        <f>HYPERLINK("https://klasma.github.io/Logging_SURAHAMMAR/kartor/A 42765-2022.png", "A 42765-2022")</f>
        <v/>
      </c>
      <c r="V190">
        <f>HYPERLINK("https://klasma.github.io/Logging_SURAHAMMAR/klagomål/A 42765-2022.docx", "A 42765-2022")</f>
        <v/>
      </c>
      <c r="W190">
        <f>HYPERLINK("https://klasma.github.io/Logging_SURAHAMMAR/klagomålsmail/A 42765-2022.docx", "A 42765-2022")</f>
        <v/>
      </c>
      <c r="X190">
        <f>HYPERLINK("https://klasma.github.io/Logging_SURAHAMMAR/tillsyn/A 42765-2022.docx", "A 42765-2022")</f>
        <v/>
      </c>
      <c r="Y190">
        <f>HYPERLINK("https://klasma.github.io/Logging_SURAHAMMAR/tillsynsmail/A 42765-2022.docx", "A 42765-2022")</f>
        <v/>
      </c>
    </row>
    <row r="191" ht="15" customHeight="1">
      <c r="A191" t="inlineStr">
        <is>
          <t>A 46098-2022</t>
        </is>
      </c>
      <c r="B191" s="1" t="n">
        <v>44847</v>
      </c>
      <c r="C191" s="1" t="n">
        <v>45190</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 "A 46098-2022")</f>
        <v/>
      </c>
      <c r="T191">
        <f>HYPERLINK("https://klasma.github.io/Logging_VASTERAS/kartor/A 46098-2022.png", "A 46098-2022")</f>
        <v/>
      </c>
      <c r="V191">
        <f>HYPERLINK("https://klasma.github.io/Logging_VASTERAS/klagomål/A 46098-2022.docx", "A 46098-2022")</f>
        <v/>
      </c>
      <c r="W191">
        <f>HYPERLINK("https://klasma.github.io/Logging_VASTERAS/klagomålsmail/A 46098-2022.docx", "A 46098-2022")</f>
        <v/>
      </c>
      <c r="X191">
        <f>HYPERLINK("https://klasma.github.io/Logging_VASTERAS/tillsyn/A 46098-2022.docx", "A 46098-2022")</f>
        <v/>
      </c>
      <c r="Y191">
        <f>HYPERLINK("https://klasma.github.io/Logging_VASTERAS/tillsynsmail/A 46098-2022.docx", "A 46098-2022")</f>
        <v/>
      </c>
    </row>
    <row r="192" ht="15" customHeight="1">
      <c r="A192" t="inlineStr">
        <is>
          <t>A 47207-2022</t>
        </is>
      </c>
      <c r="B192" s="1" t="n">
        <v>44852</v>
      </c>
      <c r="C192" s="1" t="n">
        <v>45190</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 "A 47207-2022")</f>
        <v/>
      </c>
      <c r="T192">
        <f>HYPERLINK("https://klasma.github.io/Logging_SURAHAMMAR/kartor/A 47207-2022.png", "A 47207-2022")</f>
        <v/>
      </c>
      <c r="V192">
        <f>HYPERLINK("https://klasma.github.io/Logging_SURAHAMMAR/klagomål/A 47207-2022.docx", "A 47207-2022")</f>
        <v/>
      </c>
      <c r="W192">
        <f>HYPERLINK("https://klasma.github.io/Logging_SURAHAMMAR/klagomålsmail/A 47207-2022.docx", "A 47207-2022")</f>
        <v/>
      </c>
      <c r="X192">
        <f>HYPERLINK("https://klasma.github.io/Logging_SURAHAMMAR/tillsyn/A 47207-2022.docx", "A 47207-2022")</f>
        <v/>
      </c>
      <c r="Y192">
        <f>HYPERLINK("https://klasma.github.io/Logging_SURAHAMMAR/tillsynsmail/A 47207-2022.docx", "A 47207-2022")</f>
        <v/>
      </c>
    </row>
    <row r="193" ht="15" customHeight="1">
      <c r="A193" t="inlineStr">
        <is>
          <t>A 48269-2022</t>
        </is>
      </c>
      <c r="B193" s="1" t="n">
        <v>44858</v>
      </c>
      <c r="C193" s="1" t="n">
        <v>45190</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 "A 48269-2022")</f>
        <v/>
      </c>
      <c r="T193">
        <f>HYPERLINK("https://klasma.github.io/Logging_KOPING/kartor/A 48269-2022.png", "A 48269-2022")</f>
        <v/>
      </c>
      <c r="V193">
        <f>HYPERLINK("https://klasma.github.io/Logging_KOPING/klagomål/A 48269-2022.docx", "A 48269-2022")</f>
        <v/>
      </c>
      <c r="W193">
        <f>HYPERLINK("https://klasma.github.io/Logging_KOPING/klagomålsmail/A 48269-2022.docx", "A 48269-2022")</f>
        <v/>
      </c>
      <c r="X193">
        <f>HYPERLINK("https://klasma.github.io/Logging_KOPING/tillsyn/A 48269-2022.docx", "A 48269-2022")</f>
        <v/>
      </c>
      <c r="Y193">
        <f>HYPERLINK("https://klasma.github.io/Logging_KOPING/tillsynsmail/A 48269-2022.docx", "A 48269-2022")</f>
        <v/>
      </c>
    </row>
    <row r="194" ht="15" customHeight="1">
      <c r="A194" t="inlineStr">
        <is>
          <t>A 48234-2022</t>
        </is>
      </c>
      <c r="B194" s="1" t="n">
        <v>44858</v>
      </c>
      <c r="C194" s="1" t="n">
        <v>45190</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 "A 48234-2022")</f>
        <v/>
      </c>
      <c r="T194">
        <f>HYPERLINK("https://klasma.github.io/Logging_ARBOGA/kartor/A 48234-2022.png", "A 48234-2022")</f>
        <v/>
      </c>
      <c r="V194">
        <f>HYPERLINK("https://klasma.github.io/Logging_ARBOGA/klagomål/A 48234-2022.docx", "A 48234-2022")</f>
        <v/>
      </c>
      <c r="W194">
        <f>HYPERLINK("https://klasma.github.io/Logging_ARBOGA/klagomålsmail/A 48234-2022.docx", "A 48234-2022")</f>
        <v/>
      </c>
      <c r="X194">
        <f>HYPERLINK("https://klasma.github.io/Logging_ARBOGA/tillsyn/A 48234-2022.docx", "A 48234-2022")</f>
        <v/>
      </c>
      <c r="Y194">
        <f>HYPERLINK("https://klasma.github.io/Logging_ARBOGA/tillsynsmail/A 48234-2022.docx", "A 48234-2022")</f>
        <v/>
      </c>
    </row>
    <row r="195" ht="15" customHeight="1">
      <c r="A195" t="inlineStr">
        <is>
          <t>A 52304-2022</t>
        </is>
      </c>
      <c r="B195" s="1" t="n">
        <v>44869</v>
      </c>
      <c r="C195" s="1" t="n">
        <v>45190</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 "A 52304-2022")</f>
        <v/>
      </c>
      <c r="T195">
        <f>HYPERLINK("https://klasma.github.io/Logging_NORBERG/kartor/A 52304-2022.png", "A 52304-2022")</f>
        <v/>
      </c>
      <c r="V195">
        <f>HYPERLINK("https://klasma.github.io/Logging_NORBERG/klagomål/A 52304-2022.docx", "A 52304-2022")</f>
        <v/>
      </c>
      <c r="W195">
        <f>HYPERLINK("https://klasma.github.io/Logging_NORBERG/klagomålsmail/A 52304-2022.docx", "A 52304-2022")</f>
        <v/>
      </c>
      <c r="X195">
        <f>HYPERLINK("https://klasma.github.io/Logging_NORBERG/tillsyn/A 52304-2022.docx", "A 52304-2022")</f>
        <v/>
      </c>
      <c r="Y195">
        <f>HYPERLINK("https://klasma.github.io/Logging_NORBERG/tillsynsmail/A 52304-2022.docx", "A 52304-2022")</f>
        <v/>
      </c>
    </row>
    <row r="196" ht="15" customHeight="1">
      <c r="A196" t="inlineStr">
        <is>
          <t>A 53870-2022</t>
        </is>
      </c>
      <c r="B196" s="1" t="n">
        <v>44880</v>
      </c>
      <c r="C196" s="1" t="n">
        <v>45190</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 "A 53870-2022")</f>
        <v/>
      </c>
      <c r="T196">
        <f>HYPERLINK("https://klasma.github.io/Logging_KUNGSOR/kartor/A 53870-2022.png", "A 53870-2022")</f>
        <v/>
      </c>
      <c r="V196">
        <f>HYPERLINK("https://klasma.github.io/Logging_KUNGSOR/klagomål/A 53870-2022.docx", "A 53870-2022")</f>
        <v/>
      </c>
      <c r="W196">
        <f>HYPERLINK("https://klasma.github.io/Logging_KUNGSOR/klagomålsmail/A 53870-2022.docx", "A 53870-2022")</f>
        <v/>
      </c>
      <c r="X196">
        <f>HYPERLINK("https://klasma.github.io/Logging_KUNGSOR/tillsyn/A 53870-2022.docx", "A 53870-2022")</f>
        <v/>
      </c>
      <c r="Y196">
        <f>HYPERLINK("https://klasma.github.io/Logging_KUNGSOR/tillsynsmail/A 53870-2022.docx", "A 53870-2022")</f>
        <v/>
      </c>
    </row>
    <row r="197" ht="15" customHeight="1">
      <c r="A197" t="inlineStr">
        <is>
          <t>A 56915-2022</t>
        </is>
      </c>
      <c r="B197" s="1" t="n">
        <v>44894</v>
      </c>
      <c r="C197" s="1" t="n">
        <v>45190</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 "A 56915-2022")</f>
        <v/>
      </c>
      <c r="T197">
        <f>HYPERLINK("https://klasma.github.io/Logging_SKINNSKATTEBERG/kartor/A 56915-2022.png", "A 56915-2022")</f>
        <v/>
      </c>
      <c r="V197">
        <f>HYPERLINK("https://klasma.github.io/Logging_SKINNSKATTEBERG/klagomål/A 56915-2022.docx", "A 56915-2022")</f>
        <v/>
      </c>
      <c r="W197">
        <f>HYPERLINK("https://klasma.github.io/Logging_SKINNSKATTEBERG/klagomålsmail/A 56915-2022.docx", "A 56915-2022")</f>
        <v/>
      </c>
      <c r="X197">
        <f>HYPERLINK("https://klasma.github.io/Logging_SKINNSKATTEBERG/tillsyn/A 56915-2022.docx", "A 56915-2022")</f>
        <v/>
      </c>
      <c r="Y197">
        <f>HYPERLINK("https://klasma.github.io/Logging_SKINNSKATTEBERG/tillsynsmail/A 56915-2022.docx", "A 56915-2022")</f>
        <v/>
      </c>
    </row>
    <row r="198" ht="15" customHeight="1">
      <c r="A198" t="inlineStr">
        <is>
          <t>A 6710-2023</t>
        </is>
      </c>
      <c r="B198" s="1" t="n">
        <v>44966</v>
      </c>
      <c r="C198" s="1" t="n">
        <v>45190</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 "A 6710-2023")</f>
        <v/>
      </c>
      <c r="T198">
        <f>HYPERLINK("https://klasma.github.io/Logging_KOPING/kartor/A 6710-2023.png", "A 6710-2023")</f>
        <v/>
      </c>
      <c r="V198">
        <f>HYPERLINK("https://klasma.github.io/Logging_KOPING/klagomål/A 6710-2023.docx", "A 6710-2023")</f>
        <v/>
      </c>
      <c r="W198">
        <f>HYPERLINK("https://klasma.github.io/Logging_KOPING/klagomålsmail/A 6710-2023.docx", "A 6710-2023")</f>
        <v/>
      </c>
      <c r="X198">
        <f>HYPERLINK("https://klasma.github.io/Logging_KOPING/tillsyn/A 6710-2023.docx", "A 6710-2023")</f>
        <v/>
      </c>
      <c r="Y198">
        <f>HYPERLINK("https://klasma.github.io/Logging_KOPING/tillsynsmail/A 6710-2023.docx", "A 6710-2023")</f>
        <v/>
      </c>
    </row>
    <row r="199" ht="15" customHeight="1">
      <c r="A199" t="inlineStr">
        <is>
          <t>A 7832-2023</t>
        </is>
      </c>
      <c r="B199" s="1" t="n">
        <v>44973</v>
      </c>
      <c r="C199" s="1" t="n">
        <v>45190</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 "A 7832-2023")</f>
        <v/>
      </c>
      <c r="T199">
        <f>HYPERLINK("https://klasma.github.io/Logging_VASTERAS/kartor/A 7832-2023.png", "A 7832-2023")</f>
        <v/>
      </c>
      <c r="V199">
        <f>HYPERLINK("https://klasma.github.io/Logging_VASTERAS/klagomål/A 7832-2023.docx", "A 7832-2023")</f>
        <v/>
      </c>
      <c r="W199">
        <f>HYPERLINK("https://klasma.github.io/Logging_VASTERAS/klagomålsmail/A 7832-2023.docx", "A 7832-2023")</f>
        <v/>
      </c>
      <c r="X199">
        <f>HYPERLINK("https://klasma.github.io/Logging_VASTERAS/tillsyn/A 7832-2023.docx", "A 7832-2023")</f>
        <v/>
      </c>
      <c r="Y199">
        <f>HYPERLINK("https://klasma.github.io/Logging_VASTERAS/tillsynsmail/A 7832-2023.docx", "A 7832-2023")</f>
        <v/>
      </c>
    </row>
    <row r="200" ht="15" customHeight="1">
      <c r="A200" t="inlineStr">
        <is>
          <t>A 7731-2023</t>
        </is>
      </c>
      <c r="B200" s="1" t="n">
        <v>44973</v>
      </c>
      <c r="C200" s="1" t="n">
        <v>45190</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 "A 7731-2023")</f>
        <v/>
      </c>
      <c r="T200">
        <f>HYPERLINK("https://klasma.github.io/Logging_SALA/kartor/A 7731-2023.png", "A 7731-2023")</f>
        <v/>
      </c>
      <c r="V200">
        <f>HYPERLINK("https://klasma.github.io/Logging_SALA/klagomål/A 7731-2023.docx", "A 7731-2023")</f>
        <v/>
      </c>
      <c r="W200">
        <f>HYPERLINK("https://klasma.github.io/Logging_SALA/klagomålsmail/A 7731-2023.docx", "A 7731-2023")</f>
        <v/>
      </c>
      <c r="X200">
        <f>HYPERLINK("https://klasma.github.io/Logging_SALA/tillsyn/A 7731-2023.docx", "A 7731-2023")</f>
        <v/>
      </c>
      <c r="Y200">
        <f>HYPERLINK("https://klasma.github.io/Logging_SALA/tillsynsmail/A 7731-2023.docx", "A 7731-2023")</f>
        <v/>
      </c>
    </row>
    <row r="201" ht="15" customHeight="1">
      <c r="A201" t="inlineStr">
        <is>
          <t>A 13971-2023</t>
        </is>
      </c>
      <c r="B201" s="1" t="n">
        <v>45007</v>
      </c>
      <c r="C201" s="1" t="n">
        <v>45190</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 "A 13971-2023")</f>
        <v/>
      </c>
      <c r="T201">
        <f>HYPERLINK("https://klasma.github.io/Logging_SURAHAMMAR/kartor/A 13971-2023.png", "A 13971-2023")</f>
        <v/>
      </c>
      <c r="V201">
        <f>HYPERLINK("https://klasma.github.io/Logging_SURAHAMMAR/klagomål/A 13971-2023.docx", "A 13971-2023")</f>
        <v/>
      </c>
      <c r="W201">
        <f>HYPERLINK("https://klasma.github.io/Logging_SURAHAMMAR/klagomålsmail/A 13971-2023.docx", "A 13971-2023")</f>
        <v/>
      </c>
      <c r="X201">
        <f>HYPERLINK("https://klasma.github.io/Logging_SURAHAMMAR/tillsyn/A 13971-2023.docx", "A 13971-2023")</f>
        <v/>
      </c>
      <c r="Y201">
        <f>HYPERLINK("https://klasma.github.io/Logging_SURAHAMMAR/tillsynsmail/A 13971-2023.docx", "A 13971-2023")</f>
        <v/>
      </c>
    </row>
    <row r="202" ht="15" customHeight="1">
      <c r="A202" t="inlineStr">
        <is>
          <t>A 14001-2023</t>
        </is>
      </c>
      <c r="B202" s="1" t="n">
        <v>45007</v>
      </c>
      <c r="C202" s="1" t="n">
        <v>45190</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 "A 14001-2023")</f>
        <v/>
      </c>
      <c r="T202">
        <f>HYPERLINK("https://klasma.github.io/Logging_SURAHAMMAR/kartor/A 14001-2023.png", "A 14001-2023")</f>
        <v/>
      </c>
      <c r="V202">
        <f>HYPERLINK("https://klasma.github.io/Logging_SURAHAMMAR/klagomål/A 14001-2023.docx", "A 14001-2023")</f>
        <v/>
      </c>
      <c r="W202">
        <f>HYPERLINK("https://klasma.github.io/Logging_SURAHAMMAR/klagomålsmail/A 14001-2023.docx", "A 14001-2023")</f>
        <v/>
      </c>
      <c r="X202">
        <f>HYPERLINK("https://klasma.github.io/Logging_SURAHAMMAR/tillsyn/A 14001-2023.docx", "A 14001-2023")</f>
        <v/>
      </c>
      <c r="Y202">
        <f>HYPERLINK("https://klasma.github.io/Logging_SURAHAMMAR/tillsynsmail/A 14001-2023.docx", "A 14001-2023")</f>
        <v/>
      </c>
    </row>
    <row r="203" ht="15" customHeight="1">
      <c r="A203" t="inlineStr">
        <is>
          <t>A 14171-2023</t>
        </is>
      </c>
      <c r="B203" s="1" t="n">
        <v>45009</v>
      </c>
      <c r="C203" s="1" t="n">
        <v>45190</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 "A 14171-2023")</f>
        <v/>
      </c>
      <c r="T203">
        <f>HYPERLINK("https://klasma.github.io/Logging_SKINNSKATTEBERG/kartor/A 14171-2023.png", "A 14171-2023")</f>
        <v/>
      </c>
      <c r="V203">
        <f>HYPERLINK("https://klasma.github.io/Logging_SKINNSKATTEBERG/klagomål/A 14171-2023.docx", "A 14171-2023")</f>
        <v/>
      </c>
      <c r="W203">
        <f>HYPERLINK("https://klasma.github.io/Logging_SKINNSKATTEBERG/klagomålsmail/A 14171-2023.docx", "A 14171-2023")</f>
        <v/>
      </c>
      <c r="X203">
        <f>HYPERLINK("https://klasma.github.io/Logging_SKINNSKATTEBERG/tillsyn/A 14171-2023.docx", "A 14171-2023")</f>
        <v/>
      </c>
      <c r="Y203">
        <f>HYPERLINK("https://klasma.github.io/Logging_SKINNSKATTEBERG/tillsynsmail/A 14171-2023.docx", "A 14171-2023")</f>
        <v/>
      </c>
    </row>
    <row r="204" ht="15" customHeight="1">
      <c r="A204" t="inlineStr">
        <is>
          <t>A 15334-2023</t>
        </is>
      </c>
      <c r="B204" s="1" t="n">
        <v>45019</v>
      </c>
      <c r="C204" s="1" t="n">
        <v>45190</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 "A 15334-2023")</f>
        <v/>
      </c>
      <c r="T204">
        <f>HYPERLINK("https://klasma.github.io/Logging_FAGERSTA/kartor/A 15334-2023.png", "A 15334-2023")</f>
        <v/>
      </c>
      <c r="V204">
        <f>HYPERLINK("https://klasma.github.io/Logging_FAGERSTA/klagomål/A 15334-2023.docx", "A 15334-2023")</f>
        <v/>
      </c>
      <c r="W204">
        <f>HYPERLINK("https://klasma.github.io/Logging_FAGERSTA/klagomålsmail/A 15334-2023.docx", "A 15334-2023")</f>
        <v/>
      </c>
      <c r="X204">
        <f>HYPERLINK("https://klasma.github.io/Logging_FAGERSTA/tillsyn/A 15334-2023.docx", "A 15334-2023")</f>
        <v/>
      </c>
      <c r="Y204">
        <f>HYPERLINK("https://klasma.github.io/Logging_FAGERSTA/tillsynsmail/A 15334-2023.docx", "A 15334-2023")</f>
        <v/>
      </c>
    </row>
    <row r="205" ht="15" customHeight="1">
      <c r="A205" t="inlineStr">
        <is>
          <t>A 15631-2023</t>
        </is>
      </c>
      <c r="B205" s="1" t="n">
        <v>45021</v>
      </c>
      <c r="C205" s="1" t="n">
        <v>45190</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 "A 15631-2023")</f>
        <v/>
      </c>
      <c r="T205">
        <f>HYPERLINK("https://klasma.github.io/Logging_FAGERSTA/kartor/A 15631-2023.png", "A 15631-2023")</f>
        <v/>
      </c>
      <c r="V205">
        <f>HYPERLINK("https://klasma.github.io/Logging_FAGERSTA/klagomål/A 15631-2023.docx", "A 15631-2023")</f>
        <v/>
      </c>
      <c r="W205">
        <f>HYPERLINK("https://klasma.github.io/Logging_FAGERSTA/klagomålsmail/A 15631-2023.docx", "A 15631-2023")</f>
        <v/>
      </c>
      <c r="X205">
        <f>HYPERLINK("https://klasma.github.io/Logging_FAGERSTA/tillsyn/A 15631-2023.docx", "A 15631-2023")</f>
        <v/>
      </c>
      <c r="Y205">
        <f>HYPERLINK("https://klasma.github.io/Logging_FAGERSTA/tillsynsmail/A 15631-2023.docx", "A 15631-2023")</f>
        <v/>
      </c>
    </row>
    <row r="206" ht="15" customHeight="1">
      <c r="A206" t="inlineStr">
        <is>
          <t>A 16219-2023</t>
        </is>
      </c>
      <c r="B206" s="1" t="n">
        <v>45022</v>
      </c>
      <c r="C206" s="1" t="n">
        <v>45190</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 "A 16219-2023")</f>
        <v/>
      </c>
      <c r="T206">
        <f>HYPERLINK("https://klasma.github.io/Logging_SURAHAMMAR/kartor/A 16219-2023.png", "A 16219-2023")</f>
        <v/>
      </c>
      <c r="V206">
        <f>HYPERLINK("https://klasma.github.io/Logging_SURAHAMMAR/klagomål/A 16219-2023.docx", "A 16219-2023")</f>
        <v/>
      </c>
      <c r="W206">
        <f>HYPERLINK("https://klasma.github.io/Logging_SURAHAMMAR/klagomålsmail/A 16219-2023.docx", "A 16219-2023")</f>
        <v/>
      </c>
      <c r="X206">
        <f>HYPERLINK("https://klasma.github.io/Logging_SURAHAMMAR/tillsyn/A 16219-2023.docx", "A 16219-2023")</f>
        <v/>
      </c>
      <c r="Y206">
        <f>HYPERLINK("https://klasma.github.io/Logging_SURAHAMMAR/tillsynsmail/A 16219-2023.docx", "A 16219-2023")</f>
        <v/>
      </c>
    </row>
    <row r="207" ht="15" customHeight="1">
      <c r="A207" t="inlineStr">
        <is>
          <t>A 18648-2023</t>
        </is>
      </c>
      <c r="B207" s="1" t="n">
        <v>45043</v>
      </c>
      <c r="C207" s="1" t="n">
        <v>45190</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 "A 18648-2023")</f>
        <v/>
      </c>
      <c r="T207">
        <f>HYPERLINK("https://klasma.github.io/Logging_SKINNSKATTEBERG/kartor/A 18648-2023.png", "A 18648-2023")</f>
        <v/>
      </c>
      <c r="V207">
        <f>HYPERLINK("https://klasma.github.io/Logging_SKINNSKATTEBERG/klagomål/A 18648-2023.docx", "A 18648-2023")</f>
        <v/>
      </c>
      <c r="W207">
        <f>HYPERLINK("https://klasma.github.io/Logging_SKINNSKATTEBERG/klagomålsmail/A 18648-2023.docx", "A 18648-2023")</f>
        <v/>
      </c>
      <c r="X207">
        <f>HYPERLINK("https://klasma.github.io/Logging_SKINNSKATTEBERG/tillsyn/A 18648-2023.docx", "A 18648-2023")</f>
        <v/>
      </c>
      <c r="Y207">
        <f>HYPERLINK("https://klasma.github.io/Logging_SKINNSKATTEBERG/tillsynsmail/A 18648-2023.docx", "A 18648-2023")</f>
        <v/>
      </c>
    </row>
    <row r="208" ht="15" customHeight="1">
      <c r="A208" t="inlineStr">
        <is>
          <t>A 22840-2023</t>
        </is>
      </c>
      <c r="B208" s="1" t="n">
        <v>45072</v>
      </c>
      <c r="C208" s="1" t="n">
        <v>45190</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 "A 22840-2023")</f>
        <v/>
      </c>
      <c r="T208">
        <f>HYPERLINK("https://klasma.github.io/Logging_SURAHAMMAR/kartor/A 22840-2023.png", "A 22840-2023")</f>
        <v/>
      </c>
      <c r="V208">
        <f>HYPERLINK("https://klasma.github.io/Logging_SURAHAMMAR/klagomål/A 22840-2023.docx", "A 22840-2023")</f>
        <v/>
      </c>
      <c r="W208">
        <f>HYPERLINK("https://klasma.github.io/Logging_SURAHAMMAR/klagomålsmail/A 22840-2023.docx", "A 22840-2023")</f>
        <v/>
      </c>
      <c r="X208">
        <f>HYPERLINK("https://klasma.github.io/Logging_SURAHAMMAR/tillsyn/A 22840-2023.docx", "A 22840-2023")</f>
        <v/>
      </c>
      <c r="Y208">
        <f>HYPERLINK("https://klasma.github.io/Logging_SURAHAMMAR/tillsynsmail/A 22840-2023.docx", "A 22840-2023")</f>
        <v/>
      </c>
    </row>
    <row r="209" ht="15" customHeight="1">
      <c r="A209" t="inlineStr">
        <is>
          <t>A 23087-2023</t>
        </is>
      </c>
      <c r="B209" s="1" t="n">
        <v>45075</v>
      </c>
      <c r="C209" s="1" t="n">
        <v>45190</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 "A 23087-2023")</f>
        <v/>
      </c>
      <c r="T209">
        <f>HYPERLINK("https://klasma.github.io/Logging_NORBERG/kartor/A 23087-2023.png", "A 23087-2023")</f>
        <v/>
      </c>
      <c r="V209">
        <f>HYPERLINK("https://klasma.github.io/Logging_NORBERG/klagomål/A 23087-2023.docx", "A 23087-2023")</f>
        <v/>
      </c>
      <c r="W209">
        <f>HYPERLINK("https://klasma.github.io/Logging_NORBERG/klagomålsmail/A 23087-2023.docx", "A 23087-2023")</f>
        <v/>
      </c>
      <c r="X209">
        <f>HYPERLINK("https://klasma.github.io/Logging_NORBERG/tillsyn/A 23087-2023.docx", "A 23087-2023")</f>
        <v/>
      </c>
      <c r="Y209">
        <f>HYPERLINK("https://klasma.github.io/Logging_NORBERG/tillsynsmail/A 23087-2023.docx", "A 23087-2023")</f>
        <v/>
      </c>
    </row>
    <row r="210" ht="15" customHeight="1">
      <c r="A210" t="inlineStr">
        <is>
          <t>A 23221-2023</t>
        </is>
      </c>
      <c r="B210" s="1" t="n">
        <v>45075</v>
      </c>
      <c r="C210" s="1" t="n">
        <v>45190</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 "A 23221-2023")</f>
        <v/>
      </c>
      <c r="T210">
        <f>HYPERLINK("https://klasma.github.io/Logging_SALA/kartor/A 23221-2023.png", "A 23221-2023")</f>
        <v/>
      </c>
      <c r="V210">
        <f>HYPERLINK("https://klasma.github.io/Logging_SALA/klagomål/A 23221-2023.docx", "A 23221-2023")</f>
        <v/>
      </c>
      <c r="W210">
        <f>HYPERLINK("https://klasma.github.io/Logging_SALA/klagomålsmail/A 23221-2023.docx", "A 23221-2023")</f>
        <v/>
      </c>
      <c r="X210">
        <f>HYPERLINK("https://klasma.github.io/Logging_SALA/tillsyn/A 23221-2023.docx", "A 23221-2023")</f>
        <v/>
      </c>
      <c r="Y210">
        <f>HYPERLINK("https://klasma.github.io/Logging_SALA/tillsynsmail/A 23221-2023.docx", "A 23221-2023")</f>
        <v/>
      </c>
    </row>
    <row r="211" ht="15" customHeight="1">
      <c r="A211" t="inlineStr">
        <is>
          <t>A 23690-2023</t>
        </is>
      </c>
      <c r="B211" s="1" t="n">
        <v>45077</v>
      </c>
      <c r="C211" s="1" t="n">
        <v>45190</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 "A 23690-2023")</f>
        <v/>
      </c>
      <c r="T211">
        <f>HYPERLINK("https://klasma.github.io/Logging_NORBERG/kartor/A 23690-2023.png", "A 23690-2023")</f>
        <v/>
      </c>
      <c r="U211">
        <f>HYPERLINK("https://klasma.github.io/Logging_NORBERG/knärot/A 23690-2023.png", "A 23690-2023")</f>
        <v/>
      </c>
      <c r="V211">
        <f>HYPERLINK("https://klasma.github.io/Logging_NORBERG/klagomål/A 23690-2023.docx", "A 23690-2023")</f>
        <v/>
      </c>
      <c r="W211">
        <f>HYPERLINK("https://klasma.github.io/Logging_NORBERG/klagomålsmail/A 23690-2023.docx", "A 23690-2023")</f>
        <v/>
      </c>
      <c r="X211">
        <f>HYPERLINK("https://klasma.github.io/Logging_NORBERG/tillsyn/A 23690-2023.docx", "A 23690-2023")</f>
        <v/>
      </c>
      <c r="Y211">
        <f>HYPERLINK("https://klasma.github.io/Logging_NORBERG/tillsynsmail/A 23690-2023.docx", "A 23690-2023")</f>
        <v/>
      </c>
    </row>
    <row r="212" ht="15" customHeight="1">
      <c r="A212" t="inlineStr">
        <is>
          <t>A 24920-2023</t>
        </is>
      </c>
      <c r="B212" s="1" t="n">
        <v>45085</v>
      </c>
      <c r="C212" s="1" t="n">
        <v>45190</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 "A 24920-2023")</f>
        <v/>
      </c>
      <c r="T212">
        <f>HYPERLINK("https://klasma.github.io/Logging_SURAHAMMAR/kartor/A 24920-2023.png", "A 24920-2023")</f>
        <v/>
      </c>
      <c r="V212">
        <f>HYPERLINK("https://klasma.github.io/Logging_SURAHAMMAR/klagomål/A 24920-2023.docx", "A 24920-2023")</f>
        <v/>
      </c>
      <c r="W212">
        <f>HYPERLINK("https://klasma.github.io/Logging_SURAHAMMAR/klagomålsmail/A 24920-2023.docx", "A 24920-2023")</f>
        <v/>
      </c>
      <c r="X212">
        <f>HYPERLINK("https://klasma.github.io/Logging_SURAHAMMAR/tillsyn/A 24920-2023.docx", "A 24920-2023")</f>
        <v/>
      </c>
      <c r="Y212">
        <f>HYPERLINK("https://klasma.github.io/Logging_SURAHAMMAR/tillsynsmail/A 24920-2023.docx", "A 24920-2023")</f>
        <v/>
      </c>
    </row>
    <row r="213" ht="15" customHeight="1">
      <c r="A213" t="inlineStr">
        <is>
          <t>A 27170-2023</t>
        </is>
      </c>
      <c r="B213" s="1" t="n">
        <v>45096</v>
      </c>
      <c r="C213" s="1" t="n">
        <v>45190</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 "A 27170-2023")</f>
        <v/>
      </c>
      <c r="T213">
        <f>HYPERLINK("https://klasma.github.io/Logging_SURAHAMMAR/kartor/A 27170-2023.png", "A 27170-2023")</f>
        <v/>
      </c>
      <c r="V213">
        <f>HYPERLINK("https://klasma.github.io/Logging_SURAHAMMAR/klagomål/A 27170-2023.docx", "A 27170-2023")</f>
        <v/>
      </c>
      <c r="W213">
        <f>HYPERLINK("https://klasma.github.io/Logging_SURAHAMMAR/klagomålsmail/A 27170-2023.docx", "A 27170-2023")</f>
        <v/>
      </c>
      <c r="X213">
        <f>HYPERLINK("https://klasma.github.io/Logging_SURAHAMMAR/tillsyn/A 27170-2023.docx", "A 27170-2023")</f>
        <v/>
      </c>
      <c r="Y213">
        <f>HYPERLINK("https://klasma.github.io/Logging_SURAHAMMAR/tillsynsmail/A 27170-2023.docx", "A 27170-2023")</f>
        <v/>
      </c>
    </row>
    <row r="214" ht="15" customHeight="1">
      <c r="A214" t="inlineStr">
        <is>
          <t>A 29787-2023</t>
        </is>
      </c>
      <c r="B214" s="1" t="n">
        <v>45107</v>
      </c>
      <c r="C214" s="1" t="n">
        <v>45190</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 "A 29787-2023")</f>
        <v/>
      </c>
      <c r="T214">
        <f>HYPERLINK("https://klasma.github.io/Logging_VASTERAS/kartor/A 29787-2023.png", "A 29787-2023")</f>
        <v/>
      </c>
      <c r="V214">
        <f>HYPERLINK("https://klasma.github.io/Logging_VASTERAS/klagomål/A 29787-2023.docx", "A 29787-2023")</f>
        <v/>
      </c>
      <c r="W214">
        <f>HYPERLINK("https://klasma.github.io/Logging_VASTERAS/klagomålsmail/A 29787-2023.docx", "A 29787-2023")</f>
        <v/>
      </c>
      <c r="X214">
        <f>HYPERLINK("https://klasma.github.io/Logging_VASTERAS/tillsyn/A 29787-2023.docx", "A 29787-2023")</f>
        <v/>
      </c>
      <c r="Y214">
        <f>HYPERLINK("https://klasma.github.io/Logging_VASTERAS/tillsynsmail/A 29787-2023.docx", "A 29787-2023")</f>
        <v/>
      </c>
    </row>
    <row r="215" ht="15" customHeight="1">
      <c r="A215" t="inlineStr">
        <is>
          <t>A 30073-2023</t>
        </is>
      </c>
      <c r="B215" s="1" t="n">
        <v>45110</v>
      </c>
      <c r="C215" s="1" t="n">
        <v>45190</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 "A 30073-2023")</f>
        <v/>
      </c>
      <c r="T215">
        <f>HYPERLINK("https://klasma.github.io/Logging_SURAHAMMAR/kartor/A 30073-2023.png", "A 30073-2023")</f>
        <v/>
      </c>
      <c r="V215">
        <f>HYPERLINK("https://klasma.github.io/Logging_SURAHAMMAR/klagomål/A 30073-2023.docx", "A 30073-2023")</f>
        <v/>
      </c>
      <c r="W215">
        <f>HYPERLINK("https://klasma.github.io/Logging_SURAHAMMAR/klagomålsmail/A 30073-2023.docx", "A 30073-2023")</f>
        <v/>
      </c>
      <c r="X215">
        <f>HYPERLINK("https://klasma.github.io/Logging_SURAHAMMAR/tillsyn/A 30073-2023.docx", "A 30073-2023")</f>
        <v/>
      </c>
      <c r="Y215">
        <f>HYPERLINK("https://klasma.github.io/Logging_SURAHAMMAR/tillsynsmail/A 30073-2023.docx", "A 30073-2023")</f>
        <v/>
      </c>
    </row>
    <row r="216" ht="15" customHeight="1">
      <c r="A216" t="inlineStr">
        <is>
          <t>A 30074-2023</t>
        </is>
      </c>
      <c r="B216" s="1" t="n">
        <v>45110</v>
      </c>
      <c r="C216" s="1" t="n">
        <v>45190</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 "A 30074-2023")</f>
        <v/>
      </c>
      <c r="T216">
        <f>HYPERLINK("https://klasma.github.io/Logging_SURAHAMMAR/kartor/A 30074-2023.png", "A 30074-2023")</f>
        <v/>
      </c>
      <c r="V216">
        <f>HYPERLINK("https://klasma.github.io/Logging_SURAHAMMAR/klagomål/A 30074-2023.docx", "A 30074-2023")</f>
        <v/>
      </c>
      <c r="W216">
        <f>HYPERLINK("https://klasma.github.io/Logging_SURAHAMMAR/klagomålsmail/A 30074-2023.docx", "A 30074-2023")</f>
        <v/>
      </c>
      <c r="X216">
        <f>HYPERLINK("https://klasma.github.io/Logging_SURAHAMMAR/tillsyn/A 30074-2023.docx", "A 30074-2023")</f>
        <v/>
      </c>
      <c r="Y216">
        <f>HYPERLINK("https://klasma.github.io/Logging_SURAHAMMAR/tillsynsmail/A 30074-2023.docx", "A 30074-2023")</f>
        <v/>
      </c>
    </row>
    <row r="217" ht="15" customHeight="1">
      <c r="A217" t="inlineStr">
        <is>
          <t>A 30084-2023</t>
        </is>
      </c>
      <c r="B217" s="1" t="n">
        <v>45110</v>
      </c>
      <c r="C217" s="1" t="n">
        <v>45190</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 "A 30084-2023")</f>
        <v/>
      </c>
      <c r="T217">
        <f>HYPERLINK("https://klasma.github.io/Logging_VASTERAS/kartor/A 30084-2023.png", "A 30084-2023")</f>
        <v/>
      </c>
      <c r="V217">
        <f>HYPERLINK("https://klasma.github.io/Logging_VASTERAS/klagomål/A 30084-2023.docx", "A 30084-2023")</f>
        <v/>
      </c>
      <c r="W217">
        <f>HYPERLINK("https://klasma.github.io/Logging_VASTERAS/klagomålsmail/A 30084-2023.docx", "A 30084-2023")</f>
        <v/>
      </c>
      <c r="X217">
        <f>HYPERLINK("https://klasma.github.io/Logging_VASTERAS/tillsyn/A 30084-2023.docx", "A 30084-2023")</f>
        <v/>
      </c>
      <c r="Y217">
        <f>HYPERLINK("https://klasma.github.io/Logging_VASTERAS/tillsynsmail/A 30084-2023.docx", "A 30084-2023")</f>
        <v/>
      </c>
    </row>
    <row r="218" ht="15" customHeight="1">
      <c r="A218" t="inlineStr">
        <is>
          <t>A 31535-2023</t>
        </is>
      </c>
      <c r="B218" s="1" t="n">
        <v>45116</v>
      </c>
      <c r="C218" s="1" t="n">
        <v>45190</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 "A 31535-2023")</f>
        <v/>
      </c>
      <c r="T218">
        <f>HYPERLINK("https://klasma.github.io/Logging_SALA/kartor/A 31535-2023.png", "A 31535-2023")</f>
        <v/>
      </c>
      <c r="V218">
        <f>HYPERLINK("https://klasma.github.io/Logging_SALA/klagomål/A 31535-2023.docx", "A 31535-2023")</f>
        <v/>
      </c>
      <c r="W218">
        <f>HYPERLINK("https://klasma.github.io/Logging_SALA/klagomålsmail/A 31535-2023.docx", "A 31535-2023")</f>
        <v/>
      </c>
      <c r="X218">
        <f>HYPERLINK("https://klasma.github.io/Logging_SALA/tillsyn/A 31535-2023.docx", "A 31535-2023")</f>
        <v/>
      </c>
      <c r="Y218">
        <f>HYPERLINK("https://klasma.github.io/Logging_SALA/tillsynsmail/A 31535-2023.docx", "A 31535-2023")</f>
        <v/>
      </c>
    </row>
    <row r="219" ht="15" customHeight="1">
      <c r="A219" t="inlineStr">
        <is>
          <t>A 38849-2023</t>
        </is>
      </c>
      <c r="B219" s="1" t="n">
        <v>45163</v>
      </c>
      <c r="C219" s="1" t="n">
        <v>45190</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 "A 38849-2023")</f>
        <v/>
      </c>
      <c r="T219">
        <f>HYPERLINK("https://klasma.github.io/Logging_VASTERAS/kartor/A 38849-2023.png", "A 38849-2023")</f>
        <v/>
      </c>
      <c r="V219">
        <f>HYPERLINK("https://klasma.github.io/Logging_VASTERAS/klagomål/A 38849-2023.docx", "A 38849-2023")</f>
        <v/>
      </c>
      <c r="W219">
        <f>HYPERLINK("https://klasma.github.io/Logging_VASTERAS/klagomålsmail/A 38849-2023.docx", "A 38849-2023")</f>
        <v/>
      </c>
      <c r="X219">
        <f>HYPERLINK("https://klasma.github.io/Logging_VASTERAS/tillsyn/A 38849-2023.docx", "A 38849-2023")</f>
        <v/>
      </c>
      <c r="Y219">
        <f>HYPERLINK("https://klasma.github.io/Logging_VASTERAS/tillsynsmail/A 38849-2023.docx", "A 38849-2023")</f>
        <v/>
      </c>
    </row>
    <row r="220" ht="15" customHeight="1">
      <c r="A220" t="inlineStr">
        <is>
          <t>A 38712-2023</t>
        </is>
      </c>
      <c r="B220" s="1" t="n">
        <v>45163</v>
      </c>
      <c r="C220" s="1" t="n">
        <v>45190</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 "A 38712-2023")</f>
        <v/>
      </c>
      <c r="T220">
        <f>HYPERLINK("https://klasma.github.io/Logging_SKINNSKATTEBERG/kartor/A 38712-2023.png", "A 38712-2023")</f>
        <v/>
      </c>
      <c r="V220">
        <f>HYPERLINK("https://klasma.github.io/Logging_SKINNSKATTEBERG/klagomål/A 38712-2023.docx", "A 38712-2023")</f>
        <v/>
      </c>
      <c r="W220">
        <f>HYPERLINK("https://klasma.github.io/Logging_SKINNSKATTEBERG/klagomålsmail/A 38712-2023.docx", "A 38712-2023")</f>
        <v/>
      </c>
      <c r="X220">
        <f>HYPERLINK("https://klasma.github.io/Logging_SKINNSKATTEBERG/tillsyn/A 38712-2023.docx", "A 38712-2023")</f>
        <v/>
      </c>
      <c r="Y220">
        <f>HYPERLINK("https://klasma.github.io/Logging_SKINNSKATTEBERG/tillsynsmail/A 38712-2023.docx", "A 38712-2023")</f>
        <v/>
      </c>
    </row>
    <row r="221" ht="15" customHeight="1">
      <c r="A221" t="inlineStr">
        <is>
          <t>A 35480-2018</t>
        </is>
      </c>
      <c r="B221" s="1" t="n">
        <v>43325</v>
      </c>
      <c r="C221" s="1" t="n">
        <v>45190</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45190</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45190</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45190</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45190</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45190</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45190</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45190</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45190</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45190</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45190</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45190</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45190</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45190</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45190</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45190</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45190</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45190</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45190</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45190</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45190</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45190</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45190</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45190</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45190</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45190</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45190</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45190</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45190</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45190</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45190</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45190</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45190</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45190</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45190</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45190</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45190</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45190</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45190</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45190</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45190</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45190</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45190</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45190</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45190</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45190</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45190</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45190</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45190</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45190</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45190</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45190</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45190</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45190</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45190</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45190</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45190</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45190</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45190</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45190</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45190</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45190</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45190</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45190</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45190</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45190</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45190</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45190</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45190</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45190</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45190</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45190</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45190</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45190</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45190</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45190</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45190</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45190</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45190</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45190</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45190</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45190</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45190</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45190</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45190</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45190</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45190</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45190</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45190</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45190</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45190</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45190</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45190</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45190</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45190</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45190</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45190</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45190</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45190</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45190</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45190</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45190</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45190</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45190</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45190</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45190</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45190</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45190</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45190</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45190</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45190</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45190</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45190</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45190</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45190</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45190</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45190</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45190</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45190</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45190</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45190</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45190</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45190</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45190</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45190</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45190</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45190</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45190</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45190</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45190</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45190</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45190</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45190</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45190</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45190</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45190</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45190</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45190</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45190</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45190</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45190</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45190</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45190</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45190</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45190</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45190</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45190</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45190</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45190</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45190</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45190</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45190</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45190</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45190</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45190</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45190</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45190</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45190</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45190</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45190</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45190</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45190</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45190</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45190</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45190</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45190</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45190</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45190</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45190</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45190</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45190</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45190</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45190</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45190</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45190</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45190</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45190</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45190</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45190</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45190</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45190</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45190</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45190</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45190</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45190</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45190</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45190</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45190</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45190</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45190</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45190</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45190</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45190</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45190</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45190</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45190</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45190</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45190</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45190</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45190</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45190</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45190</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45190</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45190</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45190</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45190</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45190</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45190</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45190</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45190</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45190</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45190</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45190</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45190</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45190</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45190</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45190</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45190</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45190</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45190</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45190</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45190</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45190</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45190</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45190</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45190</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45190</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45190</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45190</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45190</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45190</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45190</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45190</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45190</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45190</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45190</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45190</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45190</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45190</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45190</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45190</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45190</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45190</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45190</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45190</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45190</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45190</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45190</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45190</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45190</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45190</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45190</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45190</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45190</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45190</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45190</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45190</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45190</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45190</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45190</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45190</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45190</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45190</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45190</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45190</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45190</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45190</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45190</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45190</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45190</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45190</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45190</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45190</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45190</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45190</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45190</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45190</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45190</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45190</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45190</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45190</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45190</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45190</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45190</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45190</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45190</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45190</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45190</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45190</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45190</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45190</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45190</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45190</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45190</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45190</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45190</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45190</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45190</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45190</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45190</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45190</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45190</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45190</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45190</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45190</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45190</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45190</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45190</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45190</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45190</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45190</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45190</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45190</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45190</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45190</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45190</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45190</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45190</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45190</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45190</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45190</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45190</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45190</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45190</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45190</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45190</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45190</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45190</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45190</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45190</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45190</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45190</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45190</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45190</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45190</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45190</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45190</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45190</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45190</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45190</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45190</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45190</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45190</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45190</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45190</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45190</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45190</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45190</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45190</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45190</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45190</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45190</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45190</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45190</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45190</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45190</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45190</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45190</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45190</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45190</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45190</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45190</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45190</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45190</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45190</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45190</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45190</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45190</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45190</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45190</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45190</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45190</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45190</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45190</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45190</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45190</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45190</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45190</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45190</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45190</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45190</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45190</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45190</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45190</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45190</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45190</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45190</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45190</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45190</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45190</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45190</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45190</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45190</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45190</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45190</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45190</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45190</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45190</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45190</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45190</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45190</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45190</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45190</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45190</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45190</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45190</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45190</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45190</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45190</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45190</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45190</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45190</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45190</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45190</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45190</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45190</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45190</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45190</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45190</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45190</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45190</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45190</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45190</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45190</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45190</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45190</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45190</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45190</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45190</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45190</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45190</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45190</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45190</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45190</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45190</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45190</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45190</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45190</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45190</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45190</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45190</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45190</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45190</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45190</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45190</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45190</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45190</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45190</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45190</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45190</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45190</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45190</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45190</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45190</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45190</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45190</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45190</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45190</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45190</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45190</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45190</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45190</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45190</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45190</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45190</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45190</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45190</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45190</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45190</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45190</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45190</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45190</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45190</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45190</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45190</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45190</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45190</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45190</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45190</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45190</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45190</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45190</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45190</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45190</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45190</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45190</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45190</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45190</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45190</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45190</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45190</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45190</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45190</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45190</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45190</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45190</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45190</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45190</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45190</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45190</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45190</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45190</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45190</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45190</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45190</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45190</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45190</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45190</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45190</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45190</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45190</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45190</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45190</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45190</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45190</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45190</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45190</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45190</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45190</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45190</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45190</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45190</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45190</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45190</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45190</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45190</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45190</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45190</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45190</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45190</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45190</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45190</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45190</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45190</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45190</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45190</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45190</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45190</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45190</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45190</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45190</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45190</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45190</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45190</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45190</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45190</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45190</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45190</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45190</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45190</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45190</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45190</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45190</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45190</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45190</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45190</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45190</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45190</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45190</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45190</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45190</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45190</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45190</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45190</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45190</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45190</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45190</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45190</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45190</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45190</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45190</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45190</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45190</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45190</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45190</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45190</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45190</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45190</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45190</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45190</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45190</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45190</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45190</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45190</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45190</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45190</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45190</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45190</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45190</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45190</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45190</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45190</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45190</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45190</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45190</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45190</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45190</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45190</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45190</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45190</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45190</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45190</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45190</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45190</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45190</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45190</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45190</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45190</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45190</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45190</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45190</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45190</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45190</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45190</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45190</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45190</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45190</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45190</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45190</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45190</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45190</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45190</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45190</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45190</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45190</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45190</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45190</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45190</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45190</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45190</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45190</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45190</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45190</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45190</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45190</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45190</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45190</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45190</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45190</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45190</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45190</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45190</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45190</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45190</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45190</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45190</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45190</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45190</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45190</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45190</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45190</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45190</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45190</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45190</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45190</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45190</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45190</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45190</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45190</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45190</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45190</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45190</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45190</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45190</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45190</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45190</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45190</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45190</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45190</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45190</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45190</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45190</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45190</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45190</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45190</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45190</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45190</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45190</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45190</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45190</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45190</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45190</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45190</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45190</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45190</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45190</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45190</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45190</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45190</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45190</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45190</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45190</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45190</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45190</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45190</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45190</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45190</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45190</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45190</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45190</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45190</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45190</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45190</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45190</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45190</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45190</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45190</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45190</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45190</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45190</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45190</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45190</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45190</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45190</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45190</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45190</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45190</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45190</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45190</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45190</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45190</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45190</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45190</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45190</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45190</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45190</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45190</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45190</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45190</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45190</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45190</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45190</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45190</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45190</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45190</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45190</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45190</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45190</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45190</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45190</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45190</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45190</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45190</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45190</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45190</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45190</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45190</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45190</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45190</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45190</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45190</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45190</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45190</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45190</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45190</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45190</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45190</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45190</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45190</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45190</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45190</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45190</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45190</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45190</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45190</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45190</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45190</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45190</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45190</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45190</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45190</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45190</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45190</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45190</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45190</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45190</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45190</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45190</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45190</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45190</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45190</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45190</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45190</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45190</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45190</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45190</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45190</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45190</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45190</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45190</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45190</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45190</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45190</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45190</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45190</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45190</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45190</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45190</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45190</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45190</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45190</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45190</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45190</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45190</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45190</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45190</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45190</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45190</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45190</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45190</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45190</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45190</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45190</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45190</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45190</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45190</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45190</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45190</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45190</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45190</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45190</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45190</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45190</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45190</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45190</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45190</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45190</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45190</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45190</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45190</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45190</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45190</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45190</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45190</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45190</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45190</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45190</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45190</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45190</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45190</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45190</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45190</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45190</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45190</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45190</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45190</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45190</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45190</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45190</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45190</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45190</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45190</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45190</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45190</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45190</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45190</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45190</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45190</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45190</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45190</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45190</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45190</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45190</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45190</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45190</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45190</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45190</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45190</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45190</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45190</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45190</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45190</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45190</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45190</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45190</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45190</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45190</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45190</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45190</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45190</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45190</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45190</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45190</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45190</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45190</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45190</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45190</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45190</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45190</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45190</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45190</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45190</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45190</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45190</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45190</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45190</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45190</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45190</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45190</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45190</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45190</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45190</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45190</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45190</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45190</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45190</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45190</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45190</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45190</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45190</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45190</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45190</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45190</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45190</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45190</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45190</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45190</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45190</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45190</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45190</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45190</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45190</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45190</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45190</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45190</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45190</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45190</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45190</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45190</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45190</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45190</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45190</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45190</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45190</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45190</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45190</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45190</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45190</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45190</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45190</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45190</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45190</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45190</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45190</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45190</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45190</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45190</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45190</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45190</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45190</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45190</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45190</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45190</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45190</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45190</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45190</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45190</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45190</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45190</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45190</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45190</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45190</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45190</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45190</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45190</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45190</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45190</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45190</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45190</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45190</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45190</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45190</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45190</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45190</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45190</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45190</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45190</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45190</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45190</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45190</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45190</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45190</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45190</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45190</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45190</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45190</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45190</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45190</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45190</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45190</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45190</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45190</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45190</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45190</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45190</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45190</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45190</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45190</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45190</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45190</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45190</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45190</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45190</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45190</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45190</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45190</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45190</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45190</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45190</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45190</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45190</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45190</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45190</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45190</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45190</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45190</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45190</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45190</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45190</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45190</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45190</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45190</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45190</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45190</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45190</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45190</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45190</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45190</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45190</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45190</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45190</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45190</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45190</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45190</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45190</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45190</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45190</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45190</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45190</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45190</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45190</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45190</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45190</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45190</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45190</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45190</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45190</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45190</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45190</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45190</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45190</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45190</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45190</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45190</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45190</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45190</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45190</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45190</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45190</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45190</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45190</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45190</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45190</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45190</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45190</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45190</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45190</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45190</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45190</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45190</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45190</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45190</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45190</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45190</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45190</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45190</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45190</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45190</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45190</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45190</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45190</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45190</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45190</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45190</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45190</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45190</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45190</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45190</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45190</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45190</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45190</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45190</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45190</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45190</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45190</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45190</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45190</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45190</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45190</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45190</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45190</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45190</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45190</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45190</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45190</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45190</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45190</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45190</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45190</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45190</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45190</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45190</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45190</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45190</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45190</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45190</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45190</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45190</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45190</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45190</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45190</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45190</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45190</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45190</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45190</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45190</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45190</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45190</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45190</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45190</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45190</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45190</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45190</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45190</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45190</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45190</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45190</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45190</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45190</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45190</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45190</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45190</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45190</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45190</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45190</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45190</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45190</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45190</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 "A 60134-2020")</f>
        <v/>
      </c>
      <c r="V1368">
        <f>HYPERLINK("https://klasma.github.io/Logging_SKINNSKATTEBERG/klagomål/A 60134-2020.docx", "A 60134-2020")</f>
        <v/>
      </c>
      <c r="W1368">
        <f>HYPERLINK("https://klasma.github.io/Logging_SKINNSKATTEBERG/klagomålsmail/A 60134-2020.docx", "A 60134-2020")</f>
        <v/>
      </c>
      <c r="X1368">
        <f>HYPERLINK("https://klasma.github.io/Logging_SKINNSKATTEBERG/tillsyn/A 60134-2020.docx", "A 60134-2020")</f>
        <v/>
      </c>
      <c r="Y1368">
        <f>HYPERLINK("https://klasma.github.io/Logging_SKINNSKATTEBERG/tillsynsmail/A 60134-2020.docx", "A 60134-2020")</f>
        <v/>
      </c>
    </row>
    <row r="1369" ht="15" customHeight="1">
      <c r="A1369" t="inlineStr">
        <is>
          <t>A 60363-2020</t>
        </is>
      </c>
      <c r="B1369" s="1" t="n">
        <v>44152</v>
      </c>
      <c r="C1369" s="1" t="n">
        <v>45190</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45190</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45190</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45190</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45190</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45190</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45190</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45190</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45190</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45190</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45190</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45190</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45190</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45190</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45190</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45190</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45190</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45190</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45190</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45190</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45190</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45190</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45190</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45190</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45190</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45190</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45190</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45190</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45190</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45190</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45190</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45190</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45190</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45190</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45190</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45190</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45190</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45190</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45190</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45190</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45190</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45190</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45190</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45190</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45190</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45190</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45190</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45190</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45190</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45190</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45190</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45190</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45190</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45190</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45190</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45190</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45190</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45190</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45190</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45190</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45190</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45190</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45190</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 "A 1599-2021")</f>
        <v/>
      </c>
      <c r="V1431">
        <f>HYPERLINK("https://klasma.github.io/Logging_SALA/klagomål/A 1599-2021.docx", "A 1599-2021")</f>
        <v/>
      </c>
      <c r="W1431">
        <f>HYPERLINK("https://klasma.github.io/Logging_SALA/klagomålsmail/A 1599-2021.docx", "A 1599-2021")</f>
        <v/>
      </c>
      <c r="X1431">
        <f>HYPERLINK("https://klasma.github.io/Logging_SALA/tillsyn/A 1599-2021.docx", "A 1599-2021")</f>
        <v/>
      </c>
      <c r="Y1431">
        <f>HYPERLINK("https://klasma.github.io/Logging_SALA/tillsynsmail/A 1599-2021.docx", "A 1599-2021")</f>
        <v/>
      </c>
    </row>
    <row r="1432" ht="15" customHeight="1">
      <c r="A1432" t="inlineStr">
        <is>
          <t>A 1492-2021</t>
        </is>
      </c>
      <c r="B1432" s="1" t="n">
        <v>44209</v>
      </c>
      <c r="C1432" s="1" t="n">
        <v>45190</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45190</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45190</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45190</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45190</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45190</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45190</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45190</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45190</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45190</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45190</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45190</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45190</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45190</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45190</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45190</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45190</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45190</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45190</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45190</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45190</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45190</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45190</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45190</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45190</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45190</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45190</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45190</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45190</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45190</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45190</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45190</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45190</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45190</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45190</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45190</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45190</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45190</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45190</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45190</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45190</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45190</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45190</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45190</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45190</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45190</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45190</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45190</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45190</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45190</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45190</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45190</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45190</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45190</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45190</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45190</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45190</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45190</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45190</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45190</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45190</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45190</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45190</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45190</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45190</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45190</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45190</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45190</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45190</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45190</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45190</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45190</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45190</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45190</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45190</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45190</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45190</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45190</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45190</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45190</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45190</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45190</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45190</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45190</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45190</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45190</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45190</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45190</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45190</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45190</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45190</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45190</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45190</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45190</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45190</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45190</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45190</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45190</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45190</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45190</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45190</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45190</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45190</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45190</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45190</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45190</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45190</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45190</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45190</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45190</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45190</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45190</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45190</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45190</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45190</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45190</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45190</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45190</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45190</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45190</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45190</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45190</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45190</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45190</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45190</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45190</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45190</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45190</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45190</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45190</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45190</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45190</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45190</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45190</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45190</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45190</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45190</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45190</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45190</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45190</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45190</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45190</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45190</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45190</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45190</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45190</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45190</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45190</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45190</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45190</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45190</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45190</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45190</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45190</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45190</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45190</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45190</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45190</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45190</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45190</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45190</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45190</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45190</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45190</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45190</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45190</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45190</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45190</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45190</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45190</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45190</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45190</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45190</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45190</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45190</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45190</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45190</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45190</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45190</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45190</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45190</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45190</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45190</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45190</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45190</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45190</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45190</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45190</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45190</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45190</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45190</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45190</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45190</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45190</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45190</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45190</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45190</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45190</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45190</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45190</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45190</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45190</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45190</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45190</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45190</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45190</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45190</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45190</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45190</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45190</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45190</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45190</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45190</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45190</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45190</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45190</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45190</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45190</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45190</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45190</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45190</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45190</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45190</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45190</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45190</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45190</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45190</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45190</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45190</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45190</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45190</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45190</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45190</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45190</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45190</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45190</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45190</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45190</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45190</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45190</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45190</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45190</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45190</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45190</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45190</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45190</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45190</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45190</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45190</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45190</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45190</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45190</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45190</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45190</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45190</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45190</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45190</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45190</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45190</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45190</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45190</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45190</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45190</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45190</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45190</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45190</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45190</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45190</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45190</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45190</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45190</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45190</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45190</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45190</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45190</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45190</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45190</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45190</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45190</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45190</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45190</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45190</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45190</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45190</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45190</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45190</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45190</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45190</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45190</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45190</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45190</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45190</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45190</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45190</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45190</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45190</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45190</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45190</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45190</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45190</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45190</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45190</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45190</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45190</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45190</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45190</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45190</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45190</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45190</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45190</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45190</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45190</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45190</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45190</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45190</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45190</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45190</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45190</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45190</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45190</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45190</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45190</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45190</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45190</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45190</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45190</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45190</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45190</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45190</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45190</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45190</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45190</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45190</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45190</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45190</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45190</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45190</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45190</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45190</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45190</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45190</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45190</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45190</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45190</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45190</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45190</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45190</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45190</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45190</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45190</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45190</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45190</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45190</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45190</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45190</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45190</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45190</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45190</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45190</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45190</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45190</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45190</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45190</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45190</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45190</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45190</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45190</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45190</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45190</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45190</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45190</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45190</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45190</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45190</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45190</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45190</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45190</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45190</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45190</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45190</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45190</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 "A 67037-2021")</f>
        <v/>
      </c>
      <c r="V1812">
        <f>HYPERLINK("https://klasma.github.io/Logging_SALA/klagomål/A 67037-2021.docx", "A 67037-2021")</f>
        <v/>
      </c>
      <c r="W1812">
        <f>HYPERLINK("https://klasma.github.io/Logging_SALA/klagomålsmail/A 67037-2021.docx", "A 67037-2021")</f>
        <v/>
      </c>
      <c r="X1812">
        <f>HYPERLINK("https://klasma.github.io/Logging_SALA/tillsyn/A 67037-2021.docx", "A 67037-2021")</f>
        <v/>
      </c>
      <c r="Y1812">
        <f>HYPERLINK("https://klasma.github.io/Logging_SALA/tillsynsmail/A 67037-2021.docx", "A 67037-2021")</f>
        <v/>
      </c>
    </row>
    <row r="1813" ht="15" customHeight="1">
      <c r="A1813" t="inlineStr">
        <is>
          <t>A 67350-2021</t>
        </is>
      </c>
      <c r="B1813" s="1" t="n">
        <v>44523</v>
      </c>
      <c r="C1813" s="1" t="n">
        <v>45190</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45190</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45190</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45190</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45190</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45190</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45190</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45190</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45190</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45190</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45190</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45190</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45190</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45190</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45190</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45190</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45190</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45190</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45190</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45190</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45190</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45190</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45190</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45190</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45190</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45190</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45190</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45190</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45190</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45190</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45190</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45190</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45190</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45190</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45190</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45190</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45190</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45190</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45190</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45190</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45190</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45190</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45190</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45190</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45190</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45190</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45190</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45190</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45190</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45190</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45190</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45190</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45190</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45190</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45190</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45190</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45190</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45190</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45190</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45190</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45190</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45190</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45190</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45190</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45190</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45190</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45190</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45190</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45190</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45190</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45190</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45190</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45190</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45190</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45190</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45190</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45190</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45190</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45190</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45190</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45190</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45190</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45190</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45190</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45190</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45190</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45190</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45190</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45190</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45190</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45190</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45190</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45190</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45190</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45190</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45190</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45190</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45190</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45190</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45190</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45190</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45190</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45190</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45190</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45190</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45190</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45190</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45190</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45190</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45190</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45190</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45190</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45190</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45190</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45190</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45190</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45190</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45190</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45190</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45190</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45190</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45190</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45190</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45190</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45190</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45190</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45190</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45190</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45190</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45190</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45190</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45190</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45190</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45190</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45190</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45190</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45190</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45190</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45190</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45190</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45190</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45190</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45190</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45190</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45190</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45190</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45190</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45190</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45190</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45190</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45190</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45190</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45190</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45190</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45190</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45190</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45190</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45190</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45190</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45190</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45190</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45190</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45190</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45190</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45190</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45190</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45190</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45190</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45190</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45190</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45190</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45190</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45190</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45190</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45190</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45190</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45190</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45190</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45190</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45190</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45190</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45190</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45190</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45190</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45190</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45190</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45190</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45190</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45190</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45190</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45190</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45190</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45190</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45190</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45190</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45190</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45190</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45190</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45190</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45190</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45190</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45190</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45190</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45190</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45190</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45190</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45190</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45190</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45190</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45190</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45190</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45190</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45190</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45190</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45190</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45190</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45190</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45190</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45190</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45190</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45190</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45190</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45190</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45190</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45190</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45190</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45190</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45190</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45190</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45190</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45190</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45190</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45190</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45190</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45190</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45190</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45190</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45190</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45190</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45190</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45190</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45190</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45190</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45190</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45190</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45190</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45190</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45190</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45190</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45190</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45190</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45190</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45190</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45190</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45190</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45190</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45190</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45190</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45190</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45190</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45190</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45190</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45190</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45190</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45190</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45190</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45190</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45190</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45190</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45190</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45190</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45190</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45190</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45190</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45190</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45190</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45190</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45190</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45190</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45190</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45190</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45190</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45190</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45190</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45190</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45190</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45190</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45190</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45190</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45190</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45190</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45190</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45190</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45190</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45190</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45190</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45190</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45190</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45190</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45190</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45190</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45190</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45190</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45190</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45190</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45190</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45190</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45190</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45190</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45190</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45190</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45190</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45190</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45190</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45190</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45190</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45190</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45190</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45190</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45190</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45190</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45190</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45190</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45190</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45190</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45190</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45190</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45190</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45190</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45190</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45190</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45190</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45190</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45190</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45190</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45190</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45190</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45190</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45190</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45190</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45190</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45190</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45190</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45190</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45190</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45190</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45190</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45190</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45190</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45190</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45190</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45190</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45190</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45190</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45190</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45190</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45190</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45190</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45190</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45190</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45190</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45190</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45190</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45190</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45190</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45190</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45190</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45190</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45190</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45190</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45190</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45190</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45190</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45190</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45190</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45190</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45190</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45190</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45190</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45190</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45190</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45190</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45190</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45190</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45190</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45190</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45190</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45190</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45190</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45190</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45190</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45190</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45190</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45190</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45190</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45190</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45190</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45190</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45190</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45190</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45190</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45190</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45190</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45190</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45190</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45190</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45190</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45190</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45190</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45190</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45190</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45190</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45190</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45190</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45190</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45190</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45190</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45190</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45190</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45190</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45190</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45190</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45190</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45190</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45190</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45190</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45190</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45190</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45190</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45190</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45190</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45190</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45190</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45190</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45190</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45190</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45190</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45190</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45190</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45190</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45190</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45190</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45190</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45190</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45190</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45190</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45190</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45190</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45190</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45190</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45190</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45190</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45190</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45190</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45190</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45190</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45190</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45190</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45190</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45190</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45190</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45190</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45190</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45190</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45190</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45190</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45190</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45190</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45190</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45190</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45190</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45190</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45190</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45190</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45190</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45190</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45190</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45190</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45190</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45190</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45190</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45190</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45190</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45190</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45190</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45190</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45190</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45190</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45190</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45190</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45190</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45190</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45190</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45190</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45190</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45190</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45190</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45190</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45190</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45190</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45190</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45190</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45190</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45190</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45190</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45190</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45190</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45190</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45190</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45190</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45190</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45190</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45190</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45190</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45190</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45190</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45190</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45190</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45190</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45190</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45190</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45190</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45190</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45190</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45190</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45190</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45190</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45190</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45190</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45190</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45190</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45190</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45190</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45190</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45190</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45190</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45190</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45190</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45190</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45190</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45190</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45190</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45190</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45190</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45190</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45190</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45190</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45190</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45190</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45190</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45190</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45190</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45190</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45190</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45190</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45190</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45190</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45190</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45190</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45190</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45190</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45190</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45190</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45190</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45190</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45190</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45190</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45190</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45190</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45190</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45190</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45190</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45190</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45190</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45190</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45190</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45190</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45190</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45190</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45190</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45190</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45190</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45190</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45190</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45190</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45190</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45190</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45190</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45190</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45190</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45190</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45190</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45190</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45190</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45190</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45190</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45190</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45190</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45190</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45190</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45190</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45190</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45190</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45190</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45190</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45190</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45190</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45190</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45190</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45190</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45190</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45190</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45190</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45190</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45190</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45190</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45190</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45190</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45190</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45190</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45190</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45190</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45190</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45190</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45190</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45190</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45190</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45190</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45190</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45190</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45190</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45190</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45190</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45190</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45190</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45190</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45190</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45190</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45190</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45190</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45190</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45190</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45190</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45190</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45190</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45190</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45190</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45190</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45190</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45190</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45190</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45190</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45190</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45190</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45190</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45190</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45190</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45190</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45190</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45190</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45190</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45190</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45190</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45190</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45190</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45190</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45190</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45190</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45190</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45190</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45190</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45190</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45190</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45190</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45190</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45190</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45190</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45190</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45190</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45190</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45190</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45190</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45190</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45190</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45190</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45190</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45190</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45190</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45190</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45190</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45190</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45190</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45190</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45190</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45190</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45190</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45190</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45190</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45190</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45190</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45190</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45190</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45190</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45190</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45190</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45190</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45190</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45190</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45190</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45190</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45190</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45190</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45190</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45190</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45190</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45190</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45190</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45190</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45190</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45190</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45190</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45190</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45190</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45190</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45190</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45190</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45190</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45190</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45190</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45190</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45190</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45190</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45190</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45190</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45190</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45190</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45190</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45190</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45190</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45190</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45190</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45190</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45190</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45190</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45190</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45190</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45190</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45190</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45190</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45190</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45190</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45190</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45190</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45190</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45190</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45190</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45190</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45190</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45190</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45190</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45190</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45190</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45190</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45190</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45190</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45190</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45190</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45190</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45190</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45190</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45190</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45190</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45190</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45190</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45190</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45190</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45190</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45190</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45190</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45190</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45190</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45190</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45190</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45190</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45190</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45190</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45190</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45190</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45190</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45190</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45190</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45190</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45190</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45190</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45190</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45190</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45190</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45190</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45190</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45190</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45190</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45190</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45190</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45190</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45190</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45190</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45190</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45190</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45190</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45190</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45190</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45190</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45190</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45190</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45190</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45190</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45190</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45190</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45190</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45190</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45190</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45190</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45190</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45190</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45190</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45190</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45190</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45190</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45190</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45190</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45190</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45190</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45190</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45190</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45190</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45190</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45190</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45190</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45190</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45190</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45190</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45190</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45190</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45190</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45190</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45190</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45190</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45190</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45190</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45190</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45190</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45190</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45190</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45190</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45190</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45190</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45190</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45190</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45190</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45190</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45190</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45190</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45190</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45190</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45190</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45190</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45190</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45190</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45190</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45190</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45190</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45190</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45190</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45190</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45190</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45190</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45190</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45190</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45190</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45190</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45190</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45190</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45190</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45190</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45190</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45190</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45190</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45190</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45190</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45190</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45190</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45190</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45190</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45190</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45190</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45190</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45190</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45190</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45190</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45190</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45190</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45190</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45190</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45190</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45190</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45190</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45190</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45190</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45190</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45190</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45190</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45190</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45190</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45190</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45190</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45190</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45190</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45190</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45190</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45190</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45190</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45190</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45190</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45190</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45190</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45190</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45190</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45190</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45190</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45190</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45190</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45190</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45190</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45190</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45190</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45190</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45190</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45190</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45190</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45190</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45190</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45190</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45190</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45190</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45190</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45190</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45190</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45190</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45190</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45190</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45190</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45190</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45190</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45190</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45190</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45190</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45190</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45190</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45190</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45190</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45190</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45190</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45190</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45190</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45190</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45190</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45190</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45190</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45190</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45190</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45190</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45190</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45190</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45190</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45190</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45190</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45190</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45190</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45190</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45190</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45190</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45190</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45190</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45190</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40301-2023</t>
        </is>
      </c>
      <c r="B2797" s="1" t="n">
        <v>45169</v>
      </c>
      <c r="C2797" s="1" t="n">
        <v>45190</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42253-2023</t>
        </is>
      </c>
      <c r="B2798" s="1" t="n">
        <v>45180</v>
      </c>
      <c r="C2798" s="1" t="n">
        <v>45190</v>
      </c>
      <c r="D2798" t="inlineStr">
        <is>
          <t>VÄSTMANLANDS LÄN</t>
        </is>
      </c>
      <c r="E2798" t="inlineStr">
        <is>
          <t>VÄSTERÅS</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42262-2023</t>
        </is>
      </c>
      <c r="B2799" s="1" t="n">
        <v>45180</v>
      </c>
      <c r="C2799" s="1" t="n">
        <v>45190</v>
      </c>
      <c r="D2799" t="inlineStr">
        <is>
          <t>VÄSTMANLANDS LÄN</t>
        </is>
      </c>
      <c r="E2799" t="inlineStr">
        <is>
          <t>VÄSTERÅS</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42251-2023</t>
        </is>
      </c>
      <c r="B2800" s="1" t="n">
        <v>45180</v>
      </c>
      <c r="C2800" s="1" t="n">
        <v>45190</v>
      </c>
      <c r="D2800" t="inlineStr">
        <is>
          <t>VÄSTMANLANDS LÄN</t>
        </is>
      </c>
      <c r="E2800" t="inlineStr">
        <is>
          <t>VÄSTERÅS</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42257-2023</t>
        </is>
      </c>
      <c r="B2801" s="1" t="n">
        <v>45180</v>
      </c>
      <c r="C2801" s="1" t="n">
        <v>45190</v>
      </c>
      <c r="D2801" t="inlineStr">
        <is>
          <t>VÄSTMANLANDS LÄN</t>
        </is>
      </c>
      <c r="E2801" t="inlineStr">
        <is>
          <t>VÄSTERÅS</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42976-2023</t>
        </is>
      </c>
      <c r="B2802" s="1" t="n">
        <v>45182</v>
      </c>
      <c r="C2802" s="1" t="n">
        <v>45190</v>
      </c>
      <c r="D2802" t="inlineStr">
        <is>
          <t>VÄSTMANLANDS LÄN</t>
        </is>
      </c>
      <c r="E2802" t="inlineStr">
        <is>
          <t>SKINNSKATTEBERG</t>
        </is>
      </c>
      <c r="F2802" t="inlineStr">
        <is>
          <t>Sveaskog</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43187-2023</t>
        </is>
      </c>
      <c r="B2803" s="1" t="n">
        <v>45183</v>
      </c>
      <c r="C2803" s="1" t="n">
        <v>45190</v>
      </c>
      <c r="D2803" t="inlineStr">
        <is>
          <t>VÄSTMANLANDS LÄN</t>
        </is>
      </c>
      <c r="E2803" t="inlineStr">
        <is>
          <t>SALA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43188-2023</t>
        </is>
      </c>
      <c r="B2804" s="1" t="n">
        <v>45183</v>
      </c>
      <c r="C2804" s="1" t="n">
        <v>45190</v>
      </c>
      <c r="D2804" t="inlineStr">
        <is>
          <t>VÄSTMANLANDS LÄN</t>
        </is>
      </c>
      <c r="E2804" t="inlineStr">
        <is>
          <t>SALA</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43753-2023</t>
        </is>
      </c>
      <c r="B2805" s="1" t="n">
        <v>45187</v>
      </c>
      <c r="C2805" s="1" t="n">
        <v>45190</v>
      </c>
      <c r="D2805" t="inlineStr">
        <is>
          <t>VÄSTMANLANDS LÄN</t>
        </is>
      </c>
      <c r="E2805" t="inlineStr">
        <is>
          <t>VÄSTERÅS</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43812-2023</t>
        </is>
      </c>
      <c r="B2806" s="1" t="n">
        <v>45187</v>
      </c>
      <c r="C2806" s="1" t="n">
        <v>45190</v>
      </c>
      <c r="D2806" t="inlineStr">
        <is>
          <t>VÄSTMANLANDS LÄN</t>
        </is>
      </c>
      <c r="E2806" t="inlineStr">
        <is>
          <t>ARBOGA</t>
        </is>
      </c>
      <c r="F2806" t="inlineStr">
        <is>
          <t>Sveaskog</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43802-2023</t>
        </is>
      </c>
      <c r="B2807" s="1" t="n">
        <v>45187</v>
      </c>
      <c r="C2807" s="1" t="n">
        <v>45190</v>
      </c>
      <c r="D2807" t="inlineStr">
        <is>
          <t>VÄSTMANLANDS LÄN</t>
        </is>
      </c>
      <c r="E2807" t="inlineStr">
        <is>
          <t>ARBOGA</t>
        </is>
      </c>
      <c r="F2807" t="inlineStr">
        <is>
          <t>Sveaskog</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43813-2023</t>
        </is>
      </c>
      <c r="B2808" s="1" t="n">
        <v>45187</v>
      </c>
      <c r="C2808" s="1" t="n">
        <v>45190</v>
      </c>
      <c r="D2808" t="inlineStr">
        <is>
          <t>VÄSTMANLANDS LÄN</t>
        </is>
      </c>
      <c r="E2808" t="inlineStr">
        <is>
          <t>ARBOGA</t>
        </is>
      </c>
      <c r="F2808" t="inlineStr">
        <is>
          <t>Sveaskog</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43806-2023</t>
        </is>
      </c>
      <c r="B2809" s="1" t="n">
        <v>45187</v>
      </c>
      <c r="C2809" s="1" t="n">
        <v>45190</v>
      </c>
      <c r="D2809" t="inlineStr">
        <is>
          <t>VÄSTMANLANDS LÄN</t>
        </is>
      </c>
      <c r="E2809" t="inlineStr">
        <is>
          <t>ARBOGA</t>
        </is>
      </c>
      <c r="F2809" t="inlineStr">
        <is>
          <t>Sveaskog</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44586-2023</t>
        </is>
      </c>
      <c r="B2810" s="1" t="n">
        <v>45189</v>
      </c>
      <c r="C2810" s="1" t="n">
        <v>45190</v>
      </c>
      <c r="D2810" t="inlineStr">
        <is>
          <t>VÄSTMANLANDS LÄN</t>
        </is>
      </c>
      <c r="E2810" t="inlineStr">
        <is>
          <t>KÖPING</t>
        </is>
      </c>
      <c r="G2810" t="n">
        <v>3.2</v>
      </c>
      <c r="H2810" t="n">
        <v>0</v>
      </c>
      <c r="I2810" t="n">
        <v>0</v>
      </c>
      <c r="J2810" t="n">
        <v>0</v>
      </c>
      <c r="K2810" t="n">
        <v>0</v>
      </c>
      <c r="L2810" t="n">
        <v>0</v>
      </c>
      <c r="M2810" t="n">
        <v>0</v>
      </c>
      <c r="N2810" t="n">
        <v>0</v>
      </c>
      <c r="O2810" t="n">
        <v>0</v>
      </c>
      <c r="P2810" t="n">
        <v>0</v>
      </c>
      <c r="Q2810" t="n">
        <v>0</v>
      </c>
      <c r="R2810" s="2" t="inlineStr"/>
    </row>
    <row r="2811">
      <c r="A2811" t="inlineStr">
        <is>
          <t>A 44582-2023</t>
        </is>
      </c>
      <c r="B2811" s="1" t="n">
        <v>45189</v>
      </c>
      <c r="C2811" s="1" t="n">
        <v>45190</v>
      </c>
      <c r="D2811" t="inlineStr">
        <is>
          <t>VÄSTMANLANDS LÄN</t>
        </is>
      </c>
      <c r="E2811" t="inlineStr">
        <is>
          <t>KÖPING</t>
        </is>
      </c>
      <c r="G2811" t="n">
        <v>1.7</v>
      </c>
      <c r="H2811" t="n">
        <v>0</v>
      </c>
      <c r="I2811" t="n">
        <v>0</v>
      </c>
      <c r="J2811" t="n">
        <v>0</v>
      </c>
      <c r="K2811" t="n">
        <v>0</v>
      </c>
      <c r="L2811" t="n">
        <v>0</v>
      </c>
      <c r="M2811" t="n">
        <v>0</v>
      </c>
      <c r="N2811" t="n">
        <v>0</v>
      </c>
      <c r="O2811" t="n">
        <v>0</v>
      </c>
      <c r="P2811" t="n">
        <v>0</v>
      </c>
      <c r="Q2811" t="n">
        <v>0</v>
      </c>
      <c r="R28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2023-09-21T06:48:29Z</dcterms:created>
  <dcterms:modified xmlns:dcterms="http://purl.org/dc/terms/" xmlns:xsi="http://www.w3.org/2001/XMLSchema-instance" xsi:type="dcterms:W3CDTF">2023-09-21T06:48:30Z</dcterms:modified>
</cp:coreProperties>
</file>