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45209</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69056-2020.xlsx", "A 69056-2020")</f>
        <v/>
      </c>
      <c r="T2">
        <f>HYPERLINK("https://klasma.github.io/Logging_1907/kartor/A 69056-2020.png", "A 69056-2020")</f>
        <v/>
      </c>
      <c r="V2">
        <f>HYPERLINK("https://klasma.github.io/Logging_1907/klagomål/A 69056-2020.docx", "A 69056-2020")</f>
        <v/>
      </c>
      <c r="W2">
        <f>HYPERLINK("https://klasma.github.io/Logging_1907/klagomålsmail/A 69056-2020.docx", "A 69056-2020")</f>
        <v/>
      </c>
      <c r="X2">
        <f>HYPERLINK("https://klasma.github.io/Logging_1907/tillsyn/A 69056-2020.docx", "A 69056-2020")</f>
        <v/>
      </c>
      <c r="Y2">
        <f>HYPERLINK("https://klasma.github.io/Logging_1907/tillsynsmail/A 69056-2020.docx", "A 69056-2020")</f>
        <v/>
      </c>
    </row>
    <row r="3" ht="15" customHeight="1">
      <c r="A3" t="inlineStr">
        <is>
          <t>A 12276-2023</t>
        </is>
      </c>
      <c r="B3" s="1" t="n">
        <v>44995</v>
      </c>
      <c r="C3" s="1" t="n">
        <v>45209</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12276-2023.xlsx", "A 12276-2023")</f>
        <v/>
      </c>
      <c r="T3">
        <f>HYPERLINK("https://klasma.github.io/Logging_1981/kartor/A 12276-2023.png", "A 12276-2023")</f>
        <v/>
      </c>
      <c r="U3">
        <f>HYPERLINK("https://klasma.github.io/Logging_1981/knärot/A 12276-2023.png", "A 12276-2023")</f>
        <v/>
      </c>
      <c r="V3">
        <f>HYPERLINK("https://klasma.github.io/Logging_1981/klagomål/A 12276-2023.docx", "A 12276-2023")</f>
        <v/>
      </c>
      <c r="W3">
        <f>HYPERLINK("https://klasma.github.io/Logging_1981/klagomålsmail/A 12276-2023.docx", "A 12276-2023")</f>
        <v/>
      </c>
      <c r="X3">
        <f>HYPERLINK("https://klasma.github.io/Logging_1981/tillsyn/A 12276-2023.docx", "A 12276-2023")</f>
        <v/>
      </c>
      <c r="Y3">
        <f>HYPERLINK("https://klasma.github.io/Logging_1981/tillsynsmail/A 12276-2023.docx", "A 12276-2023")</f>
        <v/>
      </c>
    </row>
    <row r="4" ht="15" customHeight="1">
      <c r="A4" t="inlineStr">
        <is>
          <t>A 14810-2019</t>
        </is>
      </c>
      <c r="B4" s="1" t="n">
        <v>43539</v>
      </c>
      <c r="C4" s="1" t="n">
        <v>45209</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14810-2019.xlsx", "A 14810-2019")</f>
        <v/>
      </c>
      <c r="T4">
        <f>HYPERLINK("https://klasma.github.io/Logging_1983/kartor/A 14810-2019.png", "A 14810-2019")</f>
        <v/>
      </c>
      <c r="U4">
        <f>HYPERLINK("https://klasma.github.io/Logging_1983/knärot/A 14810-2019.png", "A 14810-2019")</f>
        <v/>
      </c>
      <c r="V4">
        <f>HYPERLINK("https://klasma.github.io/Logging_1983/klagomål/A 14810-2019.docx", "A 14810-2019")</f>
        <v/>
      </c>
      <c r="W4">
        <f>HYPERLINK("https://klasma.github.io/Logging_1983/klagomålsmail/A 14810-2019.docx", "A 14810-2019")</f>
        <v/>
      </c>
      <c r="X4">
        <f>HYPERLINK("https://klasma.github.io/Logging_1983/tillsyn/A 14810-2019.docx", "A 14810-2019")</f>
        <v/>
      </c>
      <c r="Y4">
        <f>HYPERLINK("https://klasma.github.io/Logging_1983/tillsynsmail/A 14810-2019.docx", "A 14810-2019")</f>
        <v/>
      </c>
    </row>
    <row r="5" ht="15" customHeight="1">
      <c r="A5" t="inlineStr">
        <is>
          <t>A 63049-2019</t>
        </is>
      </c>
      <c r="B5" s="1" t="n">
        <v>43791</v>
      </c>
      <c r="C5" s="1" t="n">
        <v>45209</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63049-2019.xlsx", "A 63049-2019")</f>
        <v/>
      </c>
      <c r="T5">
        <f>HYPERLINK("https://klasma.github.io/Logging_1962/kartor/A 63049-2019.png", "A 63049-2019")</f>
        <v/>
      </c>
      <c r="U5">
        <f>HYPERLINK("https://klasma.github.io/Logging_1962/knärot/A 63049-2019.png", "A 63049-2019")</f>
        <v/>
      </c>
      <c r="V5">
        <f>HYPERLINK("https://klasma.github.io/Logging_1962/klagomål/A 63049-2019.docx", "A 63049-2019")</f>
        <v/>
      </c>
      <c r="W5">
        <f>HYPERLINK("https://klasma.github.io/Logging_1962/klagomålsmail/A 63049-2019.docx", "A 63049-2019")</f>
        <v/>
      </c>
      <c r="X5">
        <f>HYPERLINK("https://klasma.github.io/Logging_1962/tillsyn/A 63049-2019.docx", "A 63049-2019")</f>
        <v/>
      </c>
      <c r="Y5">
        <f>HYPERLINK("https://klasma.github.io/Logging_1962/tillsynsmail/A 63049-2019.docx", "A 63049-2019")</f>
        <v/>
      </c>
    </row>
    <row r="6" ht="15" customHeight="1">
      <c r="A6" t="inlineStr">
        <is>
          <t>A 18213-2022</t>
        </is>
      </c>
      <c r="B6" s="1" t="n">
        <v>44684</v>
      </c>
      <c r="C6" s="1" t="n">
        <v>45209</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18213-2022.xlsx", "A 18213-2022")</f>
        <v/>
      </c>
      <c r="T6">
        <f>HYPERLINK("https://klasma.github.io/Logging_1980/kartor/A 18213-2022.png", "A 18213-2022")</f>
        <v/>
      </c>
      <c r="V6">
        <f>HYPERLINK("https://klasma.github.io/Logging_1980/klagomål/A 18213-2022.docx", "A 18213-2022")</f>
        <v/>
      </c>
      <c r="W6">
        <f>HYPERLINK("https://klasma.github.io/Logging_1980/klagomålsmail/A 18213-2022.docx", "A 18213-2022")</f>
        <v/>
      </c>
      <c r="X6">
        <f>HYPERLINK("https://klasma.github.io/Logging_1980/tillsyn/A 18213-2022.docx", "A 18213-2022")</f>
        <v/>
      </c>
      <c r="Y6">
        <f>HYPERLINK("https://klasma.github.io/Logging_1980/tillsynsmail/A 18213-2022.docx", "A 18213-2022")</f>
        <v/>
      </c>
    </row>
    <row r="7" ht="15" customHeight="1">
      <c r="A7" t="inlineStr">
        <is>
          <t>A 49409-2018</t>
        </is>
      </c>
      <c r="B7" s="1" t="n">
        <v>43376</v>
      </c>
      <c r="C7" s="1" t="n">
        <v>45209</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49409-2018.xlsx", "A 49409-2018")</f>
        <v/>
      </c>
      <c r="T7">
        <f>HYPERLINK("https://klasma.github.io/Logging_1962/kartor/A 49409-2018.png", "A 49409-2018")</f>
        <v/>
      </c>
      <c r="U7">
        <f>HYPERLINK("https://klasma.github.io/Logging_1962/knärot/A 49409-2018.png", "A 49409-2018")</f>
        <v/>
      </c>
      <c r="V7">
        <f>HYPERLINK("https://klasma.github.io/Logging_1962/klagomål/A 49409-2018.docx", "A 49409-2018")</f>
        <v/>
      </c>
      <c r="W7">
        <f>HYPERLINK("https://klasma.github.io/Logging_1962/klagomålsmail/A 49409-2018.docx", "A 49409-2018")</f>
        <v/>
      </c>
      <c r="X7">
        <f>HYPERLINK("https://klasma.github.io/Logging_1962/tillsyn/A 49409-2018.docx", "A 49409-2018")</f>
        <v/>
      </c>
      <c r="Y7">
        <f>HYPERLINK("https://klasma.github.io/Logging_1962/tillsynsmail/A 49409-2018.docx", "A 49409-2018")</f>
        <v/>
      </c>
    </row>
    <row r="8" ht="15" customHeight="1">
      <c r="A8" t="inlineStr">
        <is>
          <t>A 10782-2020</t>
        </is>
      </c>
      <c r="B8" s="1" t="n">
        <v>43888</v>
      </c>
      <c r="C8" s="1" t="n">
        <v>45209</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10782-2020.xlsx", "A 10782-2020")</f>
        <v/>
      </c>
      <c r="T8">
        <f>HYPERLINK("https://klasma.github.io/Logging_1962/kartor/A 10782-2020.png", "A 10782-2020")</f>
        <v/>
      </c>
      <c r="U8">
        <f>HYPERLINK("https://klasma.github.io/Logging_1962/knärot/A 10782-2020.png", "A 10782-2020")</f>
        <v/>
      </c>
      <c r="V8">
        <f>HYPERLINK("https://klasma.github.io/Logging_1962/klagomål/A 10782-2020.docx", "A 10782-2020")</f>
        <v/>
      </c>
      <c r="W8">
        <f>HYPERLINK("https://klasma.github.io/Logging_1962/klagomålsmail/A 10782-2020.docx", "A 10782-2020")</f>
        <v/>
      </c>
      <c r="X8">
        <f>HYPERLINK("https://klasma.github.io/Logging_1962/tillsyn/A 10782-2020.docx", "A 10782-2020")</f>
        <v/>
      </c>
      <c r="Y8">
        <f>HYPERLINK("https://klasma.github.io/Logging_1962/tillsynsmail/A 10782-2020.docx", "A 10782-2020")</f>
        <v/>
      </c>
    </row>
    <row r="9" ht="15" customHeight="1">
      <c r="A9" t="inlineStr">
        <is>
          <t>A 34759-2023</t>
        </is>
      </c>
      <c r="B9" s="1" t="n">
        <v>45139</v>
      </c>
      <c r="C9" s="1" t="n">
        <v>45209</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34759-2023.xlsx", "A 34759-2023")</f>
        <v/>
      </c>
      <c r="T9">
        <f>HYPERLINK("https://klasma.github.io/Logging_1907/kartor/A 34759-2023.png", "A 34759-2023")</f>
        <v/>
      </c>
      <c r="U9">
        <f>HYPERLINK("https://klasma.github.io/Logging_1907/knärot/A 34759-2023.png", "A 34759-2023")</f>
        <v/>
      </c>
      <c r="V9">
        <f>HYPERLINK("https://klasma.github.io/Logging_1907/klagomål/A 34759-2023.docx", "A 34759-2023")</f>
        <v/>
      </c>
      <c r="W9">
        <f>HYPERLINK("https://klasma.github.io/Logging_1907/klagomålsmail/A 34759-2023.docx", "A 34759-2023")</f>
        <v/>
      </c>
      <c r="X9">
        <f>HYPERLINK("https://klasma.github.io/Logging_1907/tillsyn/A 34759-2023.docx", "A 34759-2023")</f>
        <v/>
      </c>
      <c r="Y9">
        <f>HYPERLINK("https://klasma.github.io/Logging_1907/tillsynsmail/A 34759-2023.docx", "A 34759-2023")</f>
        <v/>
      </c>
    </row>
    <row r="10" ht="15" customHeight="1">
      <c r="A10" t="inlineStr">
        <is>
          <t>A 24725-2021</t>
        </is>
      </c>
      <c r="B10" s="1" t="n">
        <v>44340</v>
      </c>
      <c r="C10" s="1" t="n">
        <v>45209</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24725-2021.xlsx", "A 24725-2021")</f>
        <v/>
      </c>
      <c r="T10">
        <f>HYPERLINK("https://klasma.github.io/Logging_1907/kartor/A 24725-2021.png", "A 24725-2021")</f>
        <v/>
      </c>
      <c r="V10">
        <f>HYPERLINK("https://klasma.github.io/Logging_1907/klagomål/A 24725-2021.docx", "A 24725-2021")</f>
        <v/>
      </c>
      <c r="W10">
        <f>HYPERLINK("https://klasma.github.io/Logging_1907/klagomålsmail/A 24725-2021.docx", "A 24725-2021")</f>
        <v/>
      </c>
      <c r="X10">
        <f>HYPERLINK("https://klasma.github.io/Logging_1907/tillsyn/A 24725-2021.docx", "A 24725-2021")</f>
        <v/>
      </c>
      <c r="Y10">
        <f>HYPERLINK("https://klasma.github.io/Logging_1907/tillsynsmail/A 24725-2021.docx", "A 24725-2021")</f>
        <v/>
      </c>
    </row>
    <row r="11" ht="15" customHeight="1">
      <c r="A11" t="inlineStr">
        <is>
          <t>A 67268-2021</t>
        </is>
      </c>
      <c r="B11" s="1" t="n">
        <v>44523</v>
      </c>
      <c r="C11" s="1" t="n">
        <v>45209</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67268-2021.xlsx", "A 67268-2021")</f>
        <v/>
      </c>
      <c r="T11">
        <f>HYPERLINK("https://klasma.github.io/Logging_1980/kartor/A 67268-2021.png", "A 67268-2021")</f>
        <v/>
      </c>
      <c r="U11">
        <f>HYPERLINK("https://klasma.github.io/Logging_1980/knärot/A 67268-2021.png", "A 67268-2021")</f>
        <v/>
      </c>
      <c r="V11">
        <f>HYPERLINK("https://klasma.github.io/Logging_1980/klagomål/A 67268-2021.docx", "A 67268-2021")</f>
        <v/>
      </c>
      <c r="W11">
        <f>HYPERLINK("https://klasma.github.io/Logging_1980/klagomålsmail/A 67268-2021.docx", "A 67268-2021")</f>
        <v/>
      </c>
      <c r="X11">
        <f>HYPERLINK("https://klasma.github.io/Logging_1980/tillsyn/A 67268-2021.docx", "A 67268-2021")</f>
        <v/>
      </c>
      <c r="Y11">
        <f>HYPERLINK("https://klasma.github.io/Logging_1980/tillsynsmail/A 67268-2021.docx", "A 67268-2021")</f>
        <v/>
      </c>
    </row>
    <row r="12" ht="15" customHeight="1">
      <c r="A12" t="inlineStr">
        <is>
          <t>A 37992-2023</t>
        </is>
      </c>
      <c r="B12" s="1" t="n">
        <v>45159</v>
      </c>
      <c r="C12" s="1" t="n">
        <v>45209</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37992-2023.xlsx", "A 37992-2023")</f>
        <v/>
      </c>
      <c r="T12">
        <f>HYPERLINK("https://klasma.github.io/Logging_1981/kartor/A 37992-2023.png", "A 37992-2023")</f>
        <v/>
      </c>
      <c r="U12">
        <f>HYPERLINK("https://klasma.github.io/Logging_1981/knärot/A 37992-2023.png", "A 37992-2023")</f>
        <v/>
      </c>
      <c r="V12">
        <f>HYPERLINK("https://klasma.github.io/Logging_1981/klagomål/A 37992-2023.docx", "A 37992-2023")</f>
        <v/>
      </c>
      <c r="W12">
        <f>HYPERLINK("https://klasma.github.io/Logging_1981/klagomålsmail/A 37992-2023.docx", "A 37992-2023")</f>
        <v/>
      </c>
      <c r="X12">
        <f>HYPERLINK("https://klasma.github.io/Logging_1981/tillsyn/A 37992-2023.docx", "A 37992-2023")</f>
        <v/>
      </c>
      <c r="Y12">
        <f>HYPERLINK("https://klasma.github.io/Logging_1981/tillsynsmail/A 37992-2023.docx", "A 37992-2023")</f>
        <v/>
      </c>
    </row>
    <row r="13" ht="15" customHeight="1">
      <c r="A13" t="inlineStr">
        <is>
          <t>A 22024-2020</t>
        </is>
      </c>
      <c r="B13" s="1" t="n">
        <v>43959</v>
      </c>
      <c r="C13" s="1" t="n">
        <v>45209</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22024-2020.xlsx", "A 22024-2020")</f>
        <v/>
      </c>
      <c r="T13">
        <f>HYPERLINK("https://klasma.github.io/Logging_1907/kartor/A 22024-2020.png", "A 22024-2020")</f>
        <v/>
      </c>
      <c r="U13">
        <f>HYPERLINK("https://klasma.github.io/Logging_1907/knärot/A 22024-2020.png", "A 22024-2020")</f>
        <v/>
      </c>
      <c r="V13">
        <f>HYPERLINK("https://klasma.github.io/Logging_1907/klagomål/A 22024-2020.docx", "A 22024-2020")</f>
        <v/>
      </c>
      <c r="W13">
        <f>HYPERLINK("https://klasma.github.io/Logging_1907/klagomålsmail/A 22024-2020.docx", "A 22024-2020")</f>
        <v/>
      </c>
      <c r="X13">
        <f>HYPERLINK("https://klasma.github.io/Logging_1907/tillsyn/A 22024-2020.docx", "A 22024-2020")</f>
        <v/>
      </c>
      <c r="Y13">
        <f>HYPERLINK("https://klasma.github.io/Logging_1907/tillsynsmail/A 22024-2020.docx", "A 22024-2020")</f>
        <v/>
      </c>
    </row>
    <row r="14" ht="15" customHeight="1">
      <c r="A14" t="inlineStr">
        <is>
          <t>A 48349-2022</t>
        </is>
      </c>
      <c r="B14" s="1" t="n">
        <v>44858</v>
      </c>
      <c r="C14" s="1" t="n">
        <v>45209</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48349-2022.xlsx", "A 48349-2022")</f>
        <v/>
      </c>
      <c r="T14">
        <f>HYPERLINK("https://klasma.github.io/Logging_1907/kartor/A 48349-2022.png", "A 48349-2022")</f>
        <v/>
      </c>
      <c r="U14">
        <f>HYPERLINK("https://klasma.github.io/Logging_1907/knärot/A 48349-2022.png", "A 48349-2022")</f>
        <v/>
      </c>
      <c r="V14">
        <f>HYPERLINK("https://klasma.github.io/Logging_1907/klagomål/A 48349-2022.docx", "A 48349-2022")</f>
        <v/>
      </c>
      <c r="W14">
        <f>HYPERLINK("https://klasma.github.io/Logging_1907/klagomålsmail/A 48349-2022.docx", "A 48349-2022")</f>
        <v/>
      </c>
      <c r="X14">
        <f>HYPERLINK("https://klasma.github.io/Logging_1907/tillsyn/A 48349-2022.docx", "A 48349-2022")</f>
        <v/>
      </c>
      <c r="Y14">
        <f>HYPERLINK("https://klasma.github.io/Logging_1907/tillsynsmail/A 48349-2022.docx", "A 48349-2022")</f>
        <v/>
      </c>
    </row>
    <row r="15" ht="15" customHeight="1">
      <c r="A15" t="inlineStr">
        <is>
          <t>A 17626-2023</t>
        </is>
      </c>
      <c r="B15" s="1" t="n">
        <v>45036</v>
      </c>
      <c r="C15" s="1" t="n">
        <v>45209</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17626-2023.xlsx", "A 17626-2023")</f>
        <v/>
      </c>
      <c r="T15">
        <f>HYPERLINK("https://klasma.github.io/Logging_1907/kartor/A 17626-2023.png", "A 17626-2023")</f>
        <v/>
      </c>
      <c r="U15">
        <f>HYPERLINK("https://klasma.github.io/Logging_1907/knärot/A 17626-2023.png", "A 17626-2023")</f>
        <v/>
      </c>
      <c r="V15">
        <f>HYPERLINK("https://klasma.github.io/Logging_1907/klagomål/A 17626-2023.docx", "A 17626-2023")</f>
        <v/>
      </c>
      <c r="W15">
        <f>HYPERLINK("https://klasma.github.io/Logging_1907/klagomålsmail/A 17626-2023.docx", "A 17626-2023")</f>
        <v/>
      </c>
      <c r="X15">
        <f>HYPERLINK("https://klasma.github.io/Logging_1907/tillsyn/A 17626-2023.docx", "A 17626-2023")</f>
        <v/>
      </c>
      <c r="Y15">
        <f>HYPERLINK("https://klasma.github.io/Logging_1907/tillsynsmail/A 17626-2023.docx", "A 17626-2023")</f>
        <v/>
      </c>
    </row>
    <row r="16" ht="15" customHeight="1">
      <c r="A16" t="inlineStr">
        <is>
          <t>A 10792-2020</t>
        </is>
      </c>
      <c r="B16" s="1" t="n">
        <v>43888</v>
      </c>
      <c r="C16" s="1" t="n">
        <v>45209</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10792-2020.xlsx", "A 10792-2020")</f>
        <v/>
      </c>
      <c r="T16">
        <f>HYPERLINK("https://klasma.github.io/Logging_1982/kartor/A 10792-2020.png", "A 10792-2020")</f>
        <v/>
      </c>
      <c r="U16">
        <f>HYPERLINK("https://klasma.github.io/Logging_1982/knärot/A 10792-2020.png", "A 10792-2020")</f>
        <v/>
      </c>
      <c r="V16">
        <f>HYPERLINK("https://klasma.github.io/Logging_1982/klagomål/A 10792-2020.docx", "A 10792-2020")</f>
        <v/>
      </c>
      <c r="W16">
        <f>HYPERLINK("https://klasma.github.io/Logging_1982/klagomålsmail/A 10792-2020.docx", "A 10792-2020")</f>
        <v/>
      </c>
      <c r="X16">
        <f>HYPERLINK("https://klasma.github.io/Logging_1982/tillsyn/A 10792-2020.docx", "A 10792-2020")</f>
        <v/>
      </c>
      <c r="Y16">
        <f>HYPERLINK("https://klasma.github.io/Logging_1982/tillsynsmail/A 10792-2020.docx", "A 10792-2020")</f>
        <v/>
      </c>
    </row>
    <row r="17" ht="15" customHeight="1">
      <c r="A17" t="inlineStr">
        <is>
          <t>A 43624-2018</t>
        </is>
      </c>
      <c r="B17" s="1" t="n">
        <v>43357</v>
      </c>
      <c r="C17" s="1" t="n">
        <v>45209</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43624-2018.xlsx", "A 43624-2018")</f>
        <v/>
      </c>
      <c r="T17">
        <f>HYPERLINK("https://klasma.github.io/Logging_1962/kartor/A 43624-2018.png", "A 43624-2018")</f>
        <v/>
      </c>
      <c r="V17">
        <f>HYPERLINK("https://klasma.github.io/Logging_1962/klagomål/A 43624-2018.docx", "A 43624-2018")</f>
        <v/>
      </c>
      <c r="W17">
        <f>HYPERLINK("https://klasma.github.io/Logging_1962/klagomålsmail/A 43624-2018.docx", "A 43624-2018")</f>
        <v/>
      </c>
      <c r="X17">
        <f>HYPERLINK("https://klasma.github.io/Logging_1962/tillsyn/A 43624-2018.docx", "A 43624-2018")</f>
        <v/>
      </c>
      <c r="Y17">
        <f>HYPERLINK("https://klasma.github.io/Logging_1962/tillsynsmail/A 43624-2018.docx", "A 43624-2018")</f>
        <v/>
      </c>
    </row>
    <row r="18" ht="15" customHeight="1">
      <c r="A18" t="inlineStr">
        <is>
          <t>A 8676-2020</t>
        </is>
      </c>
      <c r="B18" s="1" t="n">
        <v>43878</v>
      </c>
      <c r="C18" s="1" t="n">
        <v>45209</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8676-2020.xlsx", "A 8676-2020")</f>
        <v/>
      </c>
      <c r="T18">
        <f>HYPERLINK("https://klasma.github.io/Logging_1982/kartor/A 8676-2020.png", "A 8676-2020")</f>
        <v/>
      </c>
      <c r="U18">
        <f>HYPERLINK("https://klasma.github.io/Logging_1982/knärot/A 8676-2020.png", "A 8676-2020")</f>
        <v/>
      </c>
      <c r="V18">
        <f>HYPERLINK("https://klasma.github.io/Logging_1982/klagomål/A 8676-2020.docx", "A 8676-2020")</f>
        <v/>
      </c>
      <c r="W18">
        <f>HYPERLINK("https://klasma.github.io/Logging_1982/klagomålsmail/A 8676-2020.docx", "A 8676-2020")</f>
        <v/>
      </c>
      <c r="X18">
        <f>HYPERLINK("https://klasma.github.io/Logging_1982/tillsyn/A 8676-2020.docx", "A 8676-2020")</f>
        <v/>
      </c>
      <c r="Y18">
        <f>HYPERLINK("https://klasma.github.io/Logging_1982/tillsynsmail/A 8676-2020.docx", "A 8676-2020")</f>
        <v/>
      </c>
    </row>
    <row r="19" ht="15" customHeight="1">
      <c r="A19" t="inlineStr">
        <is>
          <t>A 21236-2021</t>
        </is>
      </c>
      <c r="B19" s="1" t="n">
        <v>44314</v>
      </c>
      <c r="C19" s="1" t="n">
        <v>45209</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21236-2021.xlsx", "A 21236-2021")</f>
        <v/>
      </c>
      <c r="T19">
        <f>HYPERLINK("https://klasma.github.io/Logging_1907/kartor/A 21236-2021.png", "A 21236-2021")</f>
        <v/>
      </c>
      <c r="V19">
        <f>HYPERLINK("https://klasma.github.io/Logging_1907/klagomål/A 21236-2021.docx", "A 21236-2021")</f>
        <v/>
      </c>
      <c r="W19">
        <f>HYPERLINK("https://klasma.github.io/Logging_1907/klagomålsmail/A 21236-2021.docx", "A 21236-2021")</f>
        <v/>
      </c>
      <c r="X19">
        <f>HYPERLINK("https://klasma.github.io/Logging_1907/tillsyn/A 21236-2021.docx", "A 21236-2021")</f>
        <v/>
      </c>
      <c r="Y19">
        <f>HYPERLINK("https://klasma.github.io/Logging_1907/tillsynsmail/A 21236-2021.docx", "A 21236-2021")</f>
        <v/>
      </c>
    </row>
    <row r="20" ht="15" customHeight="1">
      <c r="A20" t="inlineStr">
        <is>
          <t>A 10224-2019</t>
        </is>
      </c>
      <c r="B20" s="1" t="n">
        <v>43510</v>
      </c>
      <c r="C20" s="1" t="n">
        <v>45209</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10224-2019.xlsx", "A 10224-2019")</f>
        <v/>
      </c>
      <c r="T20">
        <f>HYPERLINK("https://klasma.github.io/Logging_1907/kartor/A 10224-2019.png", "A 10224-2019")</f>
        <v/>
      </c>
      <c r="U20">
        <f>HYPERLINK("https://klasma.github.io/Logging_1907/knärot/A 10224-2019.png", "A 10224-2019")</f>
        <v/>
      </c>
      <c r="V20">
        <f>HYPERLINK("https://klasma.github.io/Logging_1907/klagomål/A 10224-2019.docx", "A 10224-2019")</f>
        <v/>
      </c>
      <c r="W20">
        <f>HYPERLINK("https://klasma.github.io/Logging_1907/klagomålsmail/A 10224-2019.docx", "A 10224-2019")</f>
        <v/>
      </c>
      <c r="X20">
        <f>HYPERLINK("https://klasma.github.io/Logging_1907/tillsyn/A 10224-2019.docx", "A 10224-2019")</f>
        <v/>
      </c>
      <c r="Y20">
        <f>HYPERLINK("https://klasma.github.io/Logging_1907/tillsynsmail/A 10224-2019.docx", "A 10224-2019")</f>
        <v/>
      </c>
    </row>
    <row r="21" ht="15" customHeight="1">
      <c r="A21" t="inlineStr">
        <is>
          <t>A 29632-2022</t>
        </is>
      </c>
      <c r="B21" s="1" t="n">
        <v>44754</v>
      </c>
      <c r="C21" s="1" t="n">
        <v>45209</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29632-2022.xlsx", "A 29632-2022")</f>
        <v/>
      </c>
      <c r="T21">
        <f>HYPERLINK("https://klasma.github.io/Logging_1980/kartor/A 29632-2022.png", "A 29632-2022")</f>
        <v/>
      </c>
      <c r="U21">
        <f>HYPERLINK("https://klasma.github.io/Logging_1980/knärot/A 29632-2022.png", "A 29632-2022")</f>
        <v/>
      </c>
      <c r="V21">
        <f>HYPERLINK("https://klasma.github.io/Logging_1980/klagomål/A 29632-2022.docx", "A 29632-2022")</f>
        <v/>
      </c>
      <c r="W21">
        <f>HYPERLINK("https://klasma.github.io/Logging_1980/klagomålsmail/A 29632-2022.docx", "A 29632-2022")</f>
        <v/>
      </c>
      <c r="X21">
        <f>HYPERLINK("https://klasma.github.io/Logging_1980/tillsyn/A 29632-2022.docx", "A 29632-2022")</f>
        <v/>
      </c>
      <c r="Y21">
        <f>HYPERLINK("https://klasma.github.io/Logging_1980/tillsynsmail/A 29632-2022.docx", "A 29632-2022")</f>
        <v/>
      </c>
    </row>
    <row r="22" ht="15" customHeight="1">
      <c r="A22" t="inlineStr">
        <is>
          <t>A 22907-2023</t>
        </is>
      </c>
      <c r="B22" s="1" t="n">
        <v>45070</v>
      </c>
      <c r="C22" s="1" t="n">
        <v>45209</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22907-2023.xlsx", "A 22907-2023")</f>
        <v/>
      </c>
      <c r="T22">
        <f>HYPERLINK("https://klasma.github.io/Logging_1907/kartor/A 22907-2023.png", "A 22907-2023")</f>
        <v/>
      </c>
      <c r="V22">
        <f>HYPERLINK("https://klasma.github.io/Logging_1907/klagomål/A 22907-2023.docx", "A 22907-2023")</f>
        <v/>
      </c>
      <c r="W22">
        <f>HYPERLINK("https://klasma.github.io/Logging_1907/klagomålsmail/A 22907-2023.docx", "A 22907-2023")</f>
        <v/>
      </c>
      <c r="X22">
        <f>HYPERLINK("https://klasma.github.io/Logging_1907/tillsyn/A 22907-2023.docx", "A 22907-2023")</f>
        <v/>
      </c>
      <c r="Y22">
        <f>HYPERLINK("https://klasma.github.io/Logging_1907/tillsynsmail/A 22907-2023.docx", "A 22907-2023")</f>
        <v/>
      </c>
    </row>
    <row r="23" ht="15" customHeight="1">
      <c r="A23" t="inlineStr">
        <is>
          <t>A 33878-2019</t>
        </is>
      </c>
      <c r="B23" s="1" t="n">
        <v>43653</v>
      </c>
      <c r="C23" s="1" t="n">
        <v>45209</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33878-2019.xlsx", "A 33878-2019")</f>
        <v/>
      </c>
      <c r="T23">
        <f>HYPERLINK("https://klasma.github.io/Logging_1907/kartor/A 33878-2019.png", "A 33878-2019")</f>
        <v/>
      </c>
      <c r="V23">
        <f>HYPERLINK("https://klasma.github.io/Logging_1907/klagomål/A 33878-2019.docx", "A 33878-2019")</f>
        <v/>
      </c>
      <c r="W23">
        <f>HYPERLINK("https://klasma.github.io/Logging_1907/klagomålsmail/A 33878-2019.docx", "A 33878-2019")</f>
        <v/>
      </c>
      <c r="X23">
        <f>HYPERLINK("https://klasma.github.io/Logging_1907/tillsyn/A 33878-2019.docx", "A 33878-2019")</f>
        <v/>
      </c>
      <c r="Y23">
        <f>HYPERLINK("https://klasma.github.io/Logging_1907/tillsynsmail/A 33878-2019.docx", "A 33878-2019")</f>
        <v/>
      </c>
    </row>
    <row r="24" ht="15" customHeight="1">
      <c r="A24" t="inlineStr">
        <is>
          <t>A 52016-2019</t>
        </is>
      </c>
      <c r="B24" s="1" t="n">
        <v>43742</v>
      </c>
      <c r="C24" s="1" t="n">
        <v>45209</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52016-2019.xlsx", "A 52016-2019")</f>
        <v/>
      </c>
      <c r="T24">
        <f>HYPERLINK("https://klasma.github.io/Logging_1980/kartor/A 52016-2019.png", "A 52016-2019")</f>
        <v/>
      </c>
      <c r="V24">
        <f>HYPERLINK("https://klasma.github.io/Logging_1980/klagomål/A 52016-2019.docx", "A 52016-2019")</f>
        <v/>
      </c>
      <c r="W24">
        <f>HYPERLINK("https://klasma.github.io/Logging_1980/klagomålsmail/A 52016-2019.docx", "A 52016-2019")</f>
        <v/>
      </c>
      <c r="X24">
        <f>HYPERLINK("https://klasma.github.io/Logging_1980/tillsyn/A 52016-2019.docx", "A 52016-2019")</f>
        <v/>
      </c>
      <c r="Y24">
        <f>HYPERLINK("https://klasma.github.io/Logging_1980/tillsynsmail/A 52016-2019.docx", "A 52016-2019")</f>
        <v/>
      </c>
    </row>
    <row r="25" ht="15" customHeight="1">
      <c r="A25" t="inlineStr">
        <is>
          <t>A 23039-2023</t>
        </is>
      </c>
      <c r="B25" s="1" t="n">
        <v>45074</v>
      </c>
      <c r="C25" s="1" t="n">
        <v>45209</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23039-2023.xlsx", "A 23039-2023")</f>
        <v/>
      </c>
      <c r="T25">
        <f>HYPERLINK("https://klasma.github.io/Logging_1907/kartor/A 23039-2023.png", "A 23039-2023")</f>
        <v/>
      </c>
      <c r="U25">
        <f>HYPERLINK("https://klasma.github.io/Logging_1907/knärot/A 23039-2023.png", "A 23039-2023")</f>
        <v/>
      </c>
      <c r="V25">
        <f>HYPERLINK("https://klasma.github.io/Logging_1907/klagomål/A 23039-2023.docx", "A 23039-2023")</f>
        <v/>
      </c>
      <c r="W25">
        <f>HYPERLINK("https://klasma.github.io/Logging_1907/klagomålsmail/A 23039-2023.docx", "A 23039-2023")</f>
        <v/>
      </c>
      <c r="X25">
        <f>HYPERLINK("https://klasma.github.io/Logging_1907/tillsyn/A 23039-2023.docx", "A 23039-2023")</f>
        <v/>
      </c>
      <c r="Y25">
        <f>HYPERLINK("https://klasma.github.io/Logging_1907/tillsynsmail/A 23039-2023.docx", "A 23039-2023")</f>
        <v/>
      </c>
    </row>
    <row r="26" ht="15" customHeight="1">
      <c r="A26" t="inlineStr">
        <is>
          <t>A 69624-2018</t>
        </is>
      </c>
      <c r="B26" s="1" t="n">
        <v>43447</v>
      </c>
      <c r="C26" s="1" t="n">
        <v>45209</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69624-2018.xlsx", "A 69624-2018")</f>
        <v/>
      </c>
      <c r="T26">
        <f>HYPERLINK("https://klasma.github.io/Logging_1907/kartor/A 69624-2018.png", "A 69624-2018")</f>
        <v/>
      </c>
      <c r="U26">
        <f>HYPERLINK("https://klasma.github.io/Logging_1907/knärot/A 69624-2018.png", "A 69624-2018")</f>
        <v/>
      </c>
      <c r="V26">
        <f>HYPERLINK("https://klasma.github.io/Logging_1907/klagomål/A 69624-2018.docx", "A 69624-2018")</f>
        <v/>
      </c>
      <c r="W26">
        <f>HYPERLINK("https://klasma.github.io/Logging_1907/klagomålsmail/A 69624-2018.docx", "A 69624-2018")</f>
        <v/>
      </c>
      <c r="X26">
        <f>HYPERLINK("https://klasma.github.io/Logging_1907/tillsyn/A 69624-2018.docx", "A 69624-2018")</f>
        <v/>
      </c>
      <c r="Y26">
        <f>HYPERLINK("https://klasma.github.io/Logging_1907/tillsynsmail/A 69624-2018.docx", "A 69624-2018")</f>
        <v/>
      </c>
    </row>
    <row r="27" ht="15" customHeight="1">
      <c r="A27" t="inlineStr">
        <is>
          <t>A 22765-2019</t>
        </is>
      </c>
      <c r="B27" s="1" t="n">
        <v>43588</v>
      </c>
      <c r="C27" s="1" t="n">
        <v>45209</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22765-2019.xlsx", "A 22765-2019")</f>
        <v/>
      </c>
      <c r="T27">
        <f>HYPERLINK("https://klasma.github.io/Logging_1980/kartor/A 22765-2019.png", "A 22765-2019")</f>
        <v/>
      </c>
      <c r="V27">
        <f>HYPERLINK("https://klasma.github.io/Logging_1980/klagomål/A 22765-2019.docx", "A 22765-2019")</f>
        <v/>
      </c>
      <c r="W27">
        <f>HYPERLINK("https://klasma.github.io/Logging_1980/klagomålsmail/A 22765-2019.docx", "A 22765-2019")</f>
        <v/>
      </c>
      <c r="X27">
        <f>HYPERLINK("https://klasma.github.io/Logging_1980/tillsyn/A 22765-2019.docx", "A 22765-2019")</f>
        <v/>
      </c>
      <c r="Y27">
        <f>HYPERLINK("https://klasma.github.io/Logging_1980/tillsynsmail/A 22765-2019.docx", "A 22765-2019")</f>
        <v/>
      </c>
    </row>
    <row r="28" ht="15" customHeight="1">
      <c r="A28" t="inlineStr">
        <is>
          <t>A 25683-2023</t>
        </is>
      </c>
      <c r="B28" s="1" t="n">
        <v>45089</v>
      </c>
      <c r="C28" s="1" t="n">
        <v>45209</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25683-2023.xlsx", "A 25683-2023")</f>
        <v/>
      </c>
      <c r="T28">
        <f>HYPERLINK("https://klasma.github.io/Logging_1980/kartor/A 25683-2023.png", "A 25683-2023")</f>
        <v/>
      </c>
      <c r="V28">
        <f>HYPERLINK("https://klasma.github.io/Logging_1980/klagomål/A 25683-2023.docx", "A 25683-2023")</f>
        <v/>
      </c>
      <c r="W28">
        <f>HYPERLINK("https://klasma.github.io/Logging_1980/klagomålsmail/A 25683-2023.docx", "A 25683-2023")</f>
        <v/>
      </c>
      <c r="X28">
        <f>HYPERLINK("https://klasma.github.io/Logging_1980/tillsyn/A 25683-2023.docx", "A 25683-2023")</f>
        <v/>
      </c>
      <c r="Y28">
        <f>HYPERLINK("https://klasma.github.io/Logging_1980/tillsynsmail/A 25683-2023.docx", "A 25683-2023")</f>
        <v/>
      </c>
    </row>
    <row r="29" ht="15" customHeight="1">
      <c r="A29" t="inlineStr">
        <is>
          <t>A 33529-2021</t>
        </is>
      </c>
      <c r="B29" s="1" t="n">
        <v>44377</v>
      </c>
      <c r="C29" s="1" t="n">
        <v>45209</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33529-2021.xlsx", "A 33529-2021")</f>
        <v/>
      </c>
      <c r="T29">
        <f>HYPERLINK("https://klasma.github.io/Logging_1983/kartor/A 33529-2021.png", "A 33529-2021")</f>
        <v/>
      </c>
      <c r="U29">
        <f>HYPERLINK("https://klasma.github.io/Logging_1983/knärot/A 33529-2021.png", "A 33529-2021")</f>
        <v/>
      </c>
      <c r="V29">
        <f>HYPERLINK("https://klasma.github.io/Logging_1983/klagomål/A 33529-2021.docx", "A 33529-2021")</f>
        <v/>
      </c>
      <c r="W29">
        <f>HYPERLINK("https://klasma.github.io/Logging_1983/klagomålsmail/A 33529-2021.docx", "A 33529-2021")</f>
        <v/>
      </c>
      <c r="X29">
        <f>HYPERLINK("https://klasma.github.io/Logging_1983/tillsyn/A 33529-2021.docx", "A 33529-2021")</f>
        <v/>
      </c>
      <c r="Y29">
        <f>HYPERLINK("https://klasma.github.io/Logging_1983/tillsynsmail/A 33529-2021.docx", "A 33529-2021")</f>
        <v/>
      </c>
    </row>
    <row r="30" ht="15" customHeight="1">
      <c r="A30" t="inlineStr">
        <is>
          <t>A 38021-2021</t>
        </is>
      </c>
      <c r="B30" s="1" t="n">
        <v>44404</v>
      </c>
      <c r="C30" s="1" t="n">
        <v>45209</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38021-2021.xlsx", "A 38021-2021")</f>
        <v/>
      </c>
      <c r="T30">
        <f>HYPERLINK("https://klasma.github.io/Logging_1981/kartor/A 38021-2021.png", "A 38021-2021")</f>
        <v/>
      </c>
      <c r="U30">
        <f>HYPERLINK("https://klasma.github.io/Logging_1981/knärot/A 38021-2021.png", "A 38021-2021")</f>
        <v/>
      </c>
      <c r="V30">
        <f>HYPERLINK("https://klasma.github.io/Logging_1981/klagomål/A 38021-2021.docx", "A 38021-2021")</f>
        <v/>
      </c>
      <c r="W30">
        <f>HYPERLINK("https://klasma.github.io/Logging_1981/klagomålsmail/A 38021-2021.docx", "A 38021-2021")</f>
        <v/>
      </c>
      <c r="X30">
        <f>HYPERLINK("https://klasma.github.io/Logging_1981/tillsyn/A 38021-2021.docx", "A 38021-2021")</f>
        <v/>
      </c>
      <c r="Y30">
        <f>HYPERLINK("https://klasma.github.io/Logging_1981/tillsynsmail/A 38021-2021.docx", "A 38021-2021")</f>
        <v/>
      </c>
    </row>
    <row r="31" ht="15" customHeight="1">
      <c r="A31" t="inlineStr">
        <is>
          <t>A 52775-2022</t>
        </is>
      </c>
      <c r="B31" s="1" t="n">
        <v>44871</v>
      </c>
      <c r="C31" s="1" t="n">
        <v>45209</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52775-2022.xlsx", "A 52775-2022")</f>
        <v/>
      </c>
      <c r="T31">
        <f>HYPERLINK("https://klasma.github.io/Logging_1980/kartor/A 52775-2022.png", "A 52775-2022")</f>
        <v/>
      </c>
      <c r="U31">
        <f>HYPERLINK("https://klasma.github.io/Logging_1980/knärot/A 52775-2022.png", "A 52775-2022")</f>
        <v/>
      </c>
      <c r="V31">
        <f>HYPERLINK("https://klasma.github.io/Logging_1980/klagomål/A 52775-2022.docx", "A 52775-2022")</f>
        <v/>
      </c>
      <c r="W31">
        <f>HYPERLINK("https://klasma.github.io/Logging_1980/klagomålsmail/A 52775-2022.docx", "A 52775-2022")</f>
        <v/>
      </c>
      <c r="X31">
        <f>HYPERLINK("https://klasma.github.io/Logging_1980/tillsyn/A 52775-2022.docx", "A 52775-2022")</f>
        <v/>
      </c>
      <c r="Y31">
        <f>HYPERLINK("https://klasma.github.io/Logging_1980/tillsynsmail/A 52775-2022.docx", "A 52775-2022")</f>
        <v/>
      </c>
    </row>
    <row r="32" ht="15" customHeight="1">
      <c r="A32" t="inlineStr">
        <is>
          <t>A 7193-2020</t>
        </is>
      </c>
      <c r="B32" s="1" t="n">
        <v>43868</v>
      </c>
      <c r="C32" s="1" t="n">
        <v>45209</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7193-2020.xlsx", "A 7193-2020")</f>
        <v/>
      </c>
      <c r="T32">
        <f>HYPERLINK("https://klasma.github.io/Logging_1962/kartor/A 7193-2020.png", "A 7193-2020")</f>
        <v/>
      </c>
      <c r="U32">
        <f>HYPERLINK("https://klasma.github.io/Logging_1962/knärot/A 7193-2020.png", "A 7193-2020")</f>
        <v/>
      </c>
      <c r="V32">
        <f>HYPERLINK("https://klasma.github.io/Logging_1962/klagomål/A 7193-2020.docx", "A 7193-2020")</f>
        <v/>
      </c>
      <c r="W32">
        <f>HYPERLINK("https://klasma.github.io/Logging_1962/klagomålsmail/A 7193-2020.docx", "A 7193-2020")</f>
        <v/>
      </c>
      <c r="X32">
        <f>HYPERLINK("https://klasma.github.io/Logging_1962/tillsyn/A 7193-2020.docx", "A 7193-2020")</f>
        <v/>
      </c>
      <c r="Y32">
        <f>HYPERLINK("https://klasma.github.io/Logging_1962/tillsynsmail/A 7193-2020.docx", "A 7193-2020")</f>
        <v/>
      </c>
    </row>
    <row r="33" ht="15" customHeight="1">
      <c r="A33" t="inlineStr">
        <is>
          <t>A 54934-2020</t>
        </is>
      </c>
      <c r="B33" s="1" t="n">
        <v>44127</v>
      </c>
      <c r="C33" s="1" t="n">
        <v>45209</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54934-2020.xlsx", "A 54934-2020")</f>
        <v/>
      </c>
      <c r="T33">
        <f>HYPERLINK("https://klasma.github.io/Logging_1981/kartor/A 54934-2020.png", "A 54934-2020")</f>
        <v/>
      </c>
      <c r="U33">
        <f>HYPERLINK("https://klasma.github.io/Logging_1981/knärot/A 54934-2020.png", "A 54934-2020")</f>
        <v/>
      </c>
      <c r="V33">
        <f>HYPERLINK("https://klasma.github.io/Logging_1981/klagomål/A 54934-2020.docx", "A 54934-2020")</f>
        <v/>
      </c>
      <c r="W33">
        <f>HYPERLINK("https://klasma.github.io/Logging_1981/klagomålsmail/A 54934-2020.docx", "A 54934-2020")</f>
        <v/>
      </c>
      <c r="X33">
        <f>HYPERLINK("https://klasma.github.io/Logging_1981/tillsyn/A 54934-2020.docx", "A 54934-2020")</f>
        <v/>
      </c>
      <c r="Y33">
        <f>HYPERLINK("https://klasma.github.io/Logging_1981/tillsynsmail/A 54934-2020.docx", "A 54934-2020")</f>
        <v/>
      </c>
    </row>
    <row r="34" ht="15" customHeight="1">
      <c r="A34" t="inlineStr">
        <is>
          <t>A 56299-2021</t>
        </is>
      </c>
      <c r="B34" s="1" t="n">
        <v>44477</v>
      </c>
      <c r="C34" s="1" t="n">
        <v>45209</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56299-2021.xlsx", "A 56299-2021")</f>
        <v/>
      </c>
      <c r="T34">
        <f>HYPERLINK("https://klasma.github.io/Logging_1907/kartor/A 56299-2021.png", "A 56299-2021")</f>
        <v/>
      </c>
      <c r="V34">
        <f>HYPERLINK("https://klasma.github.io/Logging_1907/klagomål/A 56299-2021.docx", "A 56299-2021")</f>
        <v/>
      </c>
      <c r="W34">
        <f>HYPERLINK("https://klasma.github.io/Logging_1907/klagomålsmail/A 56299-2021.docx", "A 56299-2021")</f>
        <v/>
      </c>
      <c r="X34">
        <f>HYPERLINK("https://klasma.github.io/Logging_1907/tillsyn/A 56299-2021.docx", "A 56299-2021")</f>
        <v/>
      </c>
      <c r="Y34">
        <f>HYPERLINK("https://klasma.github.io/Logging_1907/tillsynsmail/A 56299-2021.docx", "A 56299-2021")</f>
        <v/>
      </c>
    </row>
    <row r="35" ht="15" customHeight="1">
      <c r="A35" t="inlineStr">
        <is>
          <t>A 1182-2022</t>
        </is>
      </c>
      <c r="B35" s="1" t="n">
        <v>44572</v>
      </c>
      <c r="C35" s="1" t="n">
        <v>45209</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1182-2022.xlsx", "A 1182-2022")</f>
        <v/>
      </c>
      <c r="T35">
        <f>HYPERLINK("https://klasma.github.io/Logging_1981/kartor/A 1182-2022.png", "A 1182-2022")</f>
        <v/>
      </c>
      <c r="U35">
        <f>HYPERLINK("https://klasma.github.io/Logging_1981/knärot/A 1182-2022.png", "A 1182-2022")</f>
        <v/>
      </c>
      <c r="V35">
        <f>HYPERLINK("https://klasma.github.io/Logging_1981/klagomål/A 1182-2022.docx", "A 1182-2022")</f>
        <v/>
      </c>
      <c r="W35">
        <f>HYPERLINK("https://klasma.github.io/Logging_1981/klagomålsmail/A 1182-2022.docx", "A 1182-2022")</f>
        <v/>
      </c>
      <c r="X35">
        <f>HYPERLINK("https://klasma.github.io/Logging_1981/tillsyn/A 1182-2022.docx", "A 1182-2022")</f>
        <v/>
      </c>
      <c r="Y35">
        <f>HYPERLINK("https://klasma.github.io/Logging_1981/tillsynsmail/A 1182-2022.docx", "A 1182-2022")</f>
        <v/>
      </c>
    </row>
    <row r="36" ht="15" customHeight="1">
      <c r="A36" t="inlineStr">
        <is>
          <t>A 6178-2023</t>
        </is>
      </c>
      <c r="B36" s="1" t="n">
        <v>44964</v>
      </c>
      <c r="C36" s="1" t="n">
        <v>45209</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6178-2023.xlsx", "A 6178-2023")</f>
        <v/>
      </c>
      <c r="T36">
        <f>HYPERLINK("https://klasma.github.io/Logging_1980/kartor/A 6178-2023.png", "A 6178-2023")</f>
        <v/>
      </c>
      <c r="V36">
        <f>HYPERLINK("https://klasma.github.io/Logging_1980/klagomål/A 6178-2023.docx", "A 6178-2023")</f>
        <v/>
      </c>
      <c r="W36">
        <f>HYPERLINK("https://klasma.github.io/Logging_1980/klagomålsmail/A 6178-2023.docx", "A 6178-2023")</f>
        <v/>
      </c>
      <c r="X36">
        <f>HYPERLINK("https://klasma.github.io/Logging_1980/tillsyn/A 6178-2023.docx", "A 6178-2023")</f>
        <v/>
      </c>
      <c r="Y36">
        <f>HYPERLINK("https://klasma.github.io/Logging_1980/tillsynsmail/A 6178-2023.docx", "A 6178-2023")</f>
        <v/>
      </c>
    </row>
    <row r="37" ht="15" customHeight="1">
      <c r="A37" t="inlineStr">
        <is>
          <t>A 13994-2023</t>
        </is>
      </c>
      <c r="B37" s="1" t="n">
        <v>45007</v>
      </c>
      <c r="C37" s="1" t="n">
        <v>45209</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13994-2023.xlsx", "A 13994-2023")</f>
        <v/>
      </c>
      <c r="T37">
        <f>HYPERLINK("https://klasma.github.io/Logging_1907/kartor/A 13994-2023.png", "A 13994-2023")</f>
        <v/>
      </c>
      <c r="U37">
        <f>HYPERLINK("https://klasma.github.io/Logging_1907/knärot/A 13994-2023.png", "A 13994-2023")</f>
        <v/>
      </c>
      <c r="V37">
        <f>HYPERLINK("https://klasma.github.io/Logging_1907/klagomål/A 13994-2023.docx", "A 13994-2023")</f>
        <v/>
      </c>
      <c r="W37">
        <f>HYPERLINK("https://klasma.github.io/Logging_1907/klagomålsmail/A 13994-2023.docx", "A 13994-2023")</f>
        <v/>
      </c>
      <c r="X37">
        <f>HYPERLINK("https://klasma.github.io/Logging_1907/tillsyn/A 13994-2023.docx", "A 13994-2023")</f>
        <v/>
      </c>
      <c r="Y37">
        <f>HYPERLINK("https://klasma.github.io/Logging_1907/tillsynsmail/A 13994-2023.docx", "A 13994-2023")</f>
        <v/>
      </c>
    </row>
    <row r="38" ht="15" customHeight="1">
      <c r="A38" t="inlineStr">
        <is>
          <t>A 14622-2023</t>
        </is>
      </c>
      <c r="B38" s="1" t="n">
        <v>45013</v>
      </c>
      <c r="C38" s="1" t="n">
        <v>45209</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14622-2023.xlsx", "A 14622-2023")</f>
        <v/>
      </c>
      <c r="T38">
        <f>HYPERLINK("https://klasma.github.io/Logging_1962/kartor/A 14622-2023.png", "A 14622-2023")</f>
        <v/>
      </c>
      <c r="V38">
        <f>HYPERLINK("https://klasma.github.io/Logging_1962/klagomål/A 14622-2023.docx", "A 14622-2023")</f>
        <v/>
      </c>
      <c r="W38">
        <f>HYPERLINK("https://klasma.github.io/Logging_1962/klagomålsmail/A 14622-2023.docx", "A 14622-2023")</f>
        <v/>
      </c>
      <c r="X38">
        <f>HYPERLINK("https://klasma.github.io/Logging_1962/tillsyn/A 14622-2023.docx", "A 14622-2023")</f>
        <v/>
      </c>
      <c r="Y38">
        <f>HYPERLINK("https://klasma.github.io/Logging_1962/tillsynsmail/A 14622-2023.docx", "A 14622-2023")</f>
        <v/>
      </c>
    </row>
    <row r="39" ht="15" customHeight="1">
      <c r="A39" t="inlineStr">
        <is>
          <t>A 28361-2019</t>
        </is>
      </c>
      <c r="B39" s="1" t="n">
        <v>43625</v>
      </c>
      <c r="C39" s="1" t="n">
        <v>45209</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28361-2019.xlsx", "A 28361-2019")</f>
        <v/>
      </c>
      <c r="T39">
        <f>HYPERLINK("https://klasma.github.io/Logging_1983/kartor/A 28361-2019.png", "A 28361-2019")</f>
        <v/>
      </c>
      <c r="V39">
        <f>HYPERLINK("https://klasma.github.io/Logging_1983/klagomål/A 28361-2019.docx", "A 28361-2019")</f>
        <v/>
      </c>
      <c r="W39">
        <f>HYPERLINK("https://klasma.github.io/Logging_1983/klagomålsmail/A 28361-2019.docx", "A 28361-2019")</f>
        <v/>
      </c>
      <c r="X39">
        <f>HYPERLINK("https://klasma.github.io/Logging_1983/tillsyn/A 28361-2019.docx", "A 28361-2019")</f>
        <v/>
      </c>
      <c r="Y39">
        <f>HYPERLINK("https://klasma.github.io/Logging_1983/tillsynsmail/A 28361-2019.docx", "A 28361-2019")</f>
        <v/>
      </c>
    </row>
    <row r="40" ht="15" customHeight="1">
      <c r="A40" t="inlineStr">
        <is>
          <t>A 22033-2020</t>
        </is>
      </c>
      <c r="B40" s="1" t="n">
        <v>43959</v>
      </c>
      <c r="C40" s="1" t="n">
        <v>45209</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22033-2020.xlsx", "A 22033-2020")</f>
        <v/>
      </c>
      <c r="T40">
        <f>HYPERLINK("https://klasma.github.io/Logging_1907/kartor/A 22033-2020.png", "A 22033-2020")</f>
        <v/>
      </c>
      <c r="U40">
        <f>HYPERLINK("https://klasma.github.io/Logging_1907/knärot/A 22033-2020.png", "A 22033-2020")</f>
        <v/>
      </c>
      <c r="V40">
        <f>HYPERLINK("https://klasma.github.io/Logging_1907/klagomål/A 22033-2020.docx", "A 22033-2020")</f>
        <v/>
      </c>
      <c r="W40">
        <f>HYPERLINK("https://klasma.github.io/Logging_1907/klagomålsmail/A 22033-2020.docx", "A 22033-2020")</f>
        <v/>
      </c>
      <c r="X40">
        <f>HYPERLINK("https://klasma.github.io/Logging_1907/tillsyn/A 22033-2020.docx", "A 22033-2020")</f>
        <v/>
      </c>
      <c r="Y40">
        <f>HYPERLINK("https://klasma.github.io/Logging_1907/tillsynsmail/A 22033-2020.docx", "A 22033-2020")</f>
        <v/>
      </c>
    </row>
    <row r="41" ht="15" customHeight="1">
      <c r="A41" t="inlineStr">
        <is>
          <t>A 37728-2020</t>
        </is>
      </c>
      <c r="B41" s="1" t="n">
        <v>44056</v>
      </c>
      <c r="C41" s="1" t="n">
        <v>45209</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37728-2020.xlsx", "A 37728-2020")</f>
        <v/>
      </c>
      <c r="T41">
        <f>HYPERLINK("https://klasma.github.io/Logging_1980/kartor/A 37728-2020.png", "A 37728-2020")</f>
        <v/>
      </c>
      <c r="V41">
        <f>HYPERLINK("https://klasma.github.io/Logging_1980/klagomål/A 37728-2020.docx", "A 37728-2020")</f>
        <v/>
      </c>
      <c r="W41">
        <f>HYPERLINK("https://klasma.github.io/Logging_1980/klagomålsmail/A 37728-2020.docx", "A 37728-2020")</f>
        <v/>
      </c>
      <c r="X41">
        <f>HYPERLINK("https://klasma.github.io/Logging_1980/tillsyn/A 37728-2020.docx", "A 37728-2020")</f>
        <v/>
      </c>
      <c r="Y41">
        <f>HYPERLINK("https://klasma.github.io/Logging_1980/tillsynsmail/A 37728-2020.docx", "A 37728-2020")</f>
        <v/>
      </c>
    </row>
    <row r="42" ht="15" customHeight="1">
      <c r="A42" t="inlineStr">
        <is>
          <t>A 26774-2021</t>
        </is>
      </c>
      <c r="B42" s="1" t="n">
        <v>44349</v>
      </c>
      <c r="C42" s="1" t="n">
        <v>45209</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26774-2021.xlsx", "A 26774-2021")</f>
        <v/>
      </c>
      <c r="T42">
        <f>HYPERLINK("https://klasma.github.io/Logging_1981/kartor/A 26774-2021.png", "A 26774-2021")</f>
        <v/>
      </c>
      <c r="V42">
        <f>HYPERLINK("https://klasma.github.io/Logging_1981/klagomål/A 26774-2021.docx", "A 26774-2021")</f>
        <v/>
      </c>
      <c r="W42">
        <f>HYPERLINK("https://klasma.github.io/Logging_1981/klagomålsmail/A 26774-2021.docx", "A 26774-2021")</f>
        <v/>
      </c>
      <c r="X42">
        <f>HYPERLINK("https://klasma.github.io/Logging_1981/tillsyn/A 26774-2021.docx", "A 26774-2021")</f>
        <v/>
      </c>
      <c r="Y42">
        <f>HYPERLINK("https://klasma.github.io/Logging_1981/tillsynsmail/A 26774-2021.docx", "A 26774-2021")</f>
        <v/>
      </c>
    </row>
    <row r="43" ht="15" customHeight="1">
      <c r="A43" t="inlineStr">
        <is>
          <t>A 27488-2023</t>
        </is>
      </c>
      <c r="B43" s="1" t="n">
        <v>45097</v>
      </c>
      <c r="C43" s="1" t="n">
        <v>45209</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27488-2023.xlsx", "A 27488-2023")</f>
        <v/>
      </c>
      <c r="T43">
        <f>HYPERLINK("https://klasma.github.io/Logging_1981/kartor/A 27488-2023.png", "A 27488-2023")</f>
        <v/>
      </c>
      <c r="V43">
        <f>HYPERLINK("https://klasma.github.io/Logging_1981/klagomål/A 27488-2023.docx", "A 27488-2023")</f>
        <v/>
      </c>
      <c r="W43">
        <f>HYPERLINK("https://klasma.github.io/Logging_1981/klagomålsmail/A 27488-2023.docx", "A 27488-2023")</f>
        <v/>
      </c>
      <c r="X43">
        <f>HYPERLINK("https://klasma.github.io/Logging_1981/tillsyn/A 27488-2023.docx", "A 27488-2023")</f>
        <v/>
      </c>
      <c r="Y43">
        <f>HYPERLINK("https://klasma.github.io/Logging_1981/tillsynsmail/A 27488-2023.docx", "A 27488-2023")</f>
        <v/>
      </c>
    </row>
    <row r="44" ht="15" customHeight="1">
      <c r="A44" t="inlineStr">
        <is>
          <t>A 35212-2023</t>
        </is>
      </c>
      <c r="B44" s="1" t="n">
        <v>45145</v>
      </c>
      <c r="C44" s="1" t="n">
        <v>45209</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35212-2023.xlsx", "A 35212-2023")</f>
        <v/>
      </c>
      <c r="T44">
        <f>HYPERLINK("https://klasma.github.io/Logging_1983/kartor/A 35212-2023.png", "A 35212-2023")</f>
        <v/>
      </c>
      <c r="V44">
        <f>HYPERLINK("https://klasma.github.io/Logging_1983/klagomål/A 35212-2023.docx", "A 35212-2023")</f>
        <v/>
      </c>
      <c r="W44">
        <f>HYPERLINK("https://klasma.github.io/Logging_1983/klagomålsmail/A 35212-2023.docx", "A 35212-2023")</f>
        <v/>
      </c>
      <c r="X44">
        <f>HYPERLINK("https://klasma.github.io/Logging_1983/tillsyn/A 35212-2023.docx", "A 35212-2023")</f>
        <v/>
      </c>
      <c r="Y44">
        <f>HYPERLINK("https://klasma.github.io/Logging_1983/tillsynsmail/A 35212-2023.docx", "A 35212-2023")</f>
        <v/>
      </c>
    </row>
    <row r="45" ht="15" customHeight="1">
      <c r="A45" t="inlineStr">
        <is>
          <t>A 38061-2018</t>
        </is>
      </c>
      <c r="B45" s="1" t="n">
        <v>43336</v>
      </c>
      <c r="C45" s="1" t="n">
        <v>45209</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38061-2018.xlsx", "A 38061-2018")</f>
        <v/>
      </c>
      <c r="T45">
        <f>HYPERLINK("https://klasma.github.io/Logging_1962/kartor/A 38061-2018.png", "A 38061-2018")</f>
        <v/>
      </c>
      <c r="U45">
        <f>HYPERLINK("https://klasma.github.io/Logging_1962/knärot/A 38061-2018.png", "A 38061-2018")</f>
        <v/>
      </c>
      <c r="V45">
        <f>HYPERLINK("https://klasma.github.io/Logging_1962/klagomål/A 38061-2018.docx", "A 38061-2018")</f>
        <v/>
      </c>
      <c r="W45">
        <f>HYPERLINK("https://klasma.github.io/Logging_1962/klagomålsmail/A 38061-2018.docx", "A 38061-2018")</f>
        <v/>
      </c>
      <c r="X45">
        <f>HYPERLINK("https://klasma.github.io/Logging_1962/tillsyn/A 38061-2018.docx", "A 38061-2018")</f>
        <v/>
      </c>
      <c r="Y45">
        <f>HYPERLINK("https://klasma.github.io/Logging_1962/tillsynsmail/A 38061-2018.docx", "A 38061-2018")</f>
        <v/>
      </c>
    </row>
    <row r="46" ht="15" customHeight="1">
      <c r="A46" t="inlineStr">
        <is>
          <t>A 5039-2019</t>
        </is>
      </c>
      <c r="B46" s="1" t="n">
        <v>43487</v>
      </c>
      <c r="C46" s="1" t="n">
        <v>45209</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5039-2019.xlsx", "A 5039-2019")</f>
        <v/>
      </c>
      <c r="T46">
        <f>HYPERLINK("https://klasma.github.io/Logging_1982/kartor/A 5039-2019.png", "A 5039-2019")</f>
        <v/>
      </c>
      <c r="V46">
        <f>HYPERLINK("https://klasma.github.io/Logging_1982/klagomål/A 5039-2019.docx", "A 5039-2019")</f>
        <v/>
      </c>
      <c r="W46">
        <f>HYPERLINK("https://klasma.github.io/Logging_1982/klagomålsmail/A 5039-2019.docx", "A 5039-2019")</f>
        <v/>
      </c>
      <c r="X46">
        <f>HYPERLINK("https://klasma.github.io/Logging_1982/tillsyn/A 5039-2019.docx", "A 5039-2019")</f>
        <v/>
      </c>
      <c r="Y46">
        <f>HYPERLINK("https://klasma.github.io/Logging_1982/tillsynsmail/A 5039-2019.docx", "A 5039-2019")</f>
        <v/>
      </c>
    </row>
    <row r="47" ht="15" customHeight="1">
      <c r="A47" t="inlineStr">
        <is>
          <t>A 19454-2019</t>
        </is>
      </c>
      <c r="B47" s="1" t="n">
        <v>43565</v>
      </c>
      <c r="C47" s="1" t="n">
        <v>45209</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19454-2019.xlsx", "A 19454-2019")</f>
        <v/>
      </c>
      <c r="T47">
        <f>HYPERLINK("https://klasma.github.io/Logging_1980/kartor/A 19454-2019.png", "A 19454-2019")</f>
        <v/>
      </c>
      <c r="V47">
        <f>HYPERLINK("https://klasma.github.io/Logging_1980/klagomål/A 19454-2019.docx", "A 19454-2019")</f>
        <v/>
      </c>
      <c r="W47">
        <f>HYPERLINK("https://klasma.github.io/Logging_1980/klagomålsmail/A 19454-2019.docx", "A 19454-2019")</f>
        <v/>
      </c>
      <c r="X47">
        <f>HYPERLINK("https://klasma.github.io/Logging_1980/tillsyn/A 19454-2019.docx", "A 19454-2019")</f>
        <v/>
      </c>
      <c r="Y47">
        <f>HYPERLINK("https://klasma.github.io/Logging_1980/tillsynsmail/A 19454-2019.docx", "A 19454-2019")</f>
        <v/>
      </c>
    </row>
    <row r="48" ht="15" customHeight="1">
      <c r="A48" t="inlineStr">
        <is>
          <t>A 46602-2019</t>
        </is>
      </c>
      <c r="B48" s="1" t="n">
        <v>43719</v>
      </c>
      <c r="C48" s="1" t="n">
        <v>45209</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46602-2019.xlsx", "A 46602-2019")</f>
        <v/>
      </c>
      <c r="T48">
        <f>HYPERLINK("https://klasma.github.io/Logging_1904/kartor/A 46602-2019.png", "A 46602-2019")</f>
        <v/>
      </c>
      <c r="V48">
        <f>HYPERLINK("https://klasma.github.io/Logging_1904/klagomål/A 46602-2019.docx", "A 46602-2019")</f>
        <v/>
      </c>
      <c r="W48">
        <f>HYPERLINK("https://klasma.github.io/Logging_1904/klagomålsmail/A 46602-2019.docx", "A 46602-2019")</f>
        <v/>
      </c>
      <c r="X48">
        <f>HYPERLINK("https://klasma.github.io/Logging_1904/tillsyn/A 46602-2019.docx", "A 46602-2019")</f>
        <v/>
      </c>
      <c r="Y48">
        <f>HYPERLINK("https://klasma.github.io/Logging_1904/tillsynsmail/A 46602-2019.docx", "A 46602-2019")</f>
        <v/>
      </c>
    </row>
    <row r="49" ht="15" customHeight="1">
      <c r="A49" t="inlineStr">
        <is>
          <t>A 51340-2019</t>
        </is>
      </c>
      <c r="B49" s="1" t="n">
        <v>43740</v>
      </c>
      <c r="C49" s="1" t="n">
        <v>45209</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51340-2019.xlsx", "A 51340-2019")</f>
        <v/>
      </c>
      <c r="T49">
        <f>HYPERLINK("https://klasma.github.io/Logging_1904/kartor/A 51340-2019.png", "A 51340-2019")</f>
        <v/>
      </c>
      <c r="V49">
        <f>HYPERLINK("https://klasma.github.io/Logging_1904/klagomål/A 51340-2019.docx", "A 51340-2019")</f>
        <v/>
      </c>
      <c r="W49">
        <f>HYPERLINK("https://klasma.github.io/Logging_1904/klagomålsmail/A 51340-2019.docx", "A 51340-2019")</f>
        <v/>
      </c>
      <c r="X49">
        <f>HYPERLINK("https://klasma.github.io/Logging_1904/tillsyn/A 51340-2019.docx", "A 51340-2019")</f>
        <v/>
      </c>
      <c r="Y49">
        <f>HYPERLINK("https://klasma.github.io/Logging_1904/tillsynsmail/A 51340-2019.docx", "A 51340-2019")</f>
        <v/>
      </c>
    </row>
    <row r="50" ht="15" customHeight="1">
      <c r="A50" t="inlineStr">
        <is>
          <t>A 66088-2019</t>
        </is>
      </c>
      <c r="B50" s="1" t="n">
        <v>43807</v>
      </c>
      <c r="C50" s="1" t="n">
        <v>45209</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66088-2019.xlsx", "A 66088-2019")</f>
        <v/>
      </c>
      <c r="T50">
        <f>HYPERLINK("https://klasma.github.io/Logging_1981/kartor/A 66088-2019.png", "A 66088-2019")</f>
        <v/>
      </c>
      <c r="V50">
        <f>HYPERLINK("https://klasma.github.io/Logging_1981/klagomål/A 66088-2019.docx", "A 66088-2019")</f>
        <v/>
      </c>
      <c r="W50">
        <f>HYPERLINK("https://klasma.github.io/Logging_1981/klagomålsmail/A 66088-2019.docx", "A 66088-2019")</f>
        <v/>
      </c>
      <c r="X50">
        <f>HYPERLINK("https://klasma.github.io/Logging_1981/tillsyn/A 66088-2019.docx", "A 66088-2019")</f>
        <v/>
      </c>
      <c r="Y50">
        <f>HYPERLINK("https://klasma.github.io/Logging_1981/tillsynsmail/A 66088-2019.docx", "A 66088-2019")</f>
        <v/>
      </c>
    </row>
    <row r="51" ht="15" customHeight="1">
      <c r="A51" t="inlineStr">
        <is>
          <t>A 62768-2021</t>
        </is>
      </c>
      <c r="B51" s="1" t="n">
        <v>44504</v>
      </c>
      <c r="C51" s="1" t="n">
        <v>45209</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62768-2021.xlsx", "A 62768-2021")</f>
        <v/>
      </c>
      <c r="T51">
        <f>HYPERLINK("https://klasma.github.io/Logging_1981/kartor/A 62768-2021.png", "A 62768-2021")</f>
        <v/>
      </c>
      <c r="U51">
        <f>HYPERLINK("https://klasma.github.io/Logging_1981/knärot/A 62768-2021.png", "A 62768-2021")</f>
        <v/>
      </c>
      <c r="V51">
        <f>HYPERLINK("https://klasma.github.io/Logging_1981/klagomål/A 62768-2021.docx", "A 62768-2021")</f>
        <v/>
      </c>
      <c r="W51">
        <f>HYPERLINK("https://klasma.github.io/Logging_1981/klagomålsmail/A 62768-2021.docx", "A 62768-2021")</f>
        <v/>
      </c>
      <c r="X51">
        <f>HYPERLINK("https://klasma.github.io/Logging_1981/tillsyn/A 62768-2021.docx", "A 62768-2021")</f>
        <v/>
      </c>
      <c r="Y51">
        <f>HYPERLINK("https://klasma.github.io/Logging_1981/tillsynsmail/A 62768-2021.docx", "A 62768-2021")</f>
        <v/>
      </c>
    </row>
    <row r="52" ht="15" customHeight="1">
      <c r="A52" t="inlineStr">
        <is>
          <t>A 8552-2022</t>
        </is>
      </c>
      <c r="B52" s="1" t="n">
        <v>44613</v>
      </c>
      <c r="C52" s="1" t="n">
        <v>45209</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8552-2022.xlsx", "A 8552-2022")</f>
        <v/>
      </c>
      <c r="T52">
        <f>HYPERLINK("https://klasma.github.io/Logging_1907/kartor/A 8552-2022.png", "A 8552-2022")</f>
        <v/>
      </c>
      <c r="V52">
        <f>HYPERLINK("https://klasma.github.io/Logging_1907/klagomål/A 8552-2022.docx", "A 8552-2022")</f>
        <v/>
      </c>
      <c r="W52">
        <f>HYPERLINK("https://klasma.github.io/Logging_1907/klagomålsmail/A 8552-2022.docx", "A 8552-2022")</f>
        <v/>
      </c>
      <c r="X52">
        <f>HYPERLINK("https://klasma.github.io/Logging_1907/tillsyn/A 8552-2022.docx", "A 8552-2022")</f>
        <v/>
      </c>
      <c r="Y52">
        <f>HYPERLINK("https://klasma.github.io/Logging_1907/tillsynsmail/A 8552-2022.docx", "A 8552-2022")</f>
        <v/>
      </c>
    </row>
    <row r="53" ht="15" customHeight="1">
      <c r="A53" t="inlineStr">
        <is>
          <t>A 11804-2022</t>
        </is>
      </c>
      <c r="B53" s="1" t="n">
        <v>44634</v>
      </c>
      <c r="C53" s="1" t="n">
        <v>45209</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11804-2022.xlsx", "A 11804-2022")</f>
        <v/>
      </c>
      <c r="T53">
        <f>HYPERLINK("https://klasma.github.io/Logging_1980/kartor/A 11804-2022.png", "A 11804-2022")</f>
        <v/>
      </c>
      <c r="V53">
        <f>HYPERLINK("https://klasma.github.io/Logging_1980/klagomål/A 11804-2022.docx", "A 11804-2022")</f>
        <v/>
      </c>
      <c r="W53">
        <f>HYPERLINK("https://klasma.github.io/Logging_1980/klagomålsmail/A 11804-2022.docx", "A 11804-2022")</f>
        <v/>
      </c>
      <c r="X53">
        <f>HYPERLINK("https://klasma.github.io/Logging_1980/tillsyn/A 11804-2022.docx", "A 11804-2022")</f>
        <v/>
      </c>
      <c r="Y53">
        <f>HYPERLINK("https://klasma.github.io/Logging_1980/tillsynsmail/A 11804-2022.docx", "A 11804-2022")</f>
        <v/>
      </c>
    </row>
    <row r="54" ht="15" customHeight="1">
      <c r="A54" t="inlineStr">
        <is>
          <t>A 28438-2022</t>
        </is>
      </c>
      <c r="B54" s="1" t="n">
        <v>44747</v>
      </c>
      <c r="C54" s="1" t="n">
        <v>45209</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28438-2022.xlsx", "A 28438-2022")</f>
        <v/>
      </c>
      <c r="T54">
        <f>HYPERLINK("https://klasma.github.io/Logging_1982/kartor/A 28438-2022.png", "A 28438-2022")</f>
        <v/>
      </c>
      <c r="V54">
        <f>HYPERLINK("https://klasma.github.io/Logging_1982/klagomål/A 28438-2022.docx", "A 28438-2022")</f>
        <v/>
      </c>
      <c r="W54">
        <f>HYPERLINK("https://klasma.github.io/Logging_1982/klagomålsmail/A 28438-2022.docx", "A 28438-2022")</f>
        <v/>
      </c>
      <c r="X54">
        <f>HYPERLINK("https://klasma.github.io/Logging_1982/tillsyn/A 28438-2022.docx", "A 28438-2022")</f>
        <v/>
      </c>
      <c r="Y54">
        <f>HYPERLINK("https://klasma.github.io/Logging_1982/tillsynsmail/A 28438-2022.docx", "A 28438-2022")</f>
        <v/>
      </c>
    </row>
    <row r="55" ht="15" customHeight="1">
      <c r="A55" t="inlineStr">
        <is>
          <t>A 42860-2022</t>
        </is>
      </c>
      <c r="B55" s="1" t="n">
        <v>44832</v>
      </c>
      <c r="C55" s="1" t="n">
        <v>45209</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42860-2022.xlsx", "A 42860-2022")</f>
        <v/>
      </c>
      <c r="T55">
        <f>HYPERLINK("https://klasma.github.io/Logging_1907/kartor/A 42860-2022.png", "A 42860-2022")</f>
        <v/>
      </c>
      <c r="V55">
        <f>HYPERLINK("https://klasma.github.io/Logging_1907/klagomål/A 42860-2022.docx", "A 42860-2022")</f>
        <v/>
      </c>
      <c r="W55">
        <f>HYPERLINK("https://klasma.github.io/Logging_1907/klagomålsmail/A 42860-2022.docx", "A 42860-2022")</f>
        <v/>
      </c>
      <c r="X55">
        <f>HYPERLINK("https://klasma.github.io/Logging_1907/tillsyn/A 42860-2022.docx", "A 42860-2022")</f>
        <v/>
      </c>
      <c r="Y55">
        <f>HYPERLINK("https://klasma.github.io/Logging_1907/tillsynsmail/A 42860-2022.docx", "A 42860-2022")</f>
        <v/>
      </c>
    </row>
    <row r="56" ht="15" customHeight="1">
      <c r="A56" t="inlineStr">
        <is>
          <t>A 42853-2022</t>
        </is>
      </c>
      <c r="B56" s="1" t="n">
        <v>44832</v>
      </c>
      <c r="C56" s="1" t="n">
        <v>45209</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42853-2022.xlsx", "A 42853-2022")</f>
        <v/>
      </c>
      <c r="T56">
        <f>HYPERLINK("https://klasma.github.io/Logging_1907/kartor/A 42853-2022.png", "A 42853-2022")</f>
        <v/>
      </c>
      <c r="V56">
        <f>HYPERLINK("https://klasma.github.io/Logging_1907/klagomål/A 42853-2022.docx", "A 42853-2022")</f>
        <v/>
      </c>
      <c r="W56">
        <f>HYPERLINK("https://klasma.github.io/Logging_1907/klagomålsmail/A 42853-2022.docx", "A 42853-2022")</f>
        <v/>
      </c>
      <c r="X56">
        <f>HYPERLINK("https://klasma.github.io/Logging_1907/tillsyn/A 42853-2022.docx", "A 42853-2022")</f>
        <v/>
      </c>
      <c r="Y56">
        <f>HYPERLINK("https://klasma.github.io/Logging_1907/tillsynsmail/A 42853-2022.docx", "A 42853-2022")</f>
        <v/>
      </c>
    </row>
    <row r="57" ht="15" customHeight="1">
      <c r="A57" t="inlineStr">
        <is>
          <t>A 42708-2022</t>
        </is>
      </c>
      <c r="B57" s="1" t="n">
        <v>44832</v>
      </c>
      <c r="C57" s="1" t="n">
        <v>45209</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42708-2022.xlsx", "A 42708-2022")</f>
        <v/>
      </c>
      <c r="T57">
        <f>HYPERLINK("https://klasma.github.io/Logging_1907/kartor/A 42708-2022.png", "A 42708-2022")</f>
        <v/>
      </c>
      <c r="V57">
        <f>HYPERLINK("https://klasma.github.io/Logging_1907/klagomål/A 42708-2022.docx", "A 42708-2022")</f>
        <v/>
      </c>
      <c r="W57">
        <f>HYPERLINK("https://klasma.github.io/Logging_1907/klagomålsmail/A 42708-2022.docx", "A 42708-2022")</f>
        <v/>
      </c>
      <c r="X57">
        <f>HYPERLINK("https://klasma.github.io/Logging_1907/tillsyn/A 42708-2022.docx", "A 42708-2022")</f>
        <v/>
      </c>
      <c r="Y57">
        <f>HYPERLINK("https://klasma.github.io/Logging_1907/tillsynsmail/A 42708-2022.docx", "A 42708-2022")</f>
        <v/>
      </c>
    </row>
    <row r="58" ht="15" customHeight="1">
      <c r="A58" t="inlineStr">
        <is>
          <t>A 3012-2023</t>
        </is>
      </c>
      <c r="B58" s="1" t="n">
        <v>44945</v>
      </c>
      <c r="C58" s="1" t="n">
        <v>45209</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3012-2023.xlsx", "A 3012-2023")</f>
        <v/>
      </c>
      <c r="T58">
        <f>HYPERLINK("https://klasma.github.io/Logging_1907/kartor/A 3012-2023.png", "A 3012-2023")</f>
        <v/>
      </c>
      <c r="V58">
        <f>HYPERLINK("https://klasma.github.io/Logging_1907/klagomål/A 3012-2023.docx", "A 3012-2023")</f>
        <v/>
      </c>
      <c r="W58">
        <f>HYPERLINK("https://klasma.github.io/Logging_1907/klagomålsmail/A 3012-2023.docx", "A 3012-2023")</f>
        <v/>
      </c>
      <c r="X58">
        <f>HYPERLINK("https://klasma.github.io/Logging_1907/tillsyn/A 3012-2023.docx", "A 3012-2023")</f>
        <v/>
      </c>
      <c r="Y58">
        <f>HYPERLINK("https://klasma.github.io/Logging_1907/tillsynsmail/A 3012-2023.docx", "A 3012-2023")</f>
        <v/>
      </c>
    </row>
    <row r="59" ht="15" customHeight="1">
      <c r="A59" t="inlineStr">
        <is>
          <t>A 14587-2023</t>
        </is>
      </c>
      <c r="B59" s="1" t="n">
        <v>45013</v>
      </c>
      <c r="C59" s="1" t="n">
        <v>45209</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14587-2023.xlsx", "A 14587-2023")</f>
        <v/>
      </c>
      <c r="T59">
        <f>HYPERLINK("https://klasma.github.io/Logging_1907/kartor/A 14587-2023.png", "A 14587-2023")</f>
        <v/>
      </c>
      <c r="V59">
        <f>HYPERLINK("https://klasma.github.io/Logging_1907/klagomål/A 14587-2023.docx", "A 14587-2023")</f>
        <v/>
      </c>
      <c r="W59">
        <f>HYPERLINK("https://klasma.github.io/Logging_1907/klagomålsmail/A 14587-2023.docx", "A 14587-2023")</f>
        <v/>
      </c>
      <c r="X59">
        <f>HYPERLINK("https://klasma.github.io/Logging_1907/tillsyn/A 14587-2023.docx", "A 14587-2023")</f>
        <v/>
      </c>
      <c r="Y59">
        <f>HYPERLINK("https://klasma.github.io/Logging_1907/tillsynsmail/A 14587-2023.docx", "A 14587-2023")</f>
        <v/>
      </c>
    </row>
    <row r="60" ht="15" customHeight="1">
      <c r="A60" t="inlineStr">
        <is>
          <t>A 17053-2023</t>
        </is>
      </c>
      <c r="B60" s="1" t="n">
        <v>45034</v>
      </c>
      <c r="C60" s="1" t="n">
        <v>45209</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17053-2023.xlsx", "A 17053-2023")</f>
        <v/>
      </c>
      <c r="T60">
        <f>HYPERLINK("https://klasma.github.io/Logging_1962/kartor/A 17053-2023.png", "A 17053-2023")</f>
        <v/>
      </c>
      <c r="V60">
        <f>HYPERLINK("https://klasma.github.io/Logging_1962/klagomål/A 17053-2023.docx", "A 17053-2023")</f>
        <v/>
      </c>
      <c r="W60">
        <f>HYPERLINK("https://klasma.github.io/Logging_1962/klagomålsmail/A 17053-2023.docx", "A 17053-2023")</f>
        <v/>
      </c>
      <c r="X60">
        <f>HYPERLINK("https://klasma.github.io/Logging_1962/tillsyn/A 17053-2023.docx", "A 17053-2023")</f>
        <v/>
      </c>
      <c r="Y60">
        <f>HYPERLINK("https://klasma.github.io/Logging_1962/tillsynsmail/A 17053-2023.docx", "A 17053-2023")</f>
        <v/>
      </c>
    </row>
    <row r="61" ht="15" customHeight="1">
      <c r="A61" t="inlineStr">
        <is>
          <t>A 24089-2023</t>
        </is>
      </c>
      <c r="B61" s="1" t="n">
        <v>45079</v>
      </c>
      <c r="C61" s="1" t="n">
        <v>45209</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24089-2023.xlsx", "A 24089-2023")</f>
        <v/>
      </c>
      <c r="T61">
        <f>HYPERLINK("https://klasma.github.io/Logging_1904/kartor/A 24089-2023.png", "A 24089-2023")</f>
        <v/>
      </c>
      <c r="V61">
        <f>HYPERLINK("https://klasma.github.io/Logging_1904/klagomål/A 24089-2023.docx", "A 24089-2023")</f>
        <v/>
      </c>
      <c r="W61">
        <f>HYPERLINK("https://klasma.github.io/Logging_1904/klagomålsmail/A 24089-2023.docx", "A 24089-2023")</f>
        <v/>
      </c>
      <c r="X61">
        <f>HYPERLINK("https://klasma.github.io/Logging_1904/tillsyn/A 24089-2023.docx", "A 24089-2023")</f>
        <v/>
      </c>
      <c r="Y61">
        <f>HYPERLINK("https://klasma.github.io/Logging_1904/tillsynsmail/A 24089-2023.docx", "A 24089-2023")</f>
        <v/>
      </c>
    </row>
    <row r="62" ht="15" customHeight="1">
      <c r="A62" t="inlineStr">
        <is>
          <t>A 24222-2023</t>
        </is>
      </c>
      <c r="B62" s="1" t="n">
        <v>45079</v>
      </c>
      <c r="C62" s="1" t="n">
        <v>45209</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24222-2023.xlsx", "A 24222-2023")</f>
        <v/>
      </c>
      <c r="T62">
        <f>HYPERLINK("https://klasma.github.io/Logging_1907/kartor/A 24222-2023.png", "A 24222-2023")</f>
        <v/>
      </c>
      <c r="V62">
        <f>HYPERLINK("https://klasma.github.io/Logging_1907/klagomål/A 24222-2023.docx", "A 24222-2023")</f>
        <v/>
      </c>
      <c r="W62">
        <f>HYPERLINK("https://klasma.github.io/Logging_1907/klagomålsmail/A 24222-2023.docx", "A 24222-2023")</f>
        <v/>
      </c>
      <c r="X62">
        <f>HYPERLINK("https://klasma.github.io/Logging_1907/tillsyn/A 24222-2023.docx", "A 24222-2023")</f>
        <v/>
      </c>
      <c r="Y62">
        <f>HYPERLINK("https://klasma.github.io/Logging_1907/tillsynsmail/A 24222-2023.docx", "A 24222-2023")</f>
        <v/>
      </c>
    </row>
    <row r="63" ht="15" customHeight="1">
      <c r="A63" t="inlineStr">
        <is>
          <t>A 48128-2023</t>
        </is>
      </c>
      <c r="B63" s="1" t="n">
        <v>45205</v>
      </c>
      <c r="C63" s="1" t="n">
        <v>45209</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48128-2023.xlsx", "A 48128-2023")</f>
        <v/>
      </c>
      <c r="T63">
        <f>HYPERLINK("https://klasma.github.io/Logging_1907/kartor/A 48128-2023.png", "A 48128-2023")</f>
        <v/>
      </c>
      <c r="V63">
        <f>HYPERLINK("https://klasma.github.io/Logging_1907/klagomål/A 48128-2023.docx", "A 48128-2023")</f>
        <v/>
      </c>
      <c r="W63">
        <f>HYPERLINK("https://klasma.github.io/Logging_1907/klagomålsmail/A 48128-2023.docx", "A 48128-2023")</f>
        <v/>
      </c>
      <c r="X63">
        <f>HYPERLINK("https://klasma.github.io/Logging_1907/tillsyn/A 48128-2023.docx", "A 48128-2023")</f>
        <v/>
      </c>
      <c r="Y63">
        <f>HYPERLINK("https://klasma.github.io/Logging_1907/tillsynsmail/A 48128-2023.docx", "A 48128-2023")</f>
        <v/>
      </c>
    </row>
    <row r="64" ht="15" customHeight="1">
      <c r="A64" t="inlineStr">
        <is>
          <t>A 58714-2018</t>
        </is>
      </c>
      <c r="B64" s="1" t="n">
        <v>43410</v>
      </c>
      <c r="C64" s="1" t="n">
        <v>45209</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58714-2018.xlsx", "A 58714-2018")</f>
        <v/>
      </c>
      <c r="T64">
        <f>HYPERLINK("https://klasma.github.io/Logging_1981/kartor/A 58714-2018.png", "A 58714-2018")</f>
        <v/>
      </c>
      <c r="V64">
        <f>HYPERLINK("https://klasma.github.io/Logging_1981/klagomål/A 58714-2018.docx", "A 58714-2018")</f>
        <v/>
      </c>
      <c r="W64">
        <f>HYPERLINK("https://klasma.github.io/Logging_1981/klagomålsmail/A 58714-2018.docx", "A 58714-2018")</f>
        <v/>
      </c>
      <c r="X64">
        <f>HYPERLINK("https://klasma.github.io/Logging_1981/tillsyn/A 58714-2018.docx", "A 58714-2018")</f>
        <v/>
      </c>
      <c r="Y64">
        <f>HYPERLINK("https://klasma.github.io/Logging_1981/tillsynsmail/A 58714-2018.docx", "A 58714-2018")</f>
        <v/>
      </c>
    </row>
    <row r="65" ht="15" customHeight="1">
      <c r="A65" t="inlineStr">
        <is>
          <t>A 72196-2018</t>
        </is>
      </c>
      <c r="B65" s="1" t="n">
        <v>43455</v>
      </c>
      <c r="C65" s="1" t="n">
        <v>45209</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72196-2018.xlsx", "A 72196-2018")</f>
        <v/>
      </c>
      <c r="T65">
        <f>HYPERLINK("https://klasma.github.io/Logging_1962/kartor/A 72196-2018.png", "A 72196-2018")</f>
        <v/>
      </c>
      <c r="V65">
        <f>HYPERLINK("https://klasma.github.io/Logging_1962/klagomål/A 72196-2018.docx", "A 72196-2018")</f>
        <v/>
      </c>
      <c r="W65">
        <f>HYPERLINK("https://klasma.github.io/Logging_1962/klagomålsmail/A 72196-2018.docx", "A 72196-2018")</f>
        <v/>
      </c>
      <c r="X65">
        <f>HYPERLINK("https://klasma.github.io/Logging_1962/tillsyn/A 72196-2018.docx", "A 72196-2018")</f>
        <v/>
      </c>
      <c r="Y65">
        <f>HYPERLINK("https://klasma.github.io/Logging_1962/tillsynsmail/A 72196-2018.docx", "A 72196-2018")</f>
        <v/>
      </c>
    </row>
    <row r="66" ht="15" customHeight="1">
      <c r="A66" t="inlineStr">
        <is>
          <t>A 12685-2019</t>
        </is>
      </c>
      <c r="B66" s="1" t="n">
        <v>43524</v>
      </c>
      <c r="C66" s="1" t="n">
        <v>45209</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12685-2019.xlsx", "A 12685-2019")</f>
        <v/>
      </c>
      <c r="T66">
        <f>HYPERLINK("https://klasma.github.io/Logging_1980/kartor/A 12685-2019.png", "A 12685-2019")</f>
        <v/>
      </c>
      <c r="U66">
        <f>HYPERLINK("https://klasma.github.io/Logging_1980/knärot/A 12685-2019.png", "A 12685-2019")</f>
        <v/>
      </c>
      <c r="V66">
        <f>HYPERLINK("https://klasma.github.io/Logging_1980/klagomål/A 12685-2019.docx", "A 12685-2019")</f>
        <v/>
      </c>
      <c r="W66">
        <f>HYPERLINK("https://klasma.github.io/Logging_1980/klagomålsmail/A 12685-2019.docx", "A 12685-2019")</f>
        <v/>
      </c>
      <c r="X66">
        <f>HYPERLINK("https://klasma.github.io/Logging_1980/tillsyn/A 12685-2019.docx", "A 12685-2019")</f>
        <v/>
      </c>
      <c r="Y66">
        <f>HYPERLINK("https://klasma.github.io/Logging_1980/tillsynsmail/A 12685-2019.docx", "A 12685-2019")</f>
        <v/>
      </c>
    </row>
    <row r="67" ht="15" customHeight="1">
      <c r="A67" t="inlineStr">
        <is>
          <t>A 19456-2019</t>
        </is>
      </c>
      <c r="B67" s="1" t="n">
        <v>43565</v>
      </c>
      <c r="C67" s="1" t="n">
        <v>45209</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19456-2019.xlsx", "A 19456-2019")</f>
        <v/>
      </c>
      <c r="T67">
        <f>HYPERLINK("https://klasma.github.io/Logging_1980/kartor/A 19456-2019.png", "A 19456-2019")</f>
        <v/>
      </c>
      <c r="V67">
        <f>HYPERLINK("https://klasma.github.io/Logging_1980/klagomål/A 19456-2019.docx", "A 19456-2019")</f>
        <v/>
      </c>
      <c r="W67">
        <f>HYPERLINK("https://klasma.github.io/Logging_1980/klagomålsmail/A 19456-2019.docx", "A 19456-2019")</f>
        <v/>
      </c>
      <c r="X67">
        <f>HYPERLINK("https://klasma.github.io/Logging_1980/tillsyn/A 19456-2019.docx", "A 19456-2019")</f>
        <v/>
      </c>
      <c r="Y67">
        <f>HYPERLINK("https://klasma.github.io/Logging_1980/tillsynsmail/A 19456-2019.docx", "A 19456-2019")</f>
        <v/>
      </c>
    </row>
    <row r="68" ht="15" customHeight="1">
      <c r="A68" t="inlineStr">
        <is>
          <t>A 19955-2019</t>
        </is>
      </c>
      <c r="B68" s="1" t="n">
        <v>43569</v>
      </c>
      <c r="C68" s="1" t="n">
        <v>45209</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19955-2019.xlsx", "A 19955-2019")</f>
        <v/>
      </c>
      <c r="T68">
        <f>HYPERLINK("https://klasma.github.io/Logging_1983/kartor/A 19955-2019.png", "A 19955-2019")</f>
        <v/>
      </c>
      <c r="V68">
        <f>HYPERLINK("https://klasma.github.io/Logging_1983/klagomål/A 19955-2019.docx", "A 19955-2019")</f>
        <v/>
      </c>
      <c r="W68">
        <f>HYPERLINK("https://klasma.github.io/Logging_1983/klagomålsmail/A 19955-2019.docx", "A 19955-2019")</f>
        <v/>
      </c>
      <c r="X68">
        <f>HYPERLINK("https://klasma.github.io/Logging_1983/tillsyn/A 19955-2019.docx", "A 19955-2019")</f>
        <v/>
      </c>
      <c r="Y68">
        <f>HYPERLINK("https://klasma.github.io/Logging_1983/tillsynsmail/A 19955-2019.docx", "A 19955-2019")</f>
        <v/>
      </c>
    </row>
    <row r="69" ht="15" customHeight="1">
      <c r="A69" t="inlineStr">
        <is>
          <t>A 35213-2019</t>
        </is>
      </c>
      <c r="B69" s="1" t="n">
        <v>43662</v>
      </c>
      <c r="C69" s="1" t="n">
        <v>45209</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35213-2019.xlsx", "A 35213-2019")</f>
        <v/>
      </c>
      <c r="T69">
        <f>HYPERLINK("https://klasma.github.io/Logging_1981/kartor/A 35213-2019.png", "A 35213-2019")</f>
        <v/>
      </c>
      <c r="U69">
        <f>HYPERLINK("https://klasma.github.io/Logging_1981/knärot/A 35213-2019.png", "A 35213-2019")</f>
        <v/>
      </c>
      <c r="V69">
        <f>HYPERLINK("https://klasma.github.io/Logging_1981/klagomål/A 35213-2019.docx", "A 35213-2019")</f>
        <v/>
      </c>
      <c r="W69">
        <f>HYPERLINK("https://klasma.github.io/Logging_1981/klagomålsmail/A 35213-2019.docx", "A 35213-2019")</f>
        <v/>
      </c>
      <c r="X69">
        <f>HYPERLINK("https://klasma.github.io/Logging_1981/tillsyn/A 35213-2019.docx", "A 35213-2019")</f>
        <v/>
      </c>
      <c r="Y69">
        <f>HYPERLINK("https://klasma.github.io/Logging_1981/tillsynsmail/A 35213-2019.docx", "A 35213-2019")</f>
        <v/>
      </c>
    </row>
    <row r="70" ht="15" customHeight="1">
      <c r="A70" t="inlineStr">
        <is>
          <t>A 44399-2019</t>
        </is>
      </c>
      <c r="B70" s="1" t="n">
        <v>43711</v>
      </c>
      <c r="C70" s="1" t="n">
        <v>45209</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44399-2019.xlsx", "A 44399-2019")</f>
        <v/>
      </c>
      <c r="T70">
        <f>HYPERLINK("https://klasma.github.io/Logging_1982/kartor/A 44399-2019.png", "A 44399-2019")</f>
        <v/>
      </c>
      <c r="V70">
        <f>HYPERLINK("https://klasma.github.io/Logging_1982/klagomål/A 44399-2019.docx", "A 44399-2019")</f>
        <v/>
      </c>
      <c r="W70">
        <f>HYPERLINK("https://klasma.github.io/Logging_1982/klagomålsmail/A 44399-2019.docx", "A 44399-2019")</f>
        <v/>
      </c>
      <c r="X70">
        <f>HYPERLINK("https://klasma.github.io/Logging_1982/tillsyn/A 44399-2019.docx", "A 44399-2019")</f>
        <v/>
      </c>
      <c r="Y70">
        <f>HYPERLINK("https://klasma.github.io/Logging_1982/tillsynsmail/A 44399-2019.docx", "A 44399-2019")</f>
        <v/>
      </c>
    </row>
    <row r="71" ht="15" customHeight="1">
      <c r="A71" t="inlineStr">
        <is>
          <t>A 46592-2019</t>
        </is>
      </c>
      <c r="B71" s="1" t="n">
        <v>43719</v>
      </c>
      <c r="C71" s="1" t="n">
        <v>45209</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46592-2019.xlsx", "A 46592-2019")</f>
        <v/>
      </c>
      <c r="T71">
        <f>HYPERLINK("https://klasma.github.io/Logging_1904/kartor/A 46592-2019.png", "A 46592-2019")</f>
        <v/>
      </c>
      <c r="V71">
        <f>HYPERLINK("https://klasma.github.io/Logging_1904/klagomål/A 46592-2019.docx", "A 46592-2019")</f>
        <v/>
      </c>
      <c r="W71">
        <f>HYPERLINK("https://klasma.github.io/Logging_1904/klagomålsmail/A 46592-2019.docx", "A 46592-2019")</f>
        <v/>
      </c>
      <c r="X71">
        <f>HYPERLINK("https://klasma.github.io/Logging_1904/tillsyn/A 46592-2019.docx", "A 46592-2019")</f>
        <v/>
      </c>
      <c r="Y71">
        <f>HYPERLINK("https://klasma.github.io/Logging_1904/tillsynsmail/A 46592-2019.docx", "A 46592-2019")</f>
        <v/>
      </c>
    </row>
    <row r="72" ht="15" customHeight="1">
      <c r="A72" t="inlineStr">
        <is>
          <t>A 51399-2019</t>
        </is>
      </c>
      <c r="B72" s="1" t="n">
        <v>43740</v>
      </c>
      <c r="C72" s="1" t="n">
        <v>45209</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51399-2019.xlsx", "A 51399-2019")</f>
        <v/>
      </c>
      <c r="T72">
        <f>HYPERLINK("https://klasma.github.io/Logging_1904/kartor/A 51399-2019.png", "A 51399-2019")</f>
        <v/>
      </c>
      <c r="V72">
        <f>HYPERLINK("https://klasma.github.io/Logging_1904/klagomål/A 51399-2019.docx", "A 51399-2019")</f>
        <v/>
      </c>
      <c r="W72">
        <f>HYPERLINK("https://klasma.github.io/Logging_1904/klagomålsmail/A 51399-2019.docx", "A 51399-2019")</f>
        <v/>
      </c>
      <c r="X72">
        <f>HYPERLINK("https://klasma.github.io/Logging_1904/tillsyn/A 51399-2019.docx", "A 51399-2019")</f>
        <v/>
      </c>
      <c r="Y72">
        <f>HYPERLINK("https://klasma.github.io/Logging_1904/tillsynsmail/A 51399-2019.docx", "A 51399-2019")</f>
        <v/>
      </c>
    </row>
    <row r="73" ht="15" customHeight="1">
      <c r="A73" t="inlineStr">
        <is>
          <t>A 51396-2019</t>
        </is>
      </c>
      <c r="B73" s="1" t="n">
        <v>43740</v>
      </c>
      <c r="C73" s="1" t="n">
        <v>45209</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51396-2019.xlsx", "A 51396-2019")</f>
        <v/>
      </c>
      <c r="T73">
        <f>HYPERLINK("https://klasma.github.io/Logging_1904/kartor/A 51396-2019.png", "A 51396-2019")</f>
        <v/>
      </c>
      <c r="V73">
        <f>HYPERLINK("https://klasma.github.io/Logging_1904/klagomål/A 51396-2019.docx", "A 51396-2019")</f>
        <v/>
      </c>
      <c r="W73">
        <f>HYPERLINK("https://klasma.github.io/Logging_1904/klagomålsmail/A 51396-2019.docx", "A 51396-2019")</f>
        <v/>
      </c>
      <c r="X73">
        <f>HYPERLINK("https://klasma.github.io/Logging_1904/tillsyn/A 51396-2019.docx", "A 51396-2019")</f>
        <v/>
      </c>
      <c r="Y73">
        <f>HYPERLINK("https://klasma.github.io/Logging_1904/tillsynsmail/A 51396-2019.docx", "A 51396-2019")</f>
        <v/>
      </c>
    </row>
    <row r="74" ht="15" customHeight="1">
      <c r="A74" t="inlineStr">
        <is>
          <t>A 56822-2019</t>
        </is>
      </c>
      <c r="B74" s="1" t="n">
        <v>43764</v>
      </c>
      <c r="C74" s="1" t="n">
        <v>45209</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56822-2019.xlsx", "A 56822-2019")</f>
        <v/>
      </c>
      <c r="T74">
        <f>HYPERLINK("https://klasma.github.io/Logging_1904/kartor/A 56822-2019.png", "A 56822-2019")</f>
        <v/>
      </c>
      <c r="V74">
        <f>HYPERLINK("https://klasma.github.io/Logging_1904/klagomål/A 56822-2019.docx", "A 56822-2019")</f>
        <v/>
      </c>
      <c r="W74">
        <f>HYPERLINK("https://klasma.github.io/Logging_1904/klagomålsmail/A 56822-2019.docx", "A 56822-2019")</f>
        <v/>
      </c>
      <c r="X74">
        <f>HYPERLINK("https://klasma.github.io/Logging_1904/tillsyn/A 56822-2019.docx", "A 56822-2019")</f>
        <v/>
      </c>
      <c r="Y74">
        <f>HYPERLINK("https://klasma.github.io/Logging_1904/tillsynsmail/A 56822-2019.docx", "A 56822-2019")</f>
        <v/>
      </c>
    </row>
    <row r="75" ht="15" customHeight="1">
      <c r="A75" t="inlineStr">
        <is>
          <t>A 56823-2019</t>
        </is>
      </c>
      <c r="B75" s="1" t="n">
        <v>43764</v>
      </c>
      <c r="C75" s="1" t="n">
        <v>45209</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56823-2019.xlsx", "A 56823-2019")</f>
        <v/>
      </c>
      <c r="T75">
        <f>HYPERLINK("https://klasma.github.io/Logging_1904/kartor/A 56823-2019.png", "A 56823-2019")</f>
        <v/>
      </c>
      <c r="V75">
        <f>HYPERLINK("https://klasma.github.io/Logging_1904/klagomål/A 56823-2019.docx", "A 56823-2019")</f>
        <v/>
      </c>
      <c r="W75">
        <f>HYPERLINK("https://klasma.github.io/Logging_1904/klagomålsmail/A 56823-2019.docx", "A 56823-2019")</f>
        <v/>
      </c>
      <c r="X75">
        <f>HYPERLINK("https://klasma.github.io/Logging_1904/tillsyn/A 56823-2019.docx", "A 56823-2019")</f>
        <v/>
      </c>
      <c r="Y75">
        <f>HYPERLINK("https://klasma.github.io/Logging_1904/tillsynsmail/A 56823-2019.docx", "A 56823-2019")</f>
        <v/>
      </c>
    </row>
    <row r="76" ht="15" customHeight="1">
      <c r="A76" t="inlineStr">
        <is>
          <t>A 59152-2019</t>
        </is>
      </c>
      <c r="B76" s="1" t="n">
        <v>43775</v>
      </c>
      <c r="C76" s="1" t="n">
        <v>45209</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59152-2019.xlsx", "A 59152-2019")</f>
        <v/>
      </c>
      <c r="T76">
        <f>HYPERLINK("https://klasma.github.io/Logging_1981/kartor/A 59152-2019.png", "A 59152-2019")</f>
        <v/>
      </c>
      <c r="V76">
        <f>HYPERLINK("https://klasma.github.io/Logging_1981/klagomål/A 59152-2019.docx", "A 59152-2019")</f>
        <v/>
      </c>
      <c r="W76">
        <f>HYPERLINK("https://klasma.github.io/Logging_1981/klagomålsmail/A 59152-2019.docx", "A 59152-2019")</f>
        <v/>
      </c>
      <c r="X76">
        <f>HYPERLINK("https://klasma.github.io/Logging_1981/tillsyn/A 59152-2019.docx", "A 59152-2019")</f>
        <v/>
      </c>
      <c r="Y76">
        <f>HYPERLINK("https://klasma.github.io/Logging_1981/tillsynsmail/A 59152-2019.docx", "A 59152-2019")</f>
        <v/>
      </c>
    </row>
    <row r="77" ht="15" customHeight="1">
      <c r="A77" t="inlineStr">
        <is>
          <t>A 66086-2019</t>
        </is>
      </c>
      <c r="B77" s="1" t="n">
        <v>43807</v>
      </c>
      <c r="C77" s="1" t="n">
        <v>45209</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66086-2019.xlsx", "A 66086-2019")</f>
        <v/>
      </c>
      <c r="T77">
        <f>HYPERLINK("https://klasma.github.io/Logging_1962/kartor/A 66086-2019.png", "A 66086-2019")</f>
        <v/>
      </c>
      <c r="U77">
        <f>HYPERLINK("https://klasma.github.io/Logging_1962/knärot/A 66086-2019.png", "A 66086-2019")</f>
        <v/>
      </c>
      <c r="V77">
        <f>HYPERLINK("https://klasma.github.io/Logging_1962/klagomål/A 66086-2019.docx", "A 66086-2019")</f>
        <v/>
      </c>
      <c r="W77">
        <f>HYPERLINK("https://klasma.github.io/Logging_1962/klagomålsmail/A 66086-2019.docx", "A 66086-2019")</f>
        <v/>
      </c>
      <c r="X77">
        <f>HYPERLINK("https://klasma.github.io/Logging_1962/tillsyn/A 66086-2019.docx", "A 66086-2019")</f>
        <v/>
      </c>
      <c r="Y77">
        <f>HYPERLINK("https://klasma.github.io/Logging_1962/tillsynsmail/A 66086-2019.docx", "A 66086-2019")</f>
        <v/>
      </c>
    </row>
    <row r="78" ht="15" customHeight="1">
      <c r="A78" t="inlineStr">
        <is>
          <t>A 67854-2019</t>
        </is>
      </c>
      <c r="B78" s="1" t="n">
        <v>43816</v>
      </c>
      <c r="C78" s="1" t="n">
        <v>45209</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67854-2019.xlsx", "A 67854-2019")</f>
        <v/>
      </c>
      <c r="T78">
        <f>HYPERLINK("https://klasma.github.io/Logging_1984/kartor/A 67854-2019.png", "A 67854-2019")</f>
        <v/>
      </c>
      <c r="V78">
        <f>HYPERLINK("https://klasma.github.io/Logging_1984/klagomål/A 67854-2019.docx", "A 67854-2019")</f>
        <v/>
      </c>
      <c r="W78">
        <f>HYPERLINK("https://klasma.github.io/Logging_1984/klagomålsmail/A 67854-2019.docx", "A 67854-2019")</f>
        <v/>
      </c>
      <c r="X78">
        <f>HYPERLINK("https://klasma.github.io/Logging_1984/tillsyn/A 67854-2019.docx", "A 67854-2019")</f>
        <v/>
      </c>
      <c r="Y78">
        <f>HYPERLINK("https://klasma.github.io/Logging_1984/tillsynsmail/A 67854-2019.docx", "A 67854-2019")</f>
        <v/>
      </c>
    </row>
    <row r="79" ht="15" customHeight="1">
      <c r="A79" t="inlineStr">
        <is>
          <t>A 32731-2020</t>
        </is>
      </c>
      <c r="B79" s="1" t="n">
        <v>44019</v>
      </c>
      <c r="C79" s="1" t="n">
        <v>45209</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32731-2020.xlsx", "A 32731-2020")</f>
        <v/>
      </c>
      <c r="T79">
        <f>HYPERLINK("https://klasma.github.io/Logging_1980/kartor/A 32731-2020.png", "A 32731-2020")</f>
        <v/>
      </c>
      <c r="V79">
        <f>HYPERLINK("https://klasma.github.io/Logging_1980/klagomål/A 32731-2020.docx", "A 32731-2020")</f>
        <v/>
      </c>
      <c r="W79">
        <f>HYPERLINK("https://klasma.github.io/Logging_1980/klagomålsmail/A 32731-2020.docx", "A 32731-2020")</f>
        <v/>
      </c>
      <c r="X79">
        <f>HYPERLINK("https://klasma.github.io/Logging_1980/tillsyn/A 32731-2020.docx", "A 32731-2020")</f>
        <v/>
      </c>
      <c r="Y79">
        <f>HYPERLINK("https://klasma.github.io/Logging_1980/tillsynsmail/A 32731-2020.docx", "A 32731-2020")</f>
        <v/>
      </c>
    </row>
    <row r="80" ht="15" customHeight="1">
      <c r="A80" t="inlineStr">
        <is>
          <t>A 38302-2020</t>
        </is>
      </c>
      <c r="B80" s="1" t="n">
        <v>44060</v>
      </c>
      <c r="C80" s="1" t="n">
        <v>45209</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38302-2020.xlsx", "A 38302-2020")</f>
        <v/>
      </c>
      <c r="T80">
        <f>HYPERLINK("https://klasma.github.io/Logging_1980/kartor/A 38302-2020.png", "A 38302-2020")</f>
        <v/>
      </c>
      <c r="V80">
        <f>HYPERLINK("https://klasma.github.io/Logging_1980/klagomål/A 38302-2020.docx", "A 38302-2020")</f>
        <v/>
      </c>
      <c r="W80">
        <f>HYPERLINK("https://klasma.github.io/Logging_1980/klagomålsmail/A 38302-2020.docx", "A 38302-2020")</f>
        <v/>
      </c>
      <c r="X80">
        <f>HYPERLINK("https://klasma.github.io/Logging_1980/tillsyn/A 38302-2020.docx", "A 38302-2020")</f>
        <v/>
      </c>
      <c r="Y80">
        <f>HYPERLINK("https://klasma.github.io/Logging_1980/tillsynsmail/A 38302-2020.docx", "A 38302-2020")</f>
        <v/>
      </c>
    </row>
    <row r="81" ht="15" customHeight="1">
      <c r="A81" t="inlineStr">
        <is>
          <t>A 43169-2020</t>
        </is>
      </c>
      <c r="B81" s="1" t="n">
        <v>44081</v>
      </c>
      <c r="C81" s="1" t="n">
        <v>45209</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43169-2020.xlsx", "A 43169-2020")</f>
        <v/>
      </c>
      <c r="T81">
        <f>HYPERLINK("https://klasma.github.io/Logging_1907/kartor/A 43169-2020.png", "A 43169-2020")</f>
        <v/>
      </c>
      <c r="V81">
        <f>HYPERLINK("https://klasma.github.io/Logging_1907/klagomål/A 43169-2020.docx", "A 43169-2020")</f>
        <v/>
      </c>
      <c r="W81">
        <f>HYPERLINK("https://klasma.github.io/Logging_1907/klagomålsmail/A 43169-2020.docx", "A 43169-2020")</f>
        <v/>
      </c>
      <c r="X81">
        <f>HYPERLINK("https://klasma.github.io/Logging_1907/tillsyn/A 43169-2020.docx", "A 43169-2020")</f>
        <v/>
      </c>
      <c r="Y81">
        <f>HYPERLINK("https://klasma.github.io/Logging_1907/tillsynsmail/A 43169-2020.docx", "A 43169-2020")</f>
        <v/>
      </c>
    </row>
    <row r="82" ht="15" customHeight="1">
      <c r="A82" t="inlineStr">
        <is>
          <t>A 43593-2020</t>
        </is>
      </c>
      <c r="B82" s="1" t="n">
        <v>44082</v>
      </c>
      <c r="C82" s="1" t="n">
        <v>45209</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43593-2020.xlsx", "A 43593-2020")</f>
        <v/>
      </c>
      <c r="T82">
        <f>HYPERLINK("https://klasma.github.io/Logging_1907/kartor/A 43593-2020.png", "A 43593-2020")</f>
        <v/>
      </c>
      <c r="V82">
        <f>HYPERLINK("https://klasma.github.io/Logging_1907/klagomål/A 43593-2020.docx", "A 43593-2020")</f>
        <v/>
      </c>
      <c r="W82">
        <f>HYPERLINK("https://klasma.github.io/Logging_1907/klagomålsmail/A 43593-2020.docx", "A 43593-2020")</f>
        <v/>
      </c>
      <c r="X82">
        <f>HYPERLINK("https://klasma.github.io/Logging_1907/tillsyn/A 43593-2020.docx", "A 43593-2020")</f>
        <v/>
      </c>
      <c r="Y82">
        <f>HYPERLINK("https://klasma.github.io/Logging_1907/tillsynsmail/A 43593-2020.docx", "A 43593-2020")</f>
        <v/>
      </c>
    </row>
    <row r="83" ht="15" customHeight="1">
      <c r="A83" t="inlineStr">
        <is>
          <t>A 50960-2020</t>
        </is>
      </c>
      <c r="B83" s="1" t="n">
        <v>44111</v>
      </c>
      <c r="C83" s="1" t="n">
        <v>45209</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50960-2020.xlsx", "A 50960-2020")</f>
        <v/>
      </c>
      <c r="T83">
        <f>HYPERLINK("https://klasma.github.io/Logging_1904/kartor/A 50960-2020.png", "A 50960-2020")</f>
        <v/>
      </c>
      <c r="V83">
        <f>HYPERLINK("https://klasma.github.io/Logging_1904/klagomål/A 50960-2020.docx", "A 50960-2020")</f>
        <v/>
      </c>
      <c r="W83">
        <f>HYPERLINK("https://klasma.github.io/Logging_1904/klagomålsmail/A 50960-2020.docx", "A 50960-2020")</f>
        <v/>
      </c>
      <c r="X83">
        <f>HYPERLINK("https://klasma.github.io/Logging_1904/tillsyn/A 50960-2020.docx", "A 50960-2020")</f>
        <v/>
      </c>
      <c r="Y83">
        <f>HYPERLINK("https://klasma.github.io/Logging_1904/tillsynsmail/A 50960-2020.docx", "A 50960-2020")</f>
        <v/>
      </c>
    </row>
    <row r="84" ht="15" customHeight="1">
      <c r="A84" t="inlineStr">
        <is>
          <t>A 54277-2020</t>
        </is>
      </c>
      <c r="B84" s="1" t="n">
        <v>44126</v>
      </c>
      <c r="C84" s="1" t="n">
        <v>45209</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54277-2020.xlsx", "A 54277-2020")</f>
        <v/>
      </c>
      <c r="T84">
        <f>HYPERLINK("https://klasma.github.io/Logging_1983/kartor/A 54277-2020.png", "A 54277-2020")</f>
        <v/>
      </c>
      <c r="V84">
        <f>HYPERLINK("https://klasma.github.io/Logging_1983/klagomål/A 54277-2020.docx", "A 54277-2020")</f>
        <v/>
      </c>
      <c r="W84">
        <f>HYPERLINK("https://klasma.github.io/Logging_1983/klagomålsmail/A 54277-2020.docx", "A 54277-2020")</f>
        <v/>
      </c>
      <c r="X84">
        <f>HYPERLINK("https://klasma.github.io/Logging_1983/tillsyn/A 54277-2020.docx", "A 54277-2020")</f>
        <v/>
      </c>
      <c r="Y84">
        <f>HYPERLINK("https://klasma.github.io/Logging_1983/tillsynsmail/A 54277-2020.docx", "A 54277-2020")</f>
        <v/>
      </c>
    </row>
    <row r="85" ht="15" customHeight="1">
      <c r="A85" t="inlineStr">
        <is>
          <t>A 2313-2021</t>
        </is>
      </c>
      <c r="B85" s="1" t="n">
        <v>44213</v>
      </c>
      <c r="C85" s="1" t="n">
        <v>45209</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2313-2021.xlsx", "A 2313-2021")</f>
        <v/>
      </c>
      <c r="T85">
        <f>HYPERLINK("https://klasma.github.io/Logging_1962/kartor/A 2313-2021.png", "A 2313-2021")</f>
        <v/>
      </c>
      <c r="V85">
        <f>HYPERLINK("https://klasma.github.io/Logging_1962/klagomål/A 2313-2021.docx", "A 2313-2021")</f>
        <v/>
      </c>
      <c r="W85">
        <f>HYPERLINK("https://klasma.github.io/Logging_1962/klagomålsmail/A 2313-2021.docx", "A 2313-2021")</f>
        <v/>
      </c>
      <c r="X85">
        <f>HYPERLINK("https://klasma.github.io/Logging_1962/tillsyn/A 2313-2021.docx", "A 2313-2021")</f>
        <v/>
      </c>
      <c r="Y85">
        <f>HYPERLINK("https://klasma.github.io/Logging_1962/tillsynsmail/A 2313-2021.docx", "A 2313-2021")</f>
        <v/>
      </c>
    </row>
    <row r="86" ht="15" customHeight="1">
      <c r="A86" t="inlineStr">
        <is>
          <t>A 18717-2021</t>
        </is>
      </c>
      <c r="B86" s="1" t="n">
        <v>44306</v>
      </c>
      <c r="C86" s="1" t="n">
        <v>45209</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18717-2021.xlsx", "A 18717-2021")</f>
        <v/>
      </c>
      <c r="T86">
        <f>HYPERLINK("https://klasma.github.io/Logging_1907/kartor/A 18717-2021.png", "A 18717-2021")</f>
        <v/>
      </c>
      <c r="V86">
        <f>HYPERLINK("https://klasma.github.io/Logging_1907/klagomål/A 18717-2021.docx", "A 18717-2021")</f>
        <v/>
      </c>
      <c r="W86">
        <f>HYPERLINK("https://klasma.github.io/Logging_1907/klagomålsmail/A 18717-2021.docx", "A 18717-2021")</f>
        <v/>
      </c>
      <c r="X86">
        <f>HYPERLINK("https://klasma.github.io/Logging_1907/tillsyn/A 18717-2021.docx", "A 18717-2021")</f>
        <v/>
      </c>
      <c r="Y86">
        <f>HYPERLINK("https://klasma.github.io/Logging_1907/tillsynsmail/A 18717-2021.docx", "A 18717-2021")</f>
        <v/>
      </c>
    </row>
    <row r="87" ht="15" customHeight="1">
      <c r="A87" t="inlineStr">
        <is>
          <t>A 21825-2021</t>
        </is>
      </c>
      <c r="B87" s="1" t="n">
        <v>44322</v>
      </c>
      <c r="C87" s="1" t="n">
        <v>45209</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21825-2021.xlsx", "A 21825-2021")</f>
        <v/>
      </c>
      <c r="T87">
        <f>HYPERLINK("https://klasma.github.io/Logging_1907/kartor/A 21825-2021.png", "A 21825-2021")</f>
        <v/>
      </c>
      <c r="V87">
        <f>HYPERLINK("https://klasma.github.io/Logging_1907/klagomål/A 21825-2021.docx", "A 21825-2021")</f>
        <v/>
      </c>
      <c r="W87">
        <f>HYPERLINK("https://klasma.github.io/Logging_1907/klagomålsmail/A 21825-2021.docx", "A 21825-2021")</f>
        <v/>
      </c>
      <c r="X87">
        <f>HYPERLINK("https://klasma.github.io/Logging_1907/tillsyn/A 21825-2021.docx", "A 21825-2021")</f>
        <v/>
      </c>
      <c r="Y87">
        <f>HYPERLINK("https://klasma.github.io/Logging_1907/tillsynsmail/A 21825-2021.docx", "A 21825-2021")</f>
        <v/>
      </c>
    </row>
    <row r="88" ht="15" customHeight="1">
      <c r="A88" t="inlineStr">
        <is>
          <t>A 24228-2021</t>
        </is>
      </c>
      <c r="B88" s="1" t="n">
        <v>44336</v>
      </c>
      <c r="C88" s="1" t="n">
        <v>45209</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24228-2021.xlsx", "A 24228-2021")</f>
        <v/>
      </c>
      <c r="T88">
        <f>HYPERLINK("https://klasma.github.io/Logging_1980/kartor/A 24228-2021.png", "A 24228-2021")</f>
        <v/>
      </c>
      <c r="V88">
        <f>HYPERLINK("https://klasma.github.io/Logging_1980/klagomål/A 24228-2021.docx", "A 24228-2021")</f>
        <v/>
      </c>
      <c r="W88">
        <f>HYPERLINK("https://klasma.github.io/Logging_1980/klagomålsmail/A 24228-2021.docx", "A 24228-2021")</f>
        <v/>
      </c>
      <c r="X88">
        <f>HYPERLINK("https://klasma.github.io/Logging_1980/tillsyn/A 24228-2021.docx", "A 24228-2021")</f>
        <v/>
      </c>
      <c r="Y88">
        <f>HYPERLINK("https://klasma.github.io/Logging_1980/tillsynsmail/A 24228-2021.docx", "A 24228-2021")</f>
        <v/>
      </c>
    </row>
    <row r="89" ht="15" customHeight="1">
      <c r="A89" t="inlineStr">
        <is>
          <t>A 25843-2021</t>
        </is>
      </c>
      <c r="B89" s="1" t="n">
        <v>44343</v>
      </c>
      <c r="C89" s="1" t="n">
        <v>45209</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25843-2021.xlsx", "A 25843-2021")</f>
        <v/>
      </c>
      <c r="T89">
        <f>HYPERLINK("https://klasma.github.io/Logging_1962/kartor/A 25843-2021.png", "A 25843-2021")</f>
        <v/>
      </c>
      <c r="U89">
        <f>HYPERLINK("https://klasma.github.io/Logging_1962/knärot/A 25843-2021.png", "A 25843-2021")</f>
        <v/>
      </c>
      <c r="V89">
        <f>HYPERLINK("https://klasma.github.io/Logging_1962/klagomål/A 25843-2021.docx", "A 25843-2021")</f>
        <v/>
      </c>
      <c r="W89">
        <f>HYPERLINK("https://klasma.github.io/Logging_1962/klagomålsmail/A 25843-2021.docx", "A 25843-2021")</f>
        <v/>
      </c>
      <c r="X89">
        <f>HYPERLINK("https://klasma.github.io/Logging_1962/tillsyn/A 25843-2021.docx", "A 25843-2021")</f>
        <v/>
      </c>
      <c r="Y89">
        <f>HYPERLINK("https://klasma.github.io/Logging_1962/tillsynsmail/A 25843-2021.docx", "A 25843-2021")</f>
        <v/>
      </c>
    </row>
    <row r="90" ht="15" customHeight="1">
      <c r="A90" t="inlineStr">
        <is>
          <t>A 37800-2021</t>
        </is>
      </c>
      <c r="B90" s="1" t="n">
        <v>44402</v>
      </c>
      <c r="C90" s="1" t="n">
        <v>45209</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37800-2021.xlsx", "A 37800-2021")</f>
        <v/>
      </c>
      <c r="T90">
        <f>HYPERLINK("https://klasma.github.io/Logging_1907/kartor/A 37800-2021.png", "A 37800-2021")</f>
        <v/>
      </c>
      <c r="V90">
        <f>HYPERLINK("https://klasma.github.io/Logging_1907/klagomål/A 37800-2021.docx", "A 37800-2021")</f>
        <v/>
      </c>
      <c r="W90">
        <f>HYPERLINK("https://klasma.github.io/Logging_1907/klagomålsmail/A 37800-2021.docx", "A 37800-2021")</f>
        <v/>
      </c>
      <c r="X90">
        <f>HYPERLINK("https://klasma.github.io/Logging_1907/tillsyn/A 37800-2021.docx", "A 37800-2021")</f>
        <v/>
      </c>
      <c r="Y90">
        <f>HYPERLINK("https://klasma.github.io/Logging_1907/tillsynsmail/A 37800-2021.docx", "A 37800-2021")</f>
        <v/>
      </c>
    </row>
    <row r="91" ht="15" customHeight="1">
      <c r="A91" t="inlineStr">
        <is>
          <t>A 37801-2021</t>
        </is>
      </c>
      <c r="B91" s="1" t="n">
        <v>44402</v>
      </c>
      <c r="C91" s="1" t="n">
        <v>45209</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37801-2021.xlsx", "A 37801-2021")</f>
        <v/>
      </c>
      <c r="T91">
        <f>HYPERLINK("https://klasma.github.io/Logging_1907/kartor/A 37801-2021.png", "A 37801-2021")</f>
        <v/>
      </c>
      <c r="V91">
        <f>HYPERLINK("https://klasma.github.io/Logging_1907/klagomål/A 37801-2021.docx", "A 37801-2021")</f>
        <v/>
      </c>
      <c r="W91">
        <f>HYPERLINK("https://klasma.github.io/Logging_1907/klagomålsmail/A 37801-2021.docx", "A 37801-2021")</f>
        <v/>
      </c>
      <c r="X91">
        <f>HYPERLINK("https://klasma.github.io/Logging_1907/tillsyn/A 37801-2021.docx", "A 37801-2021")</f>
        <v/>
      </c>
      <c r="Y91">
        <f>HYPERLINK("https://klasma.github.io/Logging_1907/tillsynsmail/A 37801-2021.docx", "A 37801-2021")</f>
        <v/>
      </c>
    </row>
    <row r="92" ht="15" customHeight="1">
      <c r="A92" t="inlineStr">
        <is>
          <t>A 38200-2021</t>
        </is>
      </c>
      <c r="B92" s="1" t="n">
        <v>44405</v>
      </c>
      <c r="C92" s="1" t="n">
        <v>45209</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38200-2021.xlsx", "A 38200-2021")</f>
        <v/>
      </c>
      <c r="T92">
        <f>HYPERLINK("https://klasma.github.io/Logging_1907/kartor/A 38200-2021.png", "A 38200-2021")</f>
        <v/>
      </c>
      <c r="V92">
        <f>HYPERLINK("https://klasma.github.io/Logging_1907/klagomål/A 38200-2021.docx", "A 38200-2021")</f>
        <v/>
      </c>
      <c r="W92">
        <f>HYPERLINK("https://klasma.github.io/Logging_1907/klagomålsmail/A 38200-2021.docx", "A 38200-2021")</f>
        <v/>
      </c>
      <c r="X92">
        <f>HYPERLINK("https://klasma.github.io/Logging_1907/tillsyn/A 38200-2021.docx", "A 38200-2021")</f>
        <v/>
      </c>
      <c r="Y92">
        <f>HYPERLINK("https://klasma.github.io/Logging_1907/tillsynsmail/A 38200-2021.docx", "A 38200-2021")</f>
        <v/>
      </c>
    </row>
    <row r="93" ht="15" customHeight="1">
      <c r="A93" t="inlineStr">
        <is>
          <t>A 54555-2021</t>
        </is>
      </c>
      <c r="B93" s="1" t="n">
        <v>44473</v>
      </c>
      <c r="C93" s="1" t="n">
        <v>45209</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54555-2021.xlsx", "A 54555-2021")</f>
        <v/>
      </c>
      <c r="T93">
        <f>HYPERLINK("https://klasma.github.io/Logging_1981/kartor/A 54555-2021.png", "A 54555-2021")</f>
        <v/>
      </c>
      <c r="V93">
        <f>HYPERLINK("https://klasma.github.io/Logging_1981/klagomål/A 54555-2021.docx", "A 54555-2021")</f>
        <v/>
      </c>
      <c r="W93">
        <f>HYPERLINK("https://klasma.github.io/Logging_1981/klagomålsmail/A 54555-2021.docx", "A 54555-2021")</f>
        <v/>
      </c>
      <c r="X93">
        <f>HYPERLINK("https://klasma.github.io/Logging_1981/tillsyn/A 54555-2021.docx", "A 54555-2021")</f>
        <v/>
      </c>
      <c r="Y93">
        <f>HYPERLINK("https://klasma.github.io/Logging_1981/tillsynsmail/A 54555-2021.docx", "A 54555-2021")</f>
        <v/>
      </c>
    </row>
    <row r="94" ht="15" customHeight="1">
      <c r="A94" t="inlineStr">
        <is>
          <t>A 65300-2021</t>
        </is>
      </c>
      <c r="B94" s="1" t="n">
        <v>44515</v>
      </c>
      <c r="C94" s="1" t="n">
        <v>45209</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65300-2021.xlsx", "A 65300-2021")</f>
        <v/>
      </c>
      <c r="T94">
        <f>HYPERLINK("https://klasma.github.io/Logging_1904/kartor/A 65300-2021.png", "A 65300-2021")</f>
        <v/>
      </c>
      <c r="V94">
        <f>HYPERLINK("https://klasma.github.io/Logging_1904/klagomål/A 65300-2021.docx", "A 65300-2021")</f>
        <v/>
      </c>
      <c r="W94">
        <f>HYPERLINK("https://klasma.github.io/Logging_1904/klagomålsmail/A 65300-2021.docx", "A 65300-2021")</f>
        <v/>
      </c>
      <c r="X94">
        <f>HYPERLINK("https://klasma.github.io/Logging_1904/tillsyn/A 65300-2021.docx", "A 65300-2021")</f>
        <v/>
      </c>
      <c r="Y94">
        <f>HYPERLINK("https://klasma.github.io/Logging_1904/tillsynsmail/A 65300-2021.docx", "A 65300-2021")</f>
        <v/>
      </c>
    </row>
    <row r="95" ht="15" customHeight="1">
      <c r="A95" t="inlineStr">
        <is>
          <t>A 73598-2021</t>
        </is>
      </c>
      <c r="B95" s="1" t="n">
        <v>44552</v>
      </c>
      <c r="C95" s="1" t="n">
        <v>45209</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73598-2021.xlsx", "A 73598-2021")</f>
        <v/>
      </c>
      <c r="T95">
        <f>HYPERLINK("https://klasma.github.io/Logging_1981/kartor/A 73598-2021.png", "A 73598-2021")</f>
        <v/>
      </c>
      <c r="V95">
        <f>HYPERLINK("https://klasma.github.io/Logging_1981/klagomål/A 73598-2021.docx", "A 73598-2021")</f>
        <v/>
      </c>
      <c r="W95">
        <f>HYPERLINK("https://klasma.github.io/Logging_1981/klagomålsmail/A 73598-2021.docx", "A 73598-2021")</f>
        <v/>
      </c>
      <c r="X95">
        <f>HYPERLINK("https://klasma.github.io/Logging_1981/tillsyn/A 73598-2021.docx", "A 73598-2021")</f>
        <v/>
      </c>
      <c r="Y95">
        <f>HYPERLINK("https://klasma.github.io/Logging_1981/tillsynsmail/A 73598-2021.docx", "A 73598-2021")</f>
        <v/>
      </c>
    </row>
    <row r="96" ht="15" customHeight="1">
      <c r="A96" t="inlineStr">
        <is>
          <t>A 7845-2022</t>
        </is>
      </c>
      <c r="B96" s="1" t="n">
        <v>44608</v>
      </c>
      <c r="C96" s="1" t="n">
        <v>45209</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7845-2022.xlsx", "A 7845-2022")</f>
        <v/>
      </c>
      <c r="T96">
        <f>HYPERLINK("https://klasma.github.io/Logging_1907/kartor/A 7845-2022.png", "A 7845-2022")</f>
        <v/>
      </c>
      <c r="U96">
        <f>HYPERLINK("https://klasma.github.io/Logging_1907/knärot/A 7845-2022.png", "A 7845-2022")</f>
        <v/>
      </c>
      <c r="V96">
        <f>HYPERLINK("https://klasma.github.io/Logging_1907/klagomål/A 7845-2022.docx", "A 7845-2022")</f>
        <v/>
      </c>
      <c r="W96">
        <f>HYPERLINK("https://klasma.github.io/Logging_1907/klagomålsmail/A 7845-2022.docx", "A 7845-2022")</f>
        <v/>
      </c>
      <c r="X96">
        <f>HYPERLINK("https://klasma.github.io/Logging_1907/tillsyn/A 7845-2022.docx", "A 7845-2022")</f>
        <v/>
      </c>
      <c r="Y96">
        <f>HYPERLINK("https://klasma.github.io/Logging_1907/tillsynsmail/A 7845-2022.docx", "A 7845-2022")</f>
        <v/>
      </c>
    </row>
    <row r="97" ht="15" customHeight="1">
      <c r="A97" t="inlineStr">
        <is>
          <t>A 9956-2022</t>
        </is>
      </c>
      <c r="B97" s="1" t="n">
        <v>44621</v>
      </c>
      <c r="C97" s="1" t="n">
        <v>45209</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9956-2022.xlsx", "A 9956-2022")</f>
        <v/>
      </c>
      <c r="T97">
        <f>HYPERLINK("https://klasma.github.io/Logging_1982/kartor/A 9956-2022.png", "A 9956-2022")</f>
        <v/>
      </c>
      <c r="V97">
        <f>HYPERLINK("https://klasma.github.io/Logging_1982/klagomål/A 9956-2022.docx", "A 9956-2022")</f>
        <v/>
      </c>
      <c r="W97">
        <f>HYPERLINK("https://klasma.github.io/Logging_1982/klagomålsmail/A 9956-2022.docx", "A 9956-2022")</f>
        <v/>
      </c>
      <c r="X97">
        <f>HYPERLINK("https://klasma.github.io/Logging_1982/tillsyn/A 9956-2022.docx", "A 9956-2022")</f>
        <v/>
      </c>
      <c r="Y97">
        <f>HYPERLINK("https://klasma.github.io/Logging_1982/tillsynsmail/A 9956-2022.docx", "A 9956-2022")</f>
        <v/>
      </c>
    </row>
    <row r="98" ht="15" customHeight="1">
      <c r="A98" t="inlineStr">
        <is>
          <t>A 47228-2022</t>
        </is>
      </c>
      <c r="B98" s="1" t="n">
        <v>44852</v>
      </c>
      <c r="C98" s="1" t="n">
        <v>45209</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47228-2022.xlsx", "A 47228-2022")</f>
        <v/>
      </c>
      <c r="T98">
        <f>HYPERLINK("https://klasma.github.io/Logging_1980/kartor/A 47228-2022.png", "A 47228-2022")</f>
        <v/>
      </c>
      <c r="V98">
        <f>HYPERLINK("https://klasma.github.io/Logging_1980/klagomål/A 47228-2022.docx", "A 47228-2022")</f>
        <v/>
      </c>
      <c r="W98">
        <f>HYPERLINK("https://klasma.github.io/Logging_1980/klagomålsmail/A 47228-2022.docx", "A 47228-2022")</f>
        <v/>
      </c>
      <c r="X98">
        <f>HYPERLINK("https://klasma.github.io/Logging_1980/tillsyn/A 47228-2022.docx", "A 47228-2022")</f>
        <v/>
      </c>
      <c r="Y98">
        <f>HYPERLINK("https://klasma.github.io/Logging_1980/tillsynsmail/A 47228-2022.docx", "A 47228-2022")</f>
        <v/>
      </c>
    </row>
    <row r="99" ht="15" customHeight="1">
      <c r="A99" t="inlineStr">
        <is>
          <t>A 52909-2022</t>
        </is>
      </c>
      <c r="B99" s="1" t="n">
        <v>44875</v>
      </c>
      <c r="C99" s="1" t="n">
        <v>45209</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52909-2022.xlsx", "A 52909-2022")</f>
        <v/>
      </c>
      <c r="T99">
        <f>HYPERLINK("https://klasma.github.io/Logging_1981/kartor/A 52909-2022.png", "A 52909-2022")</f>
        <v/>
      </c>
      <c r="V99">
        <f>HYPERLINK("https://klasma.github.io/Logging_1981/klagomål/A 52909-2022.docx", "A 52909-2022")</f>
        <v/>
      </c>
      <c r="W99">
        <f>HYPERLINK("https://klasma.github.io/Logging_1981/klagomålsmail/A 52909-2022.docx", "A 52909-2022")</f>
        <v/>
      </c>
      <c r="X99">
        <f>HYPERLINK("https://klasma.github.io/Logging_1981/tillsyn/A 52909-2022.docx", "A 52909-2022")</f>
        <v/>
      </c>
      <c r="Y99">
        <f>HYPERLINK("https://klasma.github.io/Logging_1981/tillsynsmail/A 52909-2022.docx", "A 52909-2022")</f>
        <v/>
      </c>
    </row>
    <row r="100" ht="15" customHeight="1">
      <c r="A100" t="inlineStr">
        <is>
          <t>A 59332-2022</t>
        </is>
      </c>
      <c r="B100" s="1" t="n">
        <v>44904</v>
      </c>
      <c r="C100" s="1" t="n">
        <v>45209</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59332-2022.xlsx", "A 59332-2022")</f>
        <v/>
      </c>
      <c r="T100">
        <f>HYPERLINK("https://klasma.github.io/Logging_1960/kartor/A 59332-2022.png", "A 59332-2022")</f>
        <v/>
      </c>
      <c r="V100">
        <f>HYPERLINK("https://klasma.github.io/Logging_1960/klagomål/A 59332-2022.docx", "A 59332-2022")</f>
        <v/>
      </c>
      <c r="W100">
        <f>HYPERLINK("https://klasma.github.io/Logging_1960/klagomålsmail/A 59332-2022.docx", "A 59332-2022")</f>
        <v/>
      </c>
      <c r="X100">
        <f>HYPERLINK("https://klasma.github.io/Logging_1960/tillsyn/A 59332-2022.docx", "A 59332-2022")</f>
        <v/>
      </c>
      <c r="Y100">
        <f>HYPERLINK("https://klasma.github.io/Logging_1960/tillsynsmail/A 59332-2022.docx", "A 59332-2022")</f>
        <v/>
      </c>
    </row>
    <row r="101" ht="15" customHeight="1">
      <c r="A101" t="inlineStr">
        <is>
          <t>A 6182-2023</t>
        </is>
      </c>
      <c r="B101" s="1" t="n">
        <v>44964</v>
      </c>
      <c r="C101" s="1" t="n">
        <v>45209</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6182-2023.xlsx", "A 6182-2023")</f>
        <v/>
      </c>
      <c r="T101">
        <f>HYPERLINK("https://klasma.github.io/Logging_1904/kartor/A 6182-2023.png", "A 6182-2023")</f>
        <v/>
      </c>
      <c r="V101">
        <f>HYPERLINK("https://klasma.github.io/Logging_1904/klagomål/A 6182-2023.docx", "A 6182-2023")</f>
        <v/>
      </c>
      <c r="W101">
        <f>HYPERLINK("https://klasma.github.io/Logging_1904/klagomålsmail/A 6182-2023.docx", "A 6182-2023")</f>
        <v/>
      </c>
      <c r="X101">
        <f>HYPERLINK("https://klasma.github.io/Logging_1904/tillsyn/A 6182-2023.docx", "A 6182-2023")</f>
        <v/>
      </c>
      <c r="Y101">
        <f>HYPERLINK("https://klasma.github.io/Logging_1904/tillsynsmail/A 6182-2023.docx", "A 6182-2023")</f>
        <v/>
      </c>
    </row>
    <row r="102" ht="15" customHeight="1">
      <c r="A102" t="inlineStr">
        <is>
          <t>A 12116-2023</t>
        </is>
      </c>
      <c r="B102" s="1" t="n">
        <v>44995</v>
      </c>
      <c r="C102" s="1" t="n">
        <v>45209</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12116-2023.xlsx", "A 12116-2023")</f>
        <v/>
      </c>
      <c r="T102">
        <f>HYPERLINK("https://klasma.github.io/Logging_1907/kartor/A 12116-2023.png", "A 12116-2023")</f>
        <v/>
      </c>
      <c r="V102">
        <f>HYPERLINK("https://klasma.github.io/Logging_1907/klagomål/A 12116-2023.docx", "A 12116-2023")</f>
        <v/>
      </c>
      <c r="W102">
        <f>HYPERLINK("https://klasma.github.io/Logging_1907/klagomålsmail/A 12116-2023.docx", "A 12116-2023")</f>
        <v/>
      </c>
      <c r="X102">
        <f>HYPERLINK("https://klasma.github.io/Logging_1907/tillsyn/A 12116-2023.docx", "A 12116-2023")</f>
        <v/>
      </c>
      <c r="Y102">
        <f>HYPERLINK("https://klasma.github.io/Logging_1907/tillsynsmail/A 12116-2023.docx", "A 12116-2023")</f>
        <v/>
      </c>
    </row>
    <row r="103" ht="15" customHeight="1">
      <c r="A103" t="inlineStr">
        <is>
          <t>A 13029-2023</t>
        </is>
      </c>
      <c r="B103" s="1" t="n">
        <v>45001</v>
      </c>
      <c r="C103" s="1" t="n">
        <v>45209</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13029-2023.xlsx", "A 13029-2023")</f>
        <v/>
      </c>
      <c r="T103">
        <f>HYPERLINK("https://klasma.github.io/Logging_1981/kartor/A 13029-2023.png", "A 13029-2023")</f>
        <v/>
      </c>
      <c r="V103">
        <f>HYPERLINK("https://klasma.github.io/Logging_1981/klagomål/A 13029-2023.docx", "A 13029-2023")</f>
        <v/>
      </c>
      <c r="W103">
        <f>HYPERLINK("https://klasma.github.io/Logging_1981/klagomålsmail/A 13029-2023.docx", "A 13029-2023")</f>
        <v/>
      </c>
      <c r="X103">
        <f>HYPERLINK("https://klasma.github.io/Logging_1981/tillsyn/A 13029-2023.docx", "A 13029-2023")</f>
        <v/>
      </c>
      <c r="Y103">
        <f>HYPERLINK("https://klasma.github.io/Logging_1981/tillsynsmail/A 13029-2023.docx", "A 13029-2023")</f>
        <v/>
      </c>
    </row>
    <row r="104" ht="15" customHeight="1">
      <c r="A104" t="inlineStr">
        <is>
          <t>A 16217-2023</t>
        </is>
      </c>
      <c r="B104" s="1" t="n">
        <v>45022</v>
      </c>
      <c r="C104" s="1" t="n">
        <v>45209</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16217-2023.xlsx", "A 16217-2023")</f>
        <v/>
      </c>
      <c r="T104">
        <f>HYPERLINK("https://klasma.github.io/Logging_1907/kartor/A 16217-2023.png", "A 16217-2023")</f>
        <v/>
      </c>
      <c r="V104">
        <f>HYPERLINK("https://klasma.github.io/Logging_1907/klagomål/A 16217-2023.docx", "A 16217-2023")</f>
        <v/>
      </c>
      <c r="W104">
        <f>HYPERLINK("https://klasma.github.io/Logging_1907/klagomålsmail/A 16217-2023.docx", "A 16217-2023")</f>
        <v/>
      </c>
      <c r="X104">
        <f>HYPERLINK("https://klasma.github.io/Logging_1907/tillsyn/A 16217-2023.docx", "A 16217-2023")</f>
        <v/>
      </c>
      <c r="Y104">
        <f>HYPERLINK("https://klasma.github.io/Logging_1907/tillsynsmail/A 16217-2023.docx", "A 16217-2023")</f>
        <v/>
      </c>
    </row>
    <row r="105" ht="15" customHeight="1">
      <c r="A105" t="inlineStr">
        <is>
          <t>A 16012-2023</t>
        </is>
      </c>
      <c r="B105" s="1" t="n">
        <v>45026</v>
      </c>
      <c r="C105" s="1" t="n">
        <v>45209</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16012-2023.xlsx", "A 16012-2023")</f>
        <v/>
      </c>
      <c r="T105">
        <f>HYPERLINK("https://klasma.github.io/Logging_1983/kartor/A 16012-2023.png", "A 16012-2023")</f>
        <v/>
      </c>
      <c r="V105">
        <f>HYPERLINK("https://klasma.github.io/Logging_1983/klagomål/A 16012-2023.docx", "A 16012-2023")</f>
        <v/>
      </c>
      <c r="W105">
        <f>HYPERLINK("https://klasma.github.io/Logging_1983/klagomålsmail/A 16012-2023.docx", "A 16012-2023")</f>
        <v/>
      </c>
      <c r="X105">
        <f>HYPERLINK("https://klasma.github.io/Logging_1983/tillsyn/A 16012-2023.docx", "A 16012-2023")</f>
        <v/>
      </c>
      <c r="Y105">
        <f>HYPERLINK("https://klasma.github.io/Logging_1983/tillsynsmail/A 16012-2023.docx", "A 16012-2023")</f>
        <v/>
      </c>
    </row>
    <row r="106" ht="15" customHeight="1">
      <c r="A106" t="inlineStr">
        <is>
          <t>A 17082-2023</t>
        </is>
      </c>
      <c r="B106" s="1" t="n">
        <v>45034</v>
      </c>
      <c r="C106" s="1" t="n">
        <v>45209</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17082-2023.xlsx", "A 17082-2023")</f>
        <v/>
      </c>
      <c r="T106">
        <f>HYPERLINK("https://klasma.github.io/Logging_1962/kartor/A 17082-2023.png", "A 17082-2023")</f>
        <v/>
      </c>
      <c r="U106">
        <f>HYPERLINK("https://klasma.github.io/Logging_1962/knärot/A 17082-2023.png", "A 17082-2023")</f>
        <v/>
      </c>
      <c r="V106">
        <f>HYPERLINK("https://klasma.github.io/Logging_1962/klagomål/A 17082-2023.docx", "A 17082-2023")</f>
        <v/>
      </c>
      <c r="W106">
        <f>HYPERLINK("https://klasma.github.io/Logging_1962/klagomålsmail/A 17082-2023.docx", "A 17082-2023")</f>
        <v/>
      </c>
      <c r="X106">
        <f>HYPERLINK("https://klasma.github.io/Logging_1962/tillsyn/A 17082-2023.docx", "A 17082-2023")</f>
        <v/>
      </c>
      <c r="Y106">
        <f>HYPERLINK("https://klasma.github.io/Logging_1962/tillsynsmail/A 17082-2023.docx", "A 17082-2023")</f>
        <v/>
      </c>
    </row>
    <row r="107" ht="15" customHeight="1">
      <c r="A107" t="inlineStr">
        <is>
          <t>A 23734-2023</t>
        </is>
      </c>
      <c r="B107" s="1" t="n">
        <v>45077</v>
      </c>
      <c r="C107" s="1" t="n">
        <v>45209</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23734-2023.xlsx", "A 23734-2023")</f>
        <v/>
      </c>
      <c r="T107">
        <f>HYPERLINK("https://klasma.github.io/Logging_1907/kartor/A 23734-2023.png", "A 23734-2023")</f>
        <v/>
      </c>
      <c r="V107">
        <f>HYPERLINK("https://klasma.github.io/Logging_1907/klagomål/A 23734-2023.docx", "A 23734-2023")</f>
        <v/>
      </c>
      <c r="W107">
        <f>HYPERLINK("https://klasma.github.io/Logging_1907/klagomålsmail/A 23734-2023.docx", "A 23734-2023")</f>
        <v/>
      </c>
      <c r="X107">
        <f>HYPERLINK("https://klasma.github.io/Logging_1907/tillsyn/A 23734-2023.docx", "A 23734-2023")</f>
        <v/>
      </c>
      <c r="Y107">
        <f>HYPERLINK("https://klasma.github.io/Logging_1907/tillsynsmail/A 23734-2023.docx", "A 23734-2023")</f>
        <v/>
      </c>
    </row>
    <row r="108" ht="15" customHeight="1">
      <c r="A108" t="inlineStr">
        <is>
          <t>A 27499-2023</t>
        </is>
      </c>
      <c r="B108" s="1" t="n">
        <v>45097</v>
      </c>
      <c r="C108" s="1" t="n">
        <v>45209</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27499-2023.xlsx", "A 27499-2023")</f>
        <v/>
      </c>
      <c r="T108">
        <f>HYPERLINK("https://klasma.github.io/Logging_1981/kartor/A 27499-2023.png", "A 27499-2023")</f>
        <v/>
      </c>
      <c r="V108">
        <f>HYPERLINK("https://klasma.github.io/Logging_1981/klagomål/A 27499-2023.docx", "A 27499-2023")</f>
        <v/>
      </c>
      <c r="W108">
        <f>HYPERLINK("https://klasma.github.io/Logging_1981/klagomålsmail/A 27499-2023.docx", "A 27499-2023")</f>
        <v/>
      </c>
      <c r="X108">
        <f>HYPERLINK("https://klasma.github.io/Logging_1981/tillsyn/A 27499-2023.docx", "A 27499-2023")</f>
        <v/>
      </c>
      <c r="Y108">
        <f>HYPERLINK("https://klasma.github.io/Logging_1981/tillsynsmail/A 27499-2023.docx", "A 27499-2023")</f>
        <v/>
      </c>
    </row>
    <row r="109" ht="15" customHeight="1">
      <c r="A109" t="inlineStr">
        <is>
          <t>A 28043-2023</t>
        </is>
      </c>
      <c r="B109" s="1" t="n">
        <v>45099</v>
      </c>
      <c r="C109" s="1" t="n">
        <v>45209</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28043-2023.xlsx", "A 28043-2023")</f>
        <v/>
      </c>
      <c r="T109">
        <f>HYPERLINK("https://klasma.github.io/Logging_1907/kartor/A 28043-2023.png", "A 28043-2023")</f>
        <v/>
      </c>
      <c r="V109">
        <f>HYPERLINK("https://klasma.github.io/Logging_1907/klagomål/A 28043-2023.docx", "A 28043-2023")</f>
        <v/>
      </c>
      <c r="W109">
        <f>HYPERLINK("https://klasma.github.io/Logging_1907/klagomålsmail/A 28043-2023.docx", "A 28043-2023")</f>
        <v/>
      </c>
      <c r="X109">
        <f>HYPERLINK("https://klasma.github.io/Logging_1907/tillsyn/A 28043-2023.docx", "A 28043-2023")</f>
        <v/>
      </c>
      <c r="Y109">
        <f>HYPERLINK("https://klasma.github.io/Logging_1907/tillsynsmail/A 28043-2023.docx", "A 28043-2023")</f>
        <v/>
      </c>
    </row>
    <row r="110" ht="15" customHeight="1">
      <c r="A110" t="inlineStr">
        <is>
          <t>A 32563-2023</t>
        </is>
      </c>
      <c r="B110" s="1" t="n">
        <v>45121</v>
      </c>
      <c r="C110" s="1" t="n">
        <v>45209</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32563-2023.xlsx", "A 32563-2023")</f>
        <v/>
      </c>
      <c r="T110">
        <f>HYPERLINK("https://klasma.github.io/Logging_1962/kartor/A 32563-2023.png", "A 32563-2023")</f>
        <v/>
      </c>
      <c r="U110">
        <f>HYPERLINK("https://klasma.github.io/Logging_1962/knärot/A 32563-2023.png", "A 32563-2023")</f>
        <v/>
      </c>
      <c r="V110">
        <f>HYPERLINK("https://klasma.github.io/Logging_1962/klagomål/A 32563-2023.docx", "A 32563-2023")</f>
        <v/>
      </c>
      <c r="W110">
        <f>HYPERLINK("https://klasma.github.io/Logging_1962/klagomålsmail/A 32563-2023.docx", "A 32563-2023")</f>
        <v/>
      </c>
      <c r="X110">
        <f>HYPERLINK("https://klasma.github.io/Logging_1962/tillsyn/A 32563-2023.docx", "A 32563-2023")</f>
        <v/>
      </c>
      <c r="Y110">
        <f>HYPERLINK("https://klasma.github.io/Logging_1962/tillsynsmail/A 32563-2023.docx", "A 32563-2023")</f>
        <v/>
      </c>
    </row>
    <row r="111" ht="15" customHeight="1">
      <c r="A111" t="inlineStr">
        <is>
          <t>A 35620-2023</t>
        </is>
      </c>
      <c r="B111" s="1" t="n">
        <v>45147</v>
      </c>
      <c r="C111" s="1" t="n">
        <v>45209</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35620-2023.xlsx", "A 35620-2023")</f>
        <v/>
      </c>
      <c r="T111">
        <f>HYPERLINK("https://klasma.github.io/Logging_1907/kartor/A 35620-2023.png", "A 35620-2023")</f>
        <v/>
      </c>
      <c r="U111">
        <f>HYPERLINK("https://klasma.github.io/Logging_1907/knärot/A 35620-2023.png", "A 35620-2023")</f>
        <v/>
      </c>
      <c r="V111">
        <f>HYPERLINK("https://klasma.github.io/Logging_1907/klagomål/A 35620-2023.docx", "A 35620-2023")</f>
        <v/>
      </c>
      <c r="W111">
        <f>HYPERLINK("https://klasma.github.io/Logging_1907/klagomålsmail/A 35620-2023.docx", "A 35620-2023")</f>
        <v/>
      </c>
      <c r="X111">
        <f>HYPERLINK("https://klasma.github.io/Logging_1907/tillsyn/A 35620-2023.docx", "A 35620-2023")</f>
        <v/>
      </c>
      <c r="Y111">
        <f>HYPERLINK("https://klasma.github.io/Logging_1907/tillsynsmail/A 35620-2023.docx", "A 35620-2023")</f>
        <v/>
      </c>
    </row>
    <row r="112" ht="15" customHeight="1">
      <c r="A112" t="inlineStr">
        <is>
          <t>A 46028-2023</t>
        </is>
      </c>
      <c r="B112" s="1" t="n">
        <v>45196</v>
      </c>
      <c r="C112" s="1" t="n">
        <v>45209</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46028-2023.xlsx", "A 46028-2023")</f>
        <v/>
      </c>
      <c r="T112">
        <f>HYPERLINK("https://klasma.github.io/Logging_1962/kartor/A 46028-2023.png", "A 46028-2023")</f>
        <v/>
      </c>
      <c r="V112">
        <f>HYPERLINK("https://klasma.github.io/Logging_1962/klagomål/A 46028-2023.docx", "A 46028-2023")</f>
        <v/>
      </c>
      <c r="W112">
        <f>HYPERLINK("https://klasma.github.io/Logging_1962/klagomålsmail/A 46028-2023.docx", "A 46028-2023")</f>
        <v/>
      </c>
      <c r="X112">
        <f>HYPERLINK("https://klasma.github.io/Logging_1962/tillsyn/A 46028-2023.docx", "A 46028-2023")</f>
        <v/>
      </c>
      <c r="Y112">
        <f>HYPERLINK("https://klasma.github.io/Logging_1962/tillsynsmail/A 46028-2023.docx", "A 46028-2023")</f>
        <v/>
      </c>
    </row>
    <row r="113" ht="15" customHeight="1">
      <c r="A113" t="inlineStr">
        <is>
          <t>A 43457-2018</t>
        </is>
      </c>
      <c r="B113" s="1" t="n">
        <v>43356</v>
      </c>
      <c r="C113" s="1" t="n">
        <v>45209</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43457-2018.xlsx", "A 43457-2018")</f>
        <v/>
      </c>
      <c r="T113">
        <f>HYPERLINK("https://klasma.github.io/Logging_1981/kartor/A 43457-2018.png", "A 43457-2018")</f>
        <v/>
      </c>
      <c r="V113">
        <f>HYPERLINK("https://klasma.github.io/Logging_1981/klagomål/A 43457-2018.docx", "A 43457-2018")</f>
        <v/>
      </c>
      <c r="W113">
        <f>HYPERLINK("https://klasma.github.io/Logging_1981/klagomålsmail/A 43457-2018.docx", "A 43457-2018")</f>
        <v/>
      </c>
      <c r="X113">
        <f>HYPERLINK("https://klasma.github.io/Logging_1981/tillsyn/A 43457-2018.docx", "A 43457-2018")</f>
        <v/>
      </c>
      <c r="Y113">
        <f>HYPERLINK("https://klasma.github.io/Logging_1981/tillsynsmail/A 43457-2018.docx", "A 43457-2018")</f>
        <v/>
      </c>
    </row>
    <row r="114" ht="15" customHeight="1">
      <c r="A114" t="inlineStr">
        <is>
          <t>A 51718-2018</t>
        </is>
      </c>
      <c r="B114" s="1" t="n">
        <v>43381</v>
      </c>
      <c r="C114" s="1" t="n">
        <v>45209</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51718-2018.xlsx", "A 51718-2018")</f>
        <v/>
      </c>
      <c r="T114">
        <f>HYPERLINK("https://klasma.github.io/Logging_1984/kartor/A 51718-2018.png", "A 51718-2018")</f>
        <v/>
      </c>
      <c r="V114">
        <f>HYPERLINK("https://klasma.github.io/Logging_1984/klagomål/A 51718-2018.docx", "A 51718-2018")</f>
        <v/>
      </c>
      <c r="W114">
        <f>HYPERLINK("https://klasma.github.io/Logging_1984/klagomålsmail/A 51718-2018.docx", "A 51718-2018")</f>
        <v/>
      </c>
      <c r="X114">
        <f>HYPERLINK("https://klasma.github.io/Logging_1984/tillsyn/A 51718-2018.docx", "A 51718-2018")</f>
        <v/>
      </c>
      <c r="Y114">
        <f>HYPERLINK("https://klasma.github.io/Logging_1984/tillsynsmail/A 51718-2018.docx", "A 51718-2018")</f>
        <v/>
      </c>
    </row>
    <row r="115" ht="15" customHeight="1">
      <c r="A115" t="inlineStr">
        <is>
          <t>A 64229-2018</t>
        </is>
      </c>
      <c r="B115" s="1" t="n">
        <v>43430</v>
      </c>
      <c r="C115" s="1" t="n">
        <v>45209</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64229-2018.xlsx", "A 64229-2018")</f>
        <v/>
      </c>
      <c r="T115">
        <f>HYPERLINK("https://klasma.github.io/Logging_1904/kartor/A 64229-2018.png", "A 64229-2018")</f>
        <v/>
      </c>
      <c r="V115">
        <f>HYPERLINK("https://klasma.github.io/Logging_1904/klagomål/A 64229-2018.docx", "A 64229-2018")</f>
        <v/>
      </c>
      <c r="W115">
        <f>HYPERLINK("https://klasma.github.io/Logging_1904/klagomålsmail/A 64229-2018.docx", "A 64229-2018")</f>
        <v/>
      </c>
      <c r="X115">
        <f>HYPERLINK("https://klasma.github.io/Logging_1904/tillsyn/A 64229-2018.docx", "A 64229-2018")</f>
        <v/>
      </c>
      <c r="Y115">
        <f>HYPERLINK("https://klasma.github.io/Logging_1904/tillsynsmail/A 64229-2018.docx", "A 64229-2018")</f>
        <v/>
      </c>
    </row>
    <row r="116" ht="15" customHeight="1">
      <c r="A116" t="inlineStr">
        <is>
          <t>A 64902-2018</t>
        </is>
      </c>
      <c r="B116" s="1" t="n">
        <v>43431</v>
      </c>
      <c r="C116" s="1" t="n">
        <v>45209</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64902-2018.xlsx", "A 64902-2018")</f>
        <v/>
      </c>
      <c r="T116">
        <f>HYPERLINK("https://klasma.github.io/Logging_1980/kartor/A 64902-2018.png", "A 64902-2018")</f>
        <v/>
      </c>
      <c r="V116">
        <f>HYPERLINK("https://klasma.github.io/Logging_1980/klagomål/A 64902-2018.docx", "A 64902-2018")</f>
        <v/>
      </c>
      <c r="W116">
        <f>HYPERLINK("https://klasma.github.io/Logging_1980/klagomålsmail/A 64902-2018.docx", "A 64902-2018")</f>
        <v/>
      </c>
      <c r="X116">
        <f>HYPERLINK("https://klasma.github.io/Logging_1980/tillsyn/A 64902-2018.docx", "A 64902-2018")</f>
        <v/>
      </c>
      <c r="Y116">
        <f>HYPERLINK("https://klasma.github.io/Logging_1980/tillsynsmail/A 64902-2018.docx", "A 64902-2018")</f>
        <v/>
      </c>
    </row>
    <row r="117" ht="15" customHeight="1">
      <c r="A117" t="inlineStr">
        <is>
          <t>A 4575-2019</t>
        </is>
      </c>
      <c r="B117" s="1" t="n">
        <v>43486</v>
      </c>
      <c r="C117" s="1" t="n">
        <v>45209</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4575-2019.xlsx", "A 4575-2019")</f>
        <v/>
      </c>
      <c r="T117">
        <f>HYPERLINK("https://klasma.github.io/Logging_1907/kartor/A 4575-2019.png", "A 4575-2019")</f>
        <v/>
      </c>
      <c r="U117">
        <f>HYPERLINK("https://klasma.github.io/Logging_1907/knärot/A 4575-2019.png", "A 4575-2019")</f>
        <v/>
      </c>
      <c r="V117">
        <f>HYPERLINK("https://klasma.github.io/Logging_1907/klagomål/A 4575-2019.docx", "A 4575-2019")</f>
        <v/>
      </c>
      <c r="W117">
        <f>HYPERLINK("https://klasma.github.io/Logging_1907/klagomålsmail/A 4575-2019.docx", "A 4575-2019")</f>
        <v/>
      </c>
      <c r="X117">
        <f>HYPERLINK("https://klasma.github.io/Logging_1907/tillsyn/A 4575-2019.docx", "A 4575-2019")</f>
        <v/>
      </c>
      <c r="Y117">
        <f>HYPERLINK("https://klasma.github.io/Logging_1907/tillsynsmail/A 4575-2019.docx", "A 4575-2019")</f>
        <v/>
      </c>
    </row>
    <row r="118" ht="15" customHeight="1">
      <c r="A118" t="inlineStr">
        <is>
          <t>A 6277-2019</t>
        </is>
      </c>
      <c r="B118" s="1" t="n">
        <v>43493</v>
      </c>
      <c r="C118" s="1" t="n">
        <v>45209</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6277-2019.xlsx", "A 6277-2019")</f>
        <v/>
      </c>
      <c r="T118">
        <f>HYPERLINK("https://klasma.github.io/Logging_1980/kartor/A 6277-2019.png", "A 6277-2019")</f>
        <v/>
      </c>
      <c r="V118">
        <f>HYPERLINK("https://klasma.github.io/Logging_1980/klagomål/A 6277-2019.docx", "A 6277-2019")</f>
        <v/>
      </c>
      <c r="W118">
        <f>HYPERLINK("https://klasma.github.io/Logging_1980/klagomålsmail/A 6277-2019.docx", "A 6277-2019")</f>
        <v/>
      </c>
      <c r="X118">
        <f>HYPERLINK("https://klasma.github.io/Logging_1980/tillsyn/A 6277-2019.docx", "A 6277-2019")</f>
        <v/>
      </c>
      <c r="Y118">
        <f>HYPERLINK("https://klasma.github.io/Logging_1980/tillsynsmail/A 6277-2019.docx", "A 6277-2019")</f>
        <v/>
      </c>
    </row>
    <row r="119" ht="15" customHeight="1">
      <c r="A119" t="inlineStr">
        <is>
          <t>A 8051-2019</t>
        </is>
      </c>
      <c r="B119" s="1" t="n">
        <v>43501</v>
      </c>
      <c r="C119" s="1" t="n">
        <v>45209</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8051-2019.xlsx", "A 8051-2019")</f>
        <v/>
      </c>
      <c r="T119">
        <f>HYPERLINK("https://klasma.github.io/Logging_1984/kartor/A 8051-2019.png", "A 8051-2019")</f>
        <v/>
      </c>
      <c r="V119">
        <f>HYPERLINK("https://klasma.github.io/Logging_1984/klagomål/A 8051-2019.docx", "A 8051-2019")</f>
        <v/>
      </c>
      <c r="W119">
        <f>HYPERLINK("https://klasma.github.io/Logging_1984/klagomålsmail/A 8051-2019.docx", "A 8051-2019")</f>
        <v/>
      </c>
      <c r="X119">
        <f>HYPERLINK("https://klasma.github.io/Logging_1984/tillsyn/A 8051-2019.docx", "A 8051-2019")</f>
        <v/>
      </c>
      <c r="Y119">
        <f>HYPERLINK("https://klasma.github.io/Logging_1984/tillsynsmail/A 8051-2019.docx", "A 8051-2019")</f>
        <v/>
      </c>
    </row>
    <row r="120" ht="15" customHeight="1">
      <c r="A120" t="inlineStr">
        <is>
          <t>A 8494-2019</t>
        </is>
      </c>
      <c r="B120" s="1" t="n">
        <v>43502</v>
      </c>
      <c r="C120" s="1" t="n">
        <v>45209</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8494-2019.xlsx", "A 8494-2019")</f>
        <v/>
      </c>
      <c r="T120">
        <f>HYPERLINK("https://klasma.github.io/Logging_1981/kartor/A 8494-2019.png", "A 8494-2019")</f>
        <v/>
      </c>
      <c r="V120">
        <f>HYPERLINK("https://klasma.github.io/Logging_1981/klagomål/A 8494-2019.docx", "A 8494-2019")</f>
        <v/>
      </c>
      <c r="W120">
        <f>HYPERLINK("https://klasma.github.io/Logging_1981/klagomålsmail/A 8494-2019.docx", "A 8494-2019")</f>
        <v/>
      </c>
      <c r="X120">
        <f>HYPERLINK("https://klasma.github.io/Logging_1981/tillsyn/A 8494-2019.docx", "A 8494-2019")</f>
        <v/>
      </c>
      <c r="Y120">
        <f>HYPERLINK("https://klasma.github.io/Logging_1981/tillsynsmail/A 8494-2019.docx", "A 8494-2019")</f>
        <v/>
      </c>
    </row>
    <row r="121" ht="15" customHeight="1">
      <c r="A121" t="inlineStr">
        <is>
          <t>A 11098-2019</t>
        </is>
      </c>
      <c r="B121" s="1" t="n">
        <v>43516</v>
      </c>
      <c r="C121" s="1" t="n">
        <v>45209</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11098-2019.xlsx", "A 11098-2019")</f>
        <v/>
      </c>
      <c r="T121">
        <f>HYPERLINK("https://klasma.github.io/Logging_1907/kartor/A 11098-2019.png", "A 11098-2019")</f>
        <v/>
      </c>
      <c r="V121">
        <f>HYPERLINK("https://klasma.github.io/Logging_1907/klagomål/A 11098-2019.docx", "A 11098-2019")</f>
        <v/>
      </c>
      <c r="W121">
        <f>HYPERLINK("https://klasma.github.io/Logging_1907/klagomålsmail/A 11098-2019.docx", "A 11098-2019")</f>
        <v/>
      </c>
      <c r="X121">
        <f>HYPERLINK("https://klasma.github.io/Logging_1907/tillsyn/A 11098-2019.docx", "A 11098-2019")</f>
        <v/>
      </c>
      <c r="Y121">
        <f>HYPERLINK("https://klasma.github.io/Logging_1907/tillsynsmail/A 11098-2019.docx", "A 11098-2019")</f>
        <v/>
      </c>
    </row>
    <row r="122" ht="15" customHeight="1">
      <c r="A122" t="inlineStr">
        <is>
          <t>A 13519-2019</t>
        </is>
      </c>
      <c r="B122" s="1" t="n">
        <v>43529</v>
      </c>
      <c r="C122" s="1" t="n">
        <v>45209</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13519-2019.xlsx", "A 13519-2019")</f>
        <v/>
      </c>
      <c r="T122">
        <f>HYPERLINK("https://klasma.github.io/Logging_1981/kartor/A 13519-2019.png", "A 13519-2019")</f>
        <v/>
      </c>
      <c r="U122">
        <f>HYPERLINK("https://klasma.github.io/Logging_1981/knärot/A 13519-2019.png", "A 13519-2019")</f>
        <v/>
      </c>
      <c r="V122">
        <f>HYPERLINK("https://klasma.github.io/Logging_1981/klagomål/A 13519-2019.docx", "A 13519-2019")</f>
        <v/>
      </c>
      <c r="W122">
        <f>HYPERLINK("https://klasma.github.io/Logging_1981/klagomålsmail/A 13519-2019.docx", "A 13519-2019")</f>
        <v/>
      </c>
      <c r="X122">
        <f>HYPERLINK("https://klasma.github.io/Logging_1981/tillsyn/A 13519-2019.docx", "A 13519-2019")</f>
        <v/>
      </c>
      <c r="Y122">
        <f>HYPERLINK("https://klasma.github.io/Logging_1981/tillsynsmail/A 13519-2019.docx", "A 13519-2019")</f>
        <v/>
      </c>
    </row>
    <row r="123" ht="15" customHeight="1">
      <c r="A123" t="inlineStr">
        <is>
          <t>A 16181-2019</t>
        </is>
      </c>
      <c r="B123" s="1" t="n">
        <v>43545</v>
      </c>
      <c r="C123" s="1" t="n">
        <v>45209</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16181-2019.xlsx", "A 16181-2019")</f>
        <v/>
      </c>
      <c r="T123">
        <f>HYPERLINK("https://klasma.github.io/Logging_1907/kartor/A 16181-2019.png", "A 16181-2019")</f>
        <v/>
      </c>
      <c r="V123">
        <f>HYPERLINK("https://klasma.github.io/Logging_1907/klagomål/A 16181-2019.docx", "A 16181-2019")</f>
        <v/>
      </c>
      <c r="W123">
        <f>HYPERLINK("https://klasma.github.io/Logging_1907/klagomålsmail/A 16181-2019.docx", "A 16181-2019")</f>
        <v/>
      </c>
      <c r="X123">
        <f>HYPERLINK("https://klasma.github.io/Logging_1907/tillsyn/A 16181-2019.docx", "A 16181-2019")</f>
        <v/>
      </c>
      <c r="Y123">
        <f>HYPERLINK("https://klasma.github.io/Logging_1907/tillsynsmail/A 16181-2019.docx", "A 16181-2019")</f>
        <v/>
      </c>
    </row>
    <row r="124" ht="15" customHeight="1">
      <c r="A124" t="inlineStr">
        <is>
          <t>A 18948-2019</t>
        </is>
      </c>
      <c r="B124" s="1" t="n">
        <v>43563</v>
      </c>
      <c r="C124" s="1" t="n">
        <v>45209</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18948-2019.xlsx", "A 18948-2019")</f>
        <v/>
      </c>
      <c r="T124">
        <f>HYPERLINK("https://klasma.github.io/Logging_1907/kartor/A 18948-2019.png", "A 18948-2019")</f>
        <v/>
      </c>
      <c r="V124">
        <f>HYPERLINK("https://klasma.github.io/Logging_1907/klagomål/A 18948-2019.docx", "A 18948-2019")</f>
        <v/>
      </c>
      <c r="W124">
        <f>HYPERLINK("https://klasma.github.io/Logging_1907/klagomålsmail/A 18948-2019.docx", "A 18948-2019")</f>
        <v/>
      </c>
      <c r="X124">
        <f>HYPERLINK("https://klasma.github.io/Logging_1907/tillsyn/A 18948-2019.docx", "A 18948-2019")</f>
        <v/>
      </c>
      <c r="Y124">
        <f>HYPERLINK("https://klasma.github.io/Logging_1907/tillsynsmail/A 18948-2019.docx", "A 18948-2019")</f>
        <v/>
      </c>
    </row>
    <row r="125" ht="15" customHeight="1">
      <c r="A125" t="inlineStr">
        <is>
          <t>A 20797-2019</t>
        </is>
      </c>
      <c r="B125" s="1" t="n">
        <v>43573</v>
      </c>
      <c r="C125" s="1" t="n">
        <v>45209</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20797-2019.xlsx", "A 20797-2019")</f>
        <v/>
      </c>
      <c r="T125">
        <f>HYPERLINK("https://klasma.github.io/Logging_1984/kartor/A 20797-2019.png", "A 20797-2019")</f>
        <v/>
      </c>
      <c r="V125">
        <f>HYPERLINK("https://klasma.github.io/Logging_1984/klagomål/A 20797-2019.docx", "A 20797-2019")</f>
        <v/>
      </c>
      <c r="W125">
        <f>HYPERLINK("https://klasma.github.io/Logging_1984/klagomålsmail/A 20797-2019.docx", "A 20797-2019")</f>
        <v/>
      </c>
      <c r="X125">
        <f>HYPERLINK("https://klasma.github.io/Logging_1984/tillsyn/A 20797-2019.docx", "A 20797-2019")</f>
        <v/>
      </c>
      <c r="Y125">
        <f>HYPERLINK("https://klasma.github.io/Logging_1984/tillsynsmail/A 20797-2019.docx", "A 20797-2019")</f>
        <v/>
      </c>
    </row>
    <row r="126" ht="15" customHeight="1">
      <c r="A126" t="inlineStr">
        <is>
          <t>A 20831-2019</t>
        </is>
      </c>
      <c r="B126" s="1" t="n">
        <v>43574</v>
      </c>
      <c r="C126" s="1" t="n">
        <v>45209</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20831-2019.xlsx", "A 20831-2019")</f>
        <v/>
      </c>
      <c r="T126">
        <f>HYPERLINK("https://klasma.github.io/Logging_1982/kartor/A 20831-2019.png", "A 20831-2019")</f>
        <v/>
      </c>
      <c r="V126">
        <f>HYPERLINK("https://klasma.github.io/Logging_1982/klagomål/A 20831-2019.docx", "A 20831-2019")</f>
        <v/>
      </c>
      <c r="W126">
        <f>HYPERLINK("https://klasma.github.io/Logging_1982/klagomålsmail/A 20831-2019.docx", "A 20831-2019")</f>
        <v/>
      </c>
      <c r="X126">
        <f>HYPERLINK("https://klasma.github.io/Logging_1982/tillsyn/A 20831-2019.docx", "A 20831-2019")</f>
        <v/>
      </c>
      <c r="Y126">
        <f>HYPERLINK("https://klasma.github.io/Logging_1982/tillsynsmail/A 20831-2019.docx", "A 20831-2019")</f>
        <v/>
      </c>
    </row>
    <row r="127" ht="15" customHeight="1">
      <c r="A127" t="inlineStr">
        <is>
          <t>A 27670-2019</t>
        </is>
      </c>
      <c r="B127" s="1" t="n">
        <v>43619</v>
      </c>
      <c r="C127" s="1" t="n">
        <v>45209</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27670-2019.xlsx", "A 27670-2019")</f>
        <v/>
      </c>
      <c r="T127">
        <f>HYPERLINK("https://klasma.github.io/Logging_1904/kartor/A 27670-2019.png", "A 27670-2019")</f>
        <v/>
      </c>
      <c r="V127">
        <f>HYPERLINK("https://klasma.github.io/Logging_1904/klagomål/A 27670-2019.docx", "A 27670-2019")</f>
        <v/>
      </c>
      <c r="W127">
        <f>HYPERLINK("https://klasma.github.io/Logging_1904/klagomålsmail/A 27670-2019.docx", "A 27670-2019")</f>
        <v/>
      </c>
      <c r="X127">
        <f>HYPERLINK("https://klasma.github.io/Logging_1904/tillsyn/A 27670-2019.docx", "A 27670-2019")</f>
        <v/>
      </c>
      <c r="Y127">
        <f>HYPERLINK("https://klasma.github.io/Logging_1904/tillsynsmail/A 27670-2019.docx", "A 27670-2019")</f>
        <v/>
      </c>
    </row>
    <row r="128" ht="15" customHeight="1">
      <c r="A128" t="inlineStr">
        <is>
          <t>A 28276-2019</t>
        </is>
      </c>
      <c r="B128" s="1" t="n">
        <v>43623</v>
      </c>
      <c r="C128" s="1" t="n">
        <v>45209</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28276-2019.xlsx", "A 28276-2019")</f>
        <v/>
      </c>
      <c r="T128">
        <f>HYPERLINK("https://klasma.github.io/Logging_1907/kartor/A 28276-2019.png", "A 28276-2019")</f>
        <v/>
      </c>
      <c r="V128">
        <f>HYPERLINK("https://klasma.github.io/Logging_1907/klagomål/A 28276-2019.docx", "A 28276-2019")</f>
        <v/>
      </c>
      <c r="W128">
        <f>HYPERLINK("https://klasma.github.io/Logging_1907/klagomålsmail/A 28276-2019.docx", "A 28276-2019")</f>
        <v/>
      </c>
      <c r="X128">
        <f>HYPERLINK("https://klasma.github.io/Logging_1907/tillsyn/A 28276-2019.docx", "A 28276-2019")</f>
        <v/>
      </c>
      <c r="Y128">
        <f>HYPERLINK("https://klasma.github.io/Logging_1907/tillsynsmail/A 28276-2019.docx", "A 28276-2019")</f>
        <v/>
      </c>
    </row>
    <row r="129" ht="15" customHeight="1">
      <c r="A129" t="inlineStr">
        <is>
          <t>A 28360-2019</t>
        </is>
      </c>
      <c r="B129" s="1" t="n">
        <v>43625</v>
      </c>
      <c r="C129" s="1" t="n">
        <v>45209</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28360-2019.xlsx", "A 28360-2019")</f>
        <v/>
      </c>
      <c r="T129">
        <f>HYPERLINK("https://klasma.github.io/Logging_1983/kartor/A 28360-2019.png", "A 28360-2019")</f>
        <v/>
      </c>
      <c r="V129">
        <f>HYPERLINK("https://klasma.github.io/Logging_1983/klagomål/A 28360-2019.docx", "A 28360-2019")</f>
        <v/>
      </c>
      <c r="W129">
        <f>HYPERLINK("https://klasma.github.io/Logging_1983/klagomålsmail/A 28360-2019.docx", "A 28360-2019")</f>
        <v/>
      </c>
      <c r="X129">
        <f>HYPERLINK("https://klasma.github.io/Logging_1983/tillsyn/A 28360-2019.docx", "A 28360-2019")</f>
        <v/>
      </c>
      <c r="Y129">
        <f>HYPERLINK("https://klasma.github.io/Logging_1983/tillsynsmail/A 28360-2019.docx", "A 28360-2019")</f>
        <v/>
      </c>
    </row>
    <row r="130" ht="15" customHeight="1">
      <c r="A130" t="inlineStr">
        <is>
          <t>A 33879-2019</t>
        </is>
      </c>
      <c r="B130" s="1" t="n">
        <v>43653</v>
      </c>
      <c r="C130" s="1" t="n">
        <v>45209</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33879-2019.xlsx", "A 33879-2019")</f>
        <v/>
      </c>
      <c r="T130">
        <f>HYPERLINK("https://klasma.github.io/Logging_1907/kartor/A 33879-2019.png", "A 33879-2019")</f>
        <v/>
      </c>
      <c r="V130">
        <f>HYPERLINK("https://klasma.github.io/Logging_1907/klagomål/A 33879-2019.docx", "A 33879-2019")</f>
        <v/>
      </c>
      <c r="W130">
        <f>HYPERLINK("https://klasma.github.io/Logging_1907/klagomålsmail/A 33879-2019.docx", "A 33879-2019")</f>
        <v/>
      </c>
      <c r="X130">
        <f>HYPERLINK("https://klasma.github.io/Logging_1907/tillsyn/A 33879-2019.docx", "A 33879-2019")</f>
        <v/>
      </c>
      <c r="Y130">
        <f>HYPERLINK("https://klasma.github.io/Logging_1907/tillsynsmail/A 33879-2019.docx", "A 33879-2019")</f>
        <v/>
      </c>
    </row>
    <row r="131" ht="15" customHeight="1">
      <c r="A131" t="inlineStr">
        <is>
          <t>A 39755-2019</t>
        </is>
      </c>
      <c r="B131" s="1" t="n">
        <v>43692</v>
      </c>
      <c r="C131" s="1" t="n">
        <v>45209</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39755-2019.xlsx", "A 39755-2019")</f>
        <v/>
      </c>
      <c r="T131">
        <f>HYPERLINK("https://klasma.github.io/Logging_1907/kartor/A 39755-2019.png", "A 39755-2019")</f>
        <v/>
      </c>
      <c r="V131">
        <f>HYPERLINK("https://klasma.github.io/Logging_1907/klagomål/A 39755-2019.docx", "A 39755-2019")</f>
        <v/>
      </c>
      <c r="W131">
        <f>HYPERLINK("https://klasma.github.io/Logging_1907/klagomålsmail/A 39755-2019.docx", "A 39755-2019")</f>
        <v/>
      </c>
      <c r="X131">
        <f>HYPERLINK("https://klasma.github.io/Logging_1907/tillsyn/A 39755-2019.docx", "A 39755-2019")</f>
        <v/>
      </c>
      <c r="Y131">
        <f>HYPERLINK("https://klasma.github.io/Logging_1907/tillsynsmail/A 39755-2019.docx", "A 39755-2019")</f>
        <v/>
      </c>
    </row>
    <row r="132" ht="15" customHeight="1">
      <c r="A132" t="inlineStr">
        <is>
          <t>A 50786-2019</t>
        </is>
      </c>
      <c r="B132" s="1" t="n">
        <v>43738</v>
      </c>
      <c r="C132" s="1" t="n">
        <v>45209</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50786-2019.xlsx", "A 50786-2019")</f>
        <v/>
      </c>
      <c r="T132">
        <f>HYPERLINK("https://klasma.github.io/Logging_1984/kartor/A 50786-2019.png", "A 50786-2019")</f>
        <v/>
      </c>
      <c r="V132">
        <f>HYPERLINK("https://klasma.github.io/Logging_1984/klagomål/A 50786-2019.docx", "A 50786-2019")</f>
        <v/>
      </c>
      <c r="W132">
        <f>HYPERLINK("https://klasma.github.io/Logging_1984/klagomålsmail/A 50786-2019.docx", "A 50786-2019")</f>
        <v/>
      </c>
      <c r="X132">
        <f>HYPERLINK("https://klasma.github.io/Logging_1984/tillsyn/A 50786-2019.docx", "A 50786-2019")</f>
        <v/>
      </c>
      <c r="Y132">
        <f>HYPERLINK("https://klasma.github.io/Logging_1984/tillsynsmail/A 50786-2019.docx", "A 50786-2019")</f>
        <v/>
      </c>
    </row>
    <row r="133" ht="15" customHeight="1">
      <c r="A133" t="inlineStr">
        <is>
          <t>A 51400-2019</t>
        </is>
      </c>
      <c r="B133" s="1" t="n">
        <v>43740</v>
      </c>
      <c r="C133" s="1" t="n">
        <v>45209</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51400-2019.xlsx", "A 51400-2019")</f>
        <v/>
      </c>
      <c r="T133">
        <f>HYPERLINK("https://klasma.github.io/Logging_1904/kartor/A 51400-2019.png", "A 51400-2019")</f>
        <v/>
      </c>
      <c r="V133">
        <f>HYPERLINK("https://klasma.github.io/Logging_1904/klagomål/A 51400-2019.docx", "A 51400-2019")</f>
        <v/>
      </c>
      <c r="W133">
        <f>HYPERLINK("https://klasma.github.io/Logging_1904/klagomålsmail/A 51400-2019.docx", "A 51400-2019")</f>
        <v/>
      </c>
      <c r="X133">
        <f>HYPERLINK("https://klasma.github.io/Logging_1904/tillsyn/A 51400-2019.docx", "A 51400-2019")</f>
        <v/>
      </c>
      <c r="Y133">
        <f>HYPERLINK("https://klasma.github.io/Logging_1904/tillsynsmail/A 51400-2019.docx", "A 51400-2019")</f>
        <v/>
      </c>
    </row>
    <row r="134" ht="15" customHeight="1">
      <c r="A134" t="inlineStr">
        <is>
          <t>A 58427-2019</t>
        </is>
      </c>
      <c r="B134" s="1" t="n">
        <v>43773</v>
      </c>
      <c r="C134" s="1" t="n">
        <v>45209</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58427-2019.xlsx", "A 58427-2019")</f>
        <v/>
      </c>
      <c r="T134">
        <f>HYPERLINK("https://klasma.github.io/Logging_1980/kartor/A 58427-2019.png", "A 58427-2019")</f>
        <v/>
      </c>
      <c r="V134">
        <f>HYPERLINK("https://klasma.github.io/Logging_1980/klagomål/A 58427-2019.docx", "A 58427-2019")</f>
        <v/>
      </c>
      <c r="W134">
        <f>HYPERLINK("https://klasma.github.io/Logging_1980/klagomålsmail/A 58427-2019.docx", "A 58427-2019")</f>
        <v/>
      </c>
      <c r="X134">
        <f>HYPERLINK("https://klasma.github.io/Logging_1980/tillsyn/A 58427-2019.docx", "A 58427-2019")</f>
        <v/>
      </c>
      <c r="Y134">
        <f>HYPERLINK("https://klasma.github.io/Logging_1980/tillsynsmail/A 58427-2019.docx", "A 58427-2019")</f>
        <v/>
      </c>
    </row>
    <row r="135" ht="15" customHeight="1">
      <c r="A135" t="inlineStr">
        <is>
          <t>A 59346-2019</t>
        </is>
      </c>
      <c r="B135" s="1" t="n">
        <v>43775</v>
      </c>
      <c r="C135" s="1" t="n">
        <v>45209</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59346-2019.xlsx", "A 59346-2019")</f>
        <v/>
      </c>
      <c r="T135">
        <f>HYPERLINK("https://klasma.github.io/Logging_1904/kartor/A 59346-2019.png", "A 59346-2019")</f>
        <v/>
      </c>
      <c r="V135">
        <f>HYPERLINK("https://klasma.github.io/Logging_1904/klagomål/A 59346-2019.docx", "A 59346-2019")</f>
        <v/>
      </c>
      <c r="W135">
        <f>HYPERLINK("https://klasma.github.io/Logging_1904/klagomålsmail/A 59346-2019.docx", "A 59346-2019")</f>
        <v/>
      </c>
      <c r="X135">
        <f>HYPERLINK("https://klasma.github.io/Logging_1904/tillsyn/A 59346-2019.docx", "A 59346-2019")</f>
        <v/>
      </c>
      <c r="Y135">
        <f>HYPERLINK("https://klasma.github.io/Logging_1904/tillsynsmail/A 59346-2019.docx", "A 59346-2019")</f>
        <v/>
      </c>
    </row>
    <row r="136" ht="15" customHeight="1">
      <c r="A136" t="inlineStr">
        <is>
          <t>A 62438-2019</t>
        </is>
      </c>
      <c r="B136" s="1" t="n">
        <v>43788</v>
      </c>
      <c r="C136" s="1" t="n">
        <v>45209</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62438-2019.xlsx", "A 62438-2019")</f>
        <v/>
      </c>
      <c r="T136">
        <f>HYPERLINK("https://klasma.github.io/Logging_1980/kartor/A 62438-2019.png", "A 62438-2019")</f>
        <v/>
      </c>
      <c r="V136">
        <f>HYPERLINK("https://klasma.github.io/Logging_1980/klagomål/A 62438-2019.docx", "A 62438-2019")</f>
        <v/>
      </c>
      <c r="W136">
        <f>HYPERLINK("https://klasma.github.io/Logging_1980/klagomålsmail/A 62438-2019.docx", "A 62438-2019")</f>
        <v/>
      </c>
      <c r="X136">
        <f>HYPERLINK("https://klasma.github.io/Logging_1980/tillsyn/A 62438-2019.docx", "A 62438-2019")</f>
        <v/>
      </c>
      <c r="Y136">
        <f>HYPERLINK("https://klasma.github.io/Logging_1980/tillsynsmail/A 62438-2019.docx", "A 62438-2019")</f>
        <v/>
      </c>
    </row>
    <row r="137" ht="15" customHeight="1">
      <c r="A137" t="inlineStr">
        <is>
          <t>A 2708-2020</t>
        </is>
      </c>
      <c r="B137" s="1" t="n">
        <v>43850</v>
      </c>
      <c r="C137" s="1" t="n">
        <v>45209</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2708-2020.xlsx", "A 2708-2020")</f>
        <v/>
      </c>
      <c r="T137">
        <f>HYPERLINK("https://klasma.github.io/Logging_1907/kartor/A 2708-2020.png", "A 2708-2020")</f>
        <v/>
      </c>
      <c r="V137">
        <f>HYPERLINK("https://klasma.github.io/Logging_1907/klagomål/A 2708-2020.docx", "A 2708-2020")</f>
        <v/>
      </c>
      <c r="W137">
        <f>HYPERLINK("https://klasma.github.io/Logging_1907/klagomålsmail/A 2708-2020.docx", "A 2708-2020")</f>
        <v/>
      </c>
      <c r="X137">
        <f>HYPERLINK("https://klasma.github.io/Logging_1907/tillsyn/A 2708-2020.docx", "A 2708-2020")</f>
        <v/>
      </c>
      <c r="Y137">
        <f>HYPERLINK("https://klasma.github.io/Logging_1907/tillsynsmail/A 2708-2020.docx", "A 2708-2020")</f>
        <v/>
      </c>
    </row>
    <row r="138" ht="15" customHeight="1">
      <c r="A138" t="inlineStr">
        <is>
          <t>A 6514-2020</t>
        </is>
      </c>
      <c r="B138" s="1" t="n">
        <v>43867</v>
      </c>
      <c r="C138" s="1" t="n">
        <v>45209</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6514-2020.xlsx", "A 6514-2020")</f>
        <v/>
      </c>
      <c r="T138">
        <f>HYPERLINK("https://klasma.github.io/Logging_1907/kartor/A 6514-2020.png", "A 6514-2020")</f>
        <v/>
      </c>
      <c r="V138">
        <f>HYPERLINK("https://klasma.github.io/Logging_1907/klagomål/A 6514-2020.docx", "A 6514-2020")</f>
        <v/>
      </c>
      <c r="W138">
        <f>HYPERLINK("https://klasma.github.io/Logging_1907/klagomålsmail/A 6514-2020.docx", "A 6514-2020")</f>
        <v/>
      </c>
      <c r="X138">
        <f>HYPERLINK("https://klasma.github.io/Logging_1907/tillsyn/A 6514-2020.docx", "A 6514-2020")</f>
        <v/>
      </c>
      <c r="Y138">
        <f>HYPERLINK("https://klasma.github.io/Logging_1907/tillsynsmail/A 6514-2020.docx", "A 6514-2020")</f>
        <v/>
      </c>
    </row>
    <row r="139" ht="15" customHeight="1">
      <c r="A139" t="inlineStr">
        <is>
          <t>A 8432-2020</t>
        </is>
      </c>
      <c r="B139" s="1" t="n">
        <v>43875</v>
      </c>
      <c r="C139" s="1" t="n">
        <v>45209</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8432-2020.xlsx", "A 8432-2020")</f>
        <v/>
      </c>
      <c r="T139">
        <f>HYPERLINK("https://klasma.github.io/Logging_1981/kartor/A 8432-2020.png", "A 8432-2020")</f>
        <v/>
      </c>
      <c r="V139">
        <f>HYPERLINK("https://klasma.github.io/Logging_1981/klagomål/A 8432-2020.docx", "A 8432-2020")</f>
        <v/>
      </c>
      <c r="W139">
        <f>HYPERLINK("https://klasma.github.io/Logging_1981/klagomålsmail/A 8432-2020.docx", "A 8432-2020")</f>
        <v/>
      </c>
      <c r="X139">
        <f>HYPERLINK("https://klasma.github.io/Logging_1981/tillsyn/A 8432-2020.docx", "A 8432-2020")</f>
        <v/>
      </c>
      <c r="Y139">
        <f>HYPERLINK("https://klasma.github.io/Logging_1981/tillsynsmail/A 8432-2020.docx", "A 8432-2020")</f>
        <v/>
      </c>
    </row>
    <row r="140" ht="15" customHeight="1">
      <c r="A140" t="inlineStr">
        <is>
          <t>A 12592-2020</t>
        </is>
      </c>
      <c r="B140" s="1" t="n">
        <v>43899</v>
      </c>
      <c r="C140" s="1" t="n">
        <v>45209</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12592-2020.xlsx", "A 12592-2020")</f>
        <v/>
      </c>
      <c r="T140">
        <f>HYPERLINK("https://klasma.github.io/Logging_1904/kartor/A 12592-2020.png", "A 12592-2020")</f>
        <v/>
      </c>
      <c r="V140">
        <f>HYPERLINK("https://klasma.github.io/Logging_1904/klagomål/A 12592-2020.docx", "A 12592-2020")</f>
        <v/>
      </c>
      <c r="W140">
        <f>HYPERLINK("https://klasma.github.io/Logging_1904/klagomålsmail/A 12592-2020.docx", "A 12592-2020")</f>
        <v/>
      </c>
      <c r="X140">
        <f>HYPERLINK("https://klasma.github.io/Logging_1904/tillsyn/A 12592-2020.docx", "A 12592-2020")</f>
        <v/>
      </c>
      <c r="Y140">
        <f>HYPERLINK("https://klasma.github.io/Logging_1904/tillsynsmail/A 12592-2020.docx", "A 12592-2020")</f>
        <v/>
      </c>
    </row>
    <row r="141" ht="15" customHeight="1">
      <c r="A141" t="inlineStr">
        <is>
          <t>A 21817-2020</t>
        </is>
      </c>
      <c r="B141" s="1" t="n">
        <v>43958</v>
      </c>
      <c r="C141" s="1" t="n">
        <v>45209</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21817-2020.xlsx", "A 21817-2020")</f>
        <v/>
      </c>
      <c r="T141">
        <f>HYPERLINK("https://klasma.github.io/Logging_1980/kartor/A 21817-2020.png", "A 21817-2020")</f>
        <v/>
      </c>
      <c r="V141">
        <f>HYPERLINK("https://klasma.github.io/Logging_1980/klagomål/A 21817-2020.docx", "A 21817-2020")</f>
        <v/>
      </c>
      <c r="W141">
        <f>HYPERLINK("https://klasma.github.io/Logging_1980/klagomålsmail/A 21817-2020.docx", "A 21817-2020")</f>
        <v/>
      </c>
      <c r="X141">
        <f>HYPERLINK("https://klasma.github.io/Logging_1980/tillsyn/A 21817-2020.docx", "A 21817-2020")</f>
        <v/>
      </c>
      <c r="Y141">
        <f>HYPERLINK("https://klasma.github.io/Logging_1980/tillsynsmail/A 21817-2020.docx", "A 21817-2020")</f>
        <v/>
      </c>
    </row>
    <row r="142" ht="15" customHeight="1">
      <c r="A142" t="inlineStr">
        <is>
          <t>A 32604-2020</t>
        </is>
      </c>
      <c r="B142" s="1" t="n">
        <v>44019</v>
      </c>
      <c r="C142" s="1" t="n">
        <v>45209</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32604-2020.xlsx", "A 32604-2020")</f>
        <v/>
      </c>
      <c r="T142">
        <f>HYPERLINK("https://klasma.github.io/Logging_1983/kartor/A 32604-2020.png", "A 32604-2020")</f>
        <v/>
      </c>
      <c r="V142">
        <f>HYPERLINK("https://klasma.github.io/Logging_1983/klagomål/A 32604-2020.docx", "A 32604-2020")</f>
        <v/>
      </c>
      <c r="W142">
        <f>HYPERLINK("https://klasma.github.io/Logging_1983/klagomålsmail/A 32604-2020.docx", "A 32604-2020")</f>
        <v/>
      </c>
      <c r="X142">
        <f>HYPERLINK("https://klasma.github.io/Logging_1983/tillsyn/A 32604-2020.docx", "A 32604-2020")</f>
        <v/>
      </c>
      <c r="Y142">
        <f>HYPERLINK("https://klasma.github.io/Logging_1983/tillsynsmail/A 32604-2020.docx", "A 32604-2020")</f>
        <v/>
      </c>
    </row>
    <row r="143" ht="15" customHeight="1">
      <c r="A143" t="inlineStr">
        <is>
          <t>A 32975-2020</t>
        </is>
      </c>
      <c r="B143" s="1" t="n">
        <v>44020</v>
      </c>
      <c r="C143" s="1" t="n">
        <v>45209</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32975-2020.xlsx", "A 32975-2020")</f>
        <v/>
      </c>
      <c r="T143">
        <f>HYPERLINK("https://klasma.github.io/Logging_1981/kartor/A 32975-2020.png", "A 32975-2020")</f>
        <v/>
      </c>
      <c r="U143">
        <f>HYPERLINK("https://klasma.github.io/Logging_1981/knärot/A 32975-2020.png", "A 32975-2020")</f>
        <v/>
      </c>
      <c r="V143">
        <f>HYPERLINK("https://klasma.github.io/Logging_1981/klagomål/A 32975-2020.docx", "A 32975-2020")</f>
        <v/>
      </c>
      <c r="W143">
        <f>HYPERLINK("https://klasma.github.io/Logging_1981/klagomålsmail/A 32975-2020.docx", "A 32975-2020")</f>
        <v/>
      </c>
      <c r="X143">
        <f>HYPERLINK("https://klasma.github.io/Logging_1981/tillsyn/A 32975-2020.docx", "A 32975-2020")</f>
        <v/>
      </c>
      <c r="Y143">
        <f>HYPERLINK("https://klasma.github.io/Logging_1981/tillsynsmail/A 32975-2020.docx", "A 32975-2020")</f>
        <v/>
      </c>
    </row>
    <row r="144" ht="15" customHeight="1">
      <c r="A144" t="inlineStr">
        <is>
          <t>A 33393-2020</t>
        </is>
      </c>
      <c r="B144" s="1" t="n">
        <v>44022</v>
      </c>
      <c r="C144" s="1" t="n">
        <v>45209</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33393-2020.xlsx", "A 33393-2020")</f>
        <v/>
      </c>
      <c r="T144">
        <f>HYPERLINK("https://klasma.github.io/Logging_1904/kartor/A 33393-2020.png", "A 33393-2020")</f>
        <v/>
      </c>
      <c r="V144">
        <f>HYPERLINK("https://klasma.github.io/Logging_1904/klagomål/A 33393-2020.docx", "A 33393-2020")</f>
        <v/>
      </c>
      <c r="W144">
        <f>HYPERLINK("https://klasma.github.io/Logging_1904/klagomålsmail/A 33393-2020.docx", "A 33393-2020")</f>
        <v/>
      </c>
      <c r="X144">
        <f>HYPERLINK("https://klasma.github.io/Logging_1904/tillsyn/A 33393-2020.docx", "A 33393-2020")</f>
        <v/>
      </c>
      <c r="Y144">
        <f>HYPERLINK("https://klasma.github.io/Logging_1904/tillsynsmail/A 33393-2020.docx", "A 33393-2020")</f>
        <v/>
      </c>
    </row>
    <row r="145" ht="15" customHeight="1">
      <c r="A145" t="inlineStr">
        <is>
          <t>A 33496-2020</t>
        </is>
      </c>
      <c r="B145" s="1" t="n">
        <v>44025</v>
      </c>
      <c r="C145" s="1" t="n">
        <v>45209</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33496-2020.xlsx", "A 33496-2020")</f>
        <v/>
      </c>
      <c r="T145">
        <f>HYPERLINK("https://klasma.github.io/Logging_1960/kartor/A 33496-2020.png", "A 33496-2020")</f>
        <v/>
      </c>
      <c r="V145">
        <f>HYPERLINK("https://klasma.github.io/Logging_1960/klagomål/A 33496-2020.docx", "A 33496-2020")</f>
        <v/>
      </c>
      <c r="W145">
        <f>HYPERLINK("https://klasma.github.io/Logging_1960/klagomålsmail/A 33496-2020.docx", "A 33496-2020")</f>
        <v/>
      </c>
      <c r="X145">
        <f>HYPERLINK("https://klasma.github.io/Logging_1960/tillsyn/A 33496-2020.docx", "A 33496-2020")</f>
        <v/>
      </c>
      <c r="Y145">
        <f>HYPERLINK("https://klasma.github.io/Logging_1960/tillsynsmail/A 33496-2020.docx", "A 33496-2020")</f>
        <v/>
      </c>
    </row>
    <row r="146" ht="15" customHeight="1">
      <c r="A146" t="inlineStr">
        <is>
          <t>A 34064-2020</t>
        </is>
      </c>
      <c r="B146" s="1" t="n">
        <v>44028</v>
      </c>
      <c r="C146" s="1" t="n">
        <v>45209</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34064-2020.xlsx", "A 34064-2020")</f>
        <v/>
      </c>
      <c r="T146">
        <f>HYPERLINK("https://klasma.github.io/Logging_1983/kartor/A 34064-2020.png", "A 34064-2020")</f>
        <v/>
      </c>
      <c r="V146">
        <f>HYPERLINK("https://klasma.github.io/Logging_1983/klagomål/A 34064-2020.docx", "A 34064-2020")</f>
        <v/>
      </c>
      <c r="W146">
        <f>HYPERLINK("https://klasma.github.io/Logging_1983/klagomålsmail/A 34064-2020.docx", "A 34064-2020")</f>
        <v/>
      </c>
      <c r="X146">
        <f>HYPERLINK("https://klasma.github.io/Logging_1983/tillsyn/A 34064-2020.docx", "A 34064-2020")</f>
        <v/>
      </c>
      <c r="Y146">
        <f>HYPERLINK("https://klasma.github.io/Logging_1983/tillsynsmail/A 34064-2020.docx", "A 34064-2020")</f>
        <v/>
      </c>
    </row>
    <row r="147" ht="15" customHeight="1">
      <c r="A147" t="inlineStr">
        <is>
          <t>A 34062-2020</t>
        </is>
      </c>
      <c r="B147" s="1" t="n">
        <v>44028</v>
      </c>
      <c r="C147" s="1" t="n">
        <v>45209</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34062-2020.xlsx", "A 34062-2020")</f>
        <v/>
      </c>
      <c r="T147">
        <f>HYPERLINK("https://klasma.github.io/Logging_1983/kartor/A 34062-2020.png", "A 34062-2020")</f>
        <v/>
      </c>
      <c r="V147">
        <f>HYPERLINK("https://klasma.github.io/Logging_1983/klagomål/A 34062-2020.docx", "A 34062-2020")</f>
        <v/>
      </c>
      <c r="W147">
        <f>HYPERLINK("https://klasma.github.io/Logging_1983/klagomålsmail/A 34062-2020.docx", "A 34062-2020")</f>
        <v/>
      </c>
      <c r="X147">
        <f>HYPERLINK("https://klasma.github.io/Logging_1983/tillsyn/A 34062-2020.docx", "A 34062-2020")</f>
        <v/>
      </c>
      <c r="Y147">
        <f>HYPERLINK("https://klasma.github.io/Logging_1983/tillsynsmail/A 34062-2020.docx", "A 34062-2020")</f>
        <v/>
      </c>
    </row>
    <row r="148" ht="15" customHeight="1">
      <c r="A148" t="inlineStr">
        <is>
          <t>A 36828-2020</t>
        </is>
      </c>
      <c r="B148" s="1" t="n">
        <v>44053</v>
      </c>
      <c r="C148" s="1" t="n">
        <v>45209</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36828-2020.xlsx", "A 36828-2020")</f>
        <v/>
      </c>
      <c r="T148">
        <f>HYPERLINK("https://klasma.github.io/Logging_1983/kartor/A 36828-2020.png", "A 36828-2020")</f>
        <v/>
      </c>
      <c r="V148">
        <f>HYPERLINK("https://klasma.github.io/Logging_1983/klagomål/A 36828-2020.docx", "A 36828-2020")</f>
        <v/>
      </c>
      <c r="W148">
        <f>HYPERLINK("https://klasma.github.io/Logging_1983/klagomålsmail/A 36828-2020.docx", "A 36828-2020")</f>
        <v/>
      </c>
      <c r="X148">
        <f>HYPERLINK("https://klasma.github.io/Logging_1983/tillsyn/A 36828-2020.docx", "A 36828-2020")</f>
        <v/>
      </c>
      <c r="Y148">
        <f>HYPERLINK("https://klasma.github.io/Logging_1983/tillsynsmail/A 36828-2020.docx", "A 36828-2020")</f>
        <v/>
      </c>
    </row>
    <row r="149" ht="15" customHeight="1">
      <c r="A149" t="inlineStr">
        <is>
          <t>A 37469-2020</t>
        </is>
      </c>
      <c r="B149" s="1" t="n">
        <v>44055</v>
      </c>
      <c r="C149" s="1" t="n">
        <v>45209</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37469-2020.xlsx", "A 37469-2020")</f>
        <v/>
      </c>
      <c r="T149">
        <f>HYPERLINK("https://klasma.github.io/Logging_1983/kartor/A 37469-2020.png", "A 37469-2020")</f>
        <v/>
      </c>
      <c r="V149">
        <f>HYPERLINK("https://klasma.github.io/Logging_1983/klagomål/A 37469-2020.docx", "A 37469-2020")</f>
        <v/>
      </c>
      <c r="W149">
        <f>HYPERLINK("https://klasma.github.io/Logging_1983/klagomålsmail/A 37469-2020.docx", "A 37469-2020")</f>
        <v/>
      </c>
      <c r="X149">
        <f>HYPERLINK("https://klasma.github.io/Logging_1983/tillsyn/A 37469-2020.docx", "A 37469-2020")</f>
        <v/>
      </c>
      <c r="Y149">
        <f>HYPERLINK("https://klasma.github.io/Logging_1983/tillsynsmail/A 37469-2020.docx", "A 37469-2020")</f>
        <v/>
      </c>
    </row>
    <row r="150" ht="15" customHeight="1">
      <c r="A150" t="inlineStr">
        <is>
          <t>A 38226-2020</t>
        </is>
      </c>
      <c r="B150" s="1" t="n">
        <v>44060</v>
      </c>
      <c r="C150" s="1" t="n">
        <v>45209</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38226-2020.xlsx", "A 38226-2020")</f>
        <v/>
      </c>
      <c r="T150">
        <f>HYPERLINK("https://klasma.github.io/Logging_1904/kartor/A 38226-2020.png", "A 38226-2020")</f>
        <v/>
      </c>
      <c r="V150">
        <f>HYPERLINK("https://klasma.github.io/Logging_1904/klagomål/A 38226-2020.docx", "A 38226-2020")</f>
        <v/>
      </c>
      <c r="W150">
        <f>HYPERLINK("https://klasma.github.io/Logging_1904/klagomålsmail/A 38226-2020.docx", "A 38226-2020")</f>
        <v/>
      </c>
      <c r="X150">
        <f>HYPERLINK("https://klasma.github.io/Logging_1904/tillsyn/A 38226-2020.docx", "A 38226-2020")</f>
        <v/>
      </c>
      <c r="Y150">
        <f>HYPERLINK("https://klasma.github.io/Logging_1904/tillsynsmail/A 38226-2020.docx", "A 38226-2020")</f>
        <v/>
      </c>
    </row>
    <row r="151" ht="15" customHeight="1">
      <c r="A151" t="inlineStr">
        <is>
          <t>A 39807-2020</t>
        </is>
      </c>
      <c r="B151" s="1" t="n">
        <v>44067</v>
      </c>
      <c r="C151" s="1" t="n">
        <v>45209</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39807-2020.xlsx", "A 39807-2020")</f>
        <v/>
      </c>
      <c r="T151">
        <f>HYPERLINK("https://klasma.github.io/Logging_1981/kartor/A 39807-2020.png", "A 39807-2020")</f>
        <v/>
      </c>
      <c r="V151">
        <f>HYPERLINK("https://klasma.github.io/Logging_1981/klagomål/A 39807-2020.docx", "A 39807-2020")</f>
        <v/>
      </c>
      <c r="W151">
        <f>HYPERLINK("https://klasma.github.io/Logging_1981/klagomålsmail/A 39807-2020.docx", "A 39807-2020")</f>
        <v/>
      </c>
      <c r="X151">
        <f>HYPERLINK("https://klasma.github.io/Logging_1981/tillsyn/A 39807-2020.docx", "A 39807-2020")</f>
        <v/>
      </c>
      <c r="Y151">
        <f>HYPERLINK("https://klasma.github.io/Logging_1981/tillsynsmail/A 39807-2020.docx", "A 39807-2020")</f>
        <v/>
      </c>
    </row>
    <row r="152" ht="15" customHeight="1">
      <c r="A152" t="inlineStr">
        <is>
          <t>A 39800-2020</t>
        </is>
      </c>
      <c r="B152" s="1" t="n">
        <v>44067</v>
      </c>
      <c r="C152" s="1" t="n">
        <v>45209</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39800-2020.xlsx", "A 39800-2020")</f>
        <v/>
      </c>
      <c r="T152">
        <f>HYPERLINK("https://klasma.github.io/Logging_1981/kartor/A 39800-2020.png", "A 39800-2020")</f>
        <v/>
      </c>
      <c r="V152">
        <f>HYPERLINK("https://klasma.github.io/Logging_1981/klagomål/A 39800-2020.docx", "A 39800-2020")</f>
        <v/>
      </c>
      <c r="W152">
        <f>HYPERLINK("https://klasma.github.io/Logging_1981/klagomålsmail/A 39800-2020.docx", "A 39800-2020")</f>
        <v/>
      </c>
      <c r="X152">
        <f>HYPERLINK("https://klasma.github.io/Logging_1981/tillsyn/A 39800-2020.docx", "A 39800-2020")</f>
        <v/>
      </c>
      <c r="Y152">
        <f>HYPERLINK("https://klasma.github.io/Logging_1981/tillsynsmail/A 39800-2020.docx", "A 39800-2020")</f>
        <v/>
      </c>
    </row>
    <row r="153" ht="15" customHeight="1">
      <c r="A153" t="inlineStr">
        <is>
          <t>A 42352-2020</t>
        </is>
      </c>
      <c r="B153" s="1" t="n">
        <v>44076</v>
      </c>
      <c r="C153" s="1" t="n">
        <v>45209</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42352-2020.xlsx", "A 42352-2020")</f>
        <v/>
      </c>
      <c r="T153">
        <f>HYPERLINK("https://klasma.github.io/Logging_1981/kartor/A 42352-2020.png", "A 42352-2020")</f>
        <v/>
      </c>
      <c r="V153">
        <f>HYPERLINK("https://klasma.github.io/Logging_1981/klagomål/A 42352-2020.docx", "A 42352-2020")</f>
        <v/>
      </c>
      <c r="W153">
        <f>HYPERLINK("https://klasma.github.io/Logging_1981/klagomålsmail/A 42352-2020.docx", "A 42352-2020")</f>
        <v/>
      </c>
      <c r="X153">
        <f>HYPERLINK("https://klasma.github.io/Logging_1981/tillsyn/A 42352-2020.docx", "A 42352-2020")</f>
        <v/>
      </c>
      <c r="Y153">
        <f>HYPERLINK("https://klasma.github.io/Logging_1981/tillsynsmail/A 42352-2020.docx", "A 42352-2020")</f>
        <v/>
      </c>
    </row>
    <row r="154" ht="15" customHeight="1">
      <c r="A154" t="inlineStr">
        <is>
          <t>A 56014-2020</t>
        </is>
      </c>
      <c r="B154" s="1" t="n">
        <v>44132</v>
      </c>
      <c r="C154" s="1" t="n">
        <v>45209</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56014-2020.xlsx", "A 56014-2020")</f>
        <v/>
      </c>
      <c r="T154">
        <f>HYPERLINK("https://klasma.github.io/Logging_1981/kartor/A 56014-2020.png", "A 56014-2020")</f>
        <v/>
      </c>
      <c r="V154">
        <f>HYPERLINK("https://klasma.github.io/Logging_1981/klagomål/A 56014-2020.docx", "A 56014-2020")</f>
        <v/>
      </c>
      <c r="W154">
        <f>HYPERLINK("https://klasma.github.io/Logging_1981/klagomålsmail/A 56014-2020.docx", "A 56014-2020")</f>
        <v/>
      </c>
      <c r="X154">
        <f>HYPERLINK("https://klasma.github.io/Logging_1981/tillsyn/A 56014-2020.docx", "A 56014-2020")</f>
        <v/>
      </c>
      <c r="Y154">
        <f>HYPERLINK("https://klasma.github.io/Logging_1981/tillsynsmail/A 56014-2020.docx", "A 56014-2020")</f>
        <v/>
      </c>
    </row>
    <row r="155" ht="15" customHeight="1">
      <c r="A155" t="inlineStr">
        <is>
          <t>A 57412-2020</t>
        </is>
      </c>
      <c r="B155" s="1" t="n">
        <v>44138</v>
      </c>
      <c r="C155" s="1" t="n">
        <v>45209</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57412-2020.xlsx", "A 57412-2020")</f>
        <v/>
      </c>
      <c r="T155">
        <f>HYPERLINK("https://klasma.github.io/Logging_1907/kartor/A 57412-2020.png", "A 57412-2020")</f>
        <v/>
      </c>
      <c r="V155">
        <f>HYPERLINK("https://klasma.github.io/Logging_1907/klagomål/A 57412-2020.docx", "A 57412-2020")</f>
        <v/>
      </c>
      <c r="W155">
        <f>HYPERLINK("https://klasma.github.io/Logging_1907/klagomålsmail/A 57412-2020.docx", "A 57412-2020")</f>
        <v/>
      </c>
      <c r="X155">
        <f>HYPERLINK("https://klasma.github.io/Logging_1907/tillsyn/A 57412-2020.docx", "A 57412-2020")</f>
        <v/>
      </c>
      <c r="Y155">
        <f>HYPERLINK("https://klasma.github.io/Logging_1907/tillsynsmail/A 57412-2020.docx", "A 57412-2020")</f>
        <v/>
      </c>
    </row>
    <row r="156" ht="15" customHeight="1">
      <c r="A156" t="inlineStr">
        <is>
          <t>A 59550-2020</t>
        </is>
      </c>
      <c r="B156" s="1" t="n">
        <v>44148</v>
      </c>
      <c r="C156" s="1" t="n">
        <v>45209</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59550-2020.xlsx", "A 59550-2020")</f>
        <v/>
      </c>
      <c r="T156">
        <f>HYPERLINK("https://klasma.github.io/Logging_1907/kartor/A 59550-2020.png", "A 59550-2020")</f>
        <v/>
      </c>
      <c r="V156">
        <f>HYPERLINK("https://klasma.github.io/Logging_1907/klagomål/A 59550-2020.docx", "A 59550-2020")</f>
        <v/>
      </c>
      <c r="W156">
        <f>HYPERLINK("https://klasma.github.io/Logging_1907/klagomålsmail/A 59550-2020.docx", "A 59550-2020")</f>
        <v/>
      </c>
      <c r="X156">
        <f>HYPERLINK("https://klasma.github.io/Logging_1907/tillsyn/A 59550-2020.docx", "A 59550-2020")</f>
        <v/>
      </c>
      <c r="Y156">
        <f>HYPERLINK("https://klasma.github.io/Logging_1907/tillsynsmail/A 59550-2020.docx", "A 59550-2020")</f>
        <v/>
      </c>
    </row>
    <row r="157" ht="15" customHeight="1">
      <c r="A157" t="inlineStr">
        <is>
          <t>A 69308-2020</t>
        </is>
      </c>
      <c r="B157" s="1" t="n">
        <v>44188</v>
      </c>
      <c r="C157" s="1" t="n">
        <v>45209</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69308-2020.xlsx", "A 69308-2020")</f>
        <v/>
      </c>
      <c r="T157">
        <f>HYPERLINK("https://klasma.github.io/Logging_1980/kartor/A 69308-2020.png", "A 69308-2020")</f>
        <v/>
      </c>
      <c r="V157">
        <f>HYPERLINK("https://klasma.github.io/Logging_1980/klagomål/A 69308-2020.docx", "A 69308-2020")</f>
        <v/>
      </c>
      <c r="W157">
        <f>HYPERLINK("https://klasma.github.io/Logging_1980/klagomålsmail/A 69308-2020.docx", "A 69308-2020")</f>
        <v/>
      </c>
      <c r="X157">
        <f>HYPERLINK("https://klasma.github.io/Logging_1980/tillsyn/A 69308-2020.docx", "A 69308-2020")</f>
        <v/>
      </c>
      <c r="Y157">
        <f>HYPERLINK("https://klasma.github.io/Logging_1980/tillsynsmail/A 69308-2020.docx", "A 69308-2020")</f>
        <v/>
      </c>
    </row>
    <row r="158" ht="15" customHeight="1">
      <c r="A158" t="inlineStr">
        <is>
          <t>A 10364-2021</t>
        </is>
      </c>
      <c r="B158" s="1" t="n">
        <v>44257</v>
      </c>
      <c r="C158" s="1" t="n">
        <v>45209</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10364-2021.xlsx", "A 10364-2021")</f>
        <v/>
      </c>
      <c r="T158">
        <f>HYPERLINK("https://klasma.github.io/Logging_1984/kartor/A 10364-2021.png", "A 10364-2021")</f>
        <v/>
      </c>
      <c r="V158">
        <f>HYPERLINK("https://klasma.github.io/Logging_1984/klagomål/A 10364-2021.docx", "A 10364-2021")</f>
        <v/>
      </c>
      <c r="W158">
        <f>HYPERLINK("https://klasma.github.io/Logging_1984/klagomålsmail/A 10364-2021.docx", "A 10364-2021")</f>
        <v/>
      </c>
      <c r="X158">
        <f>HYPERLINK("https://klasma.github.io/Logging_1984/tillsyn/A 10364-2021.docx", "A 10364-2021")</f>
        <v/>
      </c>
      <c r="Y158">
        <f>HYPERLINK("https://klasma.github.io/Logging_1984/tillsynsmail/A 10364-2021.docx", "A 10364-2021")</f>
        <v/>
      </c>
    </row>
    <row r="159" ht="15" customHeight="1">
      <c r="A159" t="inlineStr">
        <is>
          <t>A 13973-2021</t>
        </is>
      </c>
      <c r="B159" s="1" t="n">
        <v>44277</v>
      </c>
      <c r="C159" s="1" t="n">
        <v>45209</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13973-2021.xlsx", "A 13973-2021")</f>
        <v/>
      </c>
      <c r="T159">
        <f>HYPERLINK("https://klasma.github.io/Logging_1981/kartor/A 13973-2021.png", "A 13973-2021")</f>
        <v/>
      </c>
      <c r="V159">
        <f>HYPERLINK("https://klasma.github.io/Logging_1981/klagomål/A 13973-2021.docx", "A 13973-2021")</f>
        <v/>
      </c>
      <c r="W159">
        <f>HYPERLINK("https://klasma.github.io/Logging_1981/klagomålsmail/A 13973-2021.docx", "A 13973-2021")</f>
        <v/>
      </c>
      <c r="X159">
        <f>HYPERLINK("https://klasma.github.io/Logging_1981/tillsyn/A 13973-2021.docx", "A 13973-2021")</f>
        <v/>
      </c>
      <c r="Y159">
        <f>HYPERLINK("https://klasma.github.io/Logging_1981/tillsynsmail/A 13973-2021.docx", "A 13973-2021")</f>
        <v/>
      </c>
    </row>
    <row r="160" ht="15" customHeight="1">
      <c r="A160" t="inlineStr">
        <is>
          <t>A 20479-2021</t>
        </is>
      </c>
      <c r="B160" s="1" t="n">
        <v>44315</v>
      </c>
      <c r="C160" s="1" t="n">
        <v>45209</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20479-2021.xlsx", "A 20479-2021")</f>
        <v/>
      </c>
      <c r="T160">
        <f>HYPERLINK("https://klasma.github.io/Logging_1907/kartor/A 20479-2021.png", "A 20479-2021")</f>
        <v/>
      </c>
      <c r="V160">
        <f>HYPERLINK("https://klasma.github.io/Logging_1907/klagomål/A 20479-2021.docx", "A 20479-2021")</f>
        <v/>
      </c>
      <c r="W160">
        <f>HYPERLINK("https://klasma.github.io/Logging_1907/klagomålsmail/A 20479-2021.docx", "A 20479-2021")</f>
        <v/>
      </c>
      <c r="X160">
        <f>HYPERLINK("https://klasma.github.io/Logging_1907/tillsyn/A 20479-2021.docx", "A 20479-2021")</f>
        <v/>
      </c>
      <c r="Y160">
        <f>HYPERLINK("https://klasma.github.io/Logging_1907/tillsynsmail/A 20479-2021.docx", "A 20479-2021")</f>
        <v/>
      </c>
    </row>
    <row r="161" ht="15" customHeight="1">
      <c r="A161" t="inlineStr">
        <is>
          <t>A 22099-2021</t>
        </is>
      </c>
      <c r="B161" s="1" t="n">
        <v>44323</v>
      </c>
      <c r="C161" s="1" t="n">
        <v>45209</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22099-2021.xlsx", "A 22099-2021")</f>
        <v/>
      </c>
      <c r="T161">
        <f>HYPERLINK("https://klasma.github.io/Logging_1904/kartor/A 22099-2021.png", "A 22099-2021")</f>
        <v/>
      </c>
      <c r="V161">
        <f>HYPERLINK("https://klasma.github.io/Logging_1904/klagomål/A 22099-2021.docx", "A 22099-2021")</f>
        <v/>
      </c>
      <c r="W161">
        <f>HYPERLINK("https://klasma.github.io/Logging_1904/klagomålsmail/A 22099-2021.docx", "A 22099-2021")</f>
        <v/>
      </c>
      <c r="X161">
        <f>HYPERLINK("https://klasma.github.io/Logging_1904/tillsyn/A 22099-2021.docx", "A 22099-2021")</f>
        <v/>
      </c>
      <c r="Y161">
        <f>HYPERLINK("https://klasma.github.io/Logging_1904/tillsynsmail/A 22099-2021.docx", "A 22099-2021")</f>
        <v/>
      </c>
    </row>
    <row r="162" ht="15" customHeight="1">
      <c r="A162" t="inlineStr">
        <is>
          <t>A 25391-2021</t>
        </is>
      </c>
      <c r="B162" s="1" t="n">
        <v>44342</v>
      </c>
      <c r="C162" s="1" t="n">
        <v>45209</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25391-2021.xlsx", "A 25391-2021")</f>
        <v/>
      </c>
      <c r="T162">
        <f>HYPERLINK("https://klasma.github.io/Logging_1962/kartor/A 25391-2021.png", "A 25391-2021")</f>
        <v/>
      </c>
      <c r="V162">
        <f>HYPERLINK("https://klasma.github.io/Logging_1962/klagomål/A 25391-2021.docx", "A 25391-2021")</f>
        <v/>
      </c>
      <c r="W162">
        <f>HYPERLINK("https://klasma.github.io/Logging_1962/klagomålsmail/A 25391-2021.docx", "A 25391-2021")</f>
        <v/>
      </c>
      <c r="X162">
        <f>HYPERLINK("https://klasma.github.io/Logging_1962/tillsyn/A 25391-2021.docx", "A 25391-2021")</f>
        <v/>
      </c>
      <c r="Y162">
        <f>HYPERLINK("https://klasma.github.io/Logging_1962/tillsynsmail/A 25391-2021.docx", "A 25391-2021")</f>
        <v/>
      </c>
    </row>
    <row r="163" ht="15" customHeight="1">
      <c r="A163" t="inlineStr">
        <is>
          <t>A 28050-2021</t>
        </is>
      </c>
      <c r="B163" s="1" t="n">
        <v>44355</v>
      </c>
      <c r="C163" s="1" t="n">
        <v>45209</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28050-2021.xlsx", "A 28050-2021")</f>
        <v/>
      </c>
      <c r="T163">
        <f>HYPERLINK("https://klasma.github.io/Logging_1984/kartor/A 28050-2021.png", "A 28050-2021")</f>
        <v/>
      </c>
      <c r="V163">
        <f>HYPERLINK("https://klasma.github.io/Logging_1984/klagomål/A 28050-2021.docx", "A 28050-2021")</f>
        <v/>
      </c>
      <c r="W163">
        <f>HYPERLINK("https://klasma.github.io/Logging_1984/klagomålsmail/A 28050-2021.docx", "A 28050-2021")</f>
        <v/>
      </c>
      <c r="X163">
        <f>HYPERLINK("https://klasma.github.io/Logging_1984/tillsyn/A 28050-2021.docx", "A 28050-2021")</f>
        <v/>
      </c>
      <c r="Y163">
        <f>HYPERLINK("https://klasma.github.io/Logging_1984/tillsynsmail/A 28050-2021.docx", "A 28050-2021")</f>
        <v/>
      </c>
    </row>
    <row r="164" ht="15" customHeight="1">
      <c r="A164" t="inlineStr">
        <is>
          <t>A 30186-2021</t>
        </is>
      </c>
      <c r="B164" s="1" t="n">
        <v>44363</v>
      </c>
      <c r="C164" s="1" t="n">
        <v>45209</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30186-2021.xlsx", "A 30186-2021")</f>
        <v/>
      </c>
      <c r="T164">
        <f>HYPERLINK("https://klasma.github.io/Logging_1961/kartor/A 30186-2021.png", "A 30186-2021")</f>
        <v/>
      </c>
      <c r="V164">
        <f>HYPERLINK("https://klasma.github.io/Logging_1961/klagomål/A 30186-2021.docx", "A 30186-2021")</f>
        <v/>
      </c>
      <c r="W164">
        <f>HYPERLINK("https://klasma.github.io/Logging_1961/klagomålsmail/A 30186-2021.docx", "A 30186-2021")</f>
        <v/>
      </c>
      <c r="X164">
        <f>HYPERLINK("https://klasma.github.io/Logging_1961/tillsyn/A 30186-2021.docx", "A 30186-2021")</f>
        <v/>
      </c>
      <c r="Y164">
        <f>HYPERLINK("https://klasma.github.io/Logging_1961/tillsynsmail/A 30186-2021.docx", "A 30186-2021")</f>
        <v/>
      </c>
    </row>
    <row r="165" ht="15" customHeight="1">
      <c r="A165" t="inlineStr">
        <is>
          <t>A 32862-2021</t>
        </is>
      </c>
      <c r="B165" s="1" t="n">
        <v>44375</v>
      </c>
      <c r="C165" s="1" t="n">
        <v>45209</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32862-2021.xlsx", "A 32862-2021")</f>
        <v/>
      </c>
      <c r="T165">
        <f>HYPERLINK("https://klasma.github.io/Logging_1980/kartor/A 32862-2021.png", "A 32862-2021")</f>
        <v/>
      </c>
      <c r="V165">
        <f>HYPERLINK("https://klasma.github.io/Logging_1980/klagomål/A 32862-2021.docx", "A 32862-2021")</f>
        <v/>
      </c>
      <c r="W165">
        <f>HYPERLINK("https://klasma.github.io/Logging_1980/klagomålsmail/A 32862-2021.docx", "A 32862-2021")</f>
        <v/>
      </c>
      <c r="X165">
        <f>HYPERLINK("https://klasma.github.io/Logging_1980/tillsyn/A 32862-2021.docx", "A 32862-2021")</f>
        <v/>
      </c>
      <c r="Y165">
        <f>HYPERLINK("https://klasma.github.io/Logging_1980/tillsynsmail/A 32862-2021.docx", "A 32862-2021")</f>
        <v/>
      </c>
    </row>
    <row r="166" ht="15" customHeight="1">
      <c r="A166" t="inlineStr">
        <is>
          <t>A 36209-2021</t>
        </is>
      </c>
      <c r="B166" s="1" t="n">
        <v>44389</v>
      </c>
      <c r="C166" s="1" t="n">
        <v>45209</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36209-2021.xlsx", "A 36209-2021")</f>
        <v/>
      </c>
      <c r="T166">
        <f>HYPERLINK("https://klasma.github.io/Logging_1983/kartor/A 36209-2021.png", "A 36209-2021")</f>
        <v/>
      </c>
      <c r="V166">
        <f>HYPERLINK("https://klasma.github.io/Logging_1983/klagomål/A 36209-2021.docx", "A 36209-2021")</f>
        <v/>
      </c>
      <c r="W166">
        <f>HYPERLINK("https://klasma.github.io/Logging_1983/klagomålsmail/A 36209-2021.docx", "A 36209-2021")</f>
        <v/>
      </c>
      <c r="X166">
        <f>HYPERLINK("https://klasma.github.io/Logging_1983/tillsyn/A 36209-2021.docx", "A 36209-2021")</f>
        <v/>
      </c>
      <c r="Y166">
        <f>HYPERLINK("https://klasma.github.io/Logging_1983/tillsynsmail/A 36209-2021.docx", "A 36209-2021")</f>
        <v/>
      </c>
    </row>
    <row r="167" ht="15" customHeight="1">
      <c r="A167" t="inlineStr">
        <is>
          <t>A 37464-2021</t>
        </is>
      </c>
      <c r="B167" s="1" t="n">
        <v>44398</v>
      </c>
      <c r="C167" s="1" t="n">
        <v>45209</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37464-2021.xlsx", "A 37464-2021")</f>
        <v/>
      </c>
      <c r="T167">
        <f>HYPERLINK("https://klasma.github.io/Logging_1980/kartor/A 37464-2021.png", "A 37464-2021")</f>
        <v/>
      </c>
      <c r="V167">
        <f>HYPERLINK("https://klasma.github.io/Logging_1980/klagomål/A 37464-2021.docx", "A 37464-2021")</f>
        <v/>
      </c>
      <c r="W167">
        <f>HYPERLINK("https://klasma.github.io/Logging_1980/klagomålsmail/A 37464-2021.docx", "A 37464-2021")</f>
        <v/>
      </c>
      <c r="X167">
        <f>HYPERLINK("https://klasma.github.io/Logging_1980/tillsyn/A 37464-2021.docx", "A 37464-2021")</f>
        <v/>
      </c>
      <c r="Y167">
        <f>HYPERLINK("https://klasma.github.io/Logging_1980/tillsynsmail/A 37464-2021.docx", "A 37464-2021")</f>
        <v/>
      </c>
    </row>
    <row r="168" ht="15" customHeight="1">
      <c r="A168" t="inlineStr">
        <is>
          <t>A 38175-2021</t>
        </is>
      </c>
      <c r="B168" s="1" t="n">
        <v>44405</v>
      </c>
      <c r="C168" s="1" t="n">
        <v>45209</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38175-2021.xlsx", "A 38175-2021")</f>
        <v/>
      </c>
      <c r="T168">
        <f>HYPERLINK("https://klasma.github.io/Logging_1907/kartor/A 38175-2021.png", "A 38175-2021")</f>
        <v/>
      </c>
      <c r="V168">
        <f>HYPERLINK("https://klasma.github.io/Logging_1907/klagomål/A 38175-2021.docx", "A 38175-2021")</f>
        <v/>
      </c>
      <c r="W168">
        <f>HYPERLINK("https://klasma.github.io/Logging_1907/klagomålsmail/A 38175-2021.docx", "A 38175-2021")</f>
        <v/>
      </c>
      <c r="X168">
        <f>HYPERLINK("https://klasma.github.io/Logging_1907/tillsyn/A 38175-2021.docx", "A 38175-2021")</f>
        <v/>
      </c>
      <c r="Y168">
        <f>HYPERLINK("https://klasma.github.io/Logging_1907/tillsynsmail/A 38175-2021.docx", "A 38175-2021")</f>
        <v/>
      </c>
    </row>
    <row r="169" ht="15" customHeight="1">
      <c r="A169" t="inlineStr">
        <is>
          <t>A 38127-2021</t>
        </is>
      </c>
      <c r="B169" s="1" t="n">
        <v>44405</v>
      </c>
      <c r="C169" s="1" t="n">
        <v>45209</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38127-2021.xlsx", "A 38127-2021")</f>
        <v/>
      </c>
      <c r="T169">
        <f>HYPERLINK("https://klasma.github.io/Logging_1982/kartor/A 38127-2021.png", "A 38127-2021")</f>
        <v/>
      </c>
      <c r="U169">
        <f>HYPERLINK("https://klasma.github.io/Logging_1982/knärot/A 38127-2021.png", "A 38127-2021")</f>
        <v/>
      </c>
      <c r="V169">
        <f>HYPERLINK("https://klasma.github.io/Logging_1982/klagomål/A 38127-2021.docx", "A 38127-2021")</f>
        <v/>
      </c>
      <c r="W169">
        <f>HYPERLINK("https://klasma.github.io/Logging_1982/klagomålsmail/A 38127-2021.docx", "A 38127-2021")</f>
        <v/>
      </c>
      <c r="X169">
        <f>HYPERLINK("https://klasma.github.io/Logging_1982/tillsyn/A 38127-2021.docx", "A 38127-2021")</f>
        <v/>
      </c>
      <c r="Y169">
        <f>HYPERLINK("https://klasma.github.io/Logging_1982/tillsynsmail/A 38127-2021.docx", "A 38127-2021")</f>
        <v/>
      </c>
    </row>
    <row r="170" ht="15" customHeight="1">
      <c r="A170" t="inlineStr">
        <is>
          <t>A 40411-2021</t>
        </is>
      </c>
      <c r="B170" s="1" t="n">
        <v>44419</v>
      </c>
      <c r="C170" s="1" t="n">
        <v>45209</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40411-2021.xlsx", "A 40411-2021")</f>
        <v/>
      </c>
      <c r="T170">
        <f>HYPERLINK("https://klasma.github.io/Logging_1907/kartor/A 40411-2021.png", "A 40411-2021")</f>
        <v/>
      </c>
      <c r="V170">
        <f>HYPERLINK("https://klasma.github.io/Logging_1907/klagomål/A 40411-2021.docx", "A 40411-2021")</f>
        <v/>
      </c>
      <c r="W170">
        <f>HYPERLINK("https://klasma.github.io/Logging_1907/klagomålsmail/A 40411-2021.docx", "A 40411-2021")</f>
        <v/>
      </c>
      <c r="X170">
        <f>HYPERLINK("https://klasma.github.io/Logging_1907/tillsyn/A 40411-2021.docx", "A 40411-2021")</f>
        <v/>
      </c>
      <c r="Y170">
        <f>HYPERLINK("https://klasma.github.io/Logging_1907/tillsynsmail/A 40411-2021.docx", "A 40411-2021")</f>
        <v/>
      </c>
    </row>
    <row r="171" ht="15" customHeight="1">
      <c r="A171" t="inlineStr">
        <is>
          <t>A 42073-2021</t>
        </is>
      </c>
      <c r="B171" s="1" t="n">
        <v>44426</v>
      </c>
      <c r="C171" s="1" t="n">
        <v>45209</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42073-2021.xlsx", "A 42073-2021")</f>
        <v/>
      </c>
      <c r="T171">
        <f>HYPERLINK("https://klasma.github.io/Logging_1904/kartor/A 42073-2021.png", "A 42073-2021")</f>
        <v/>
      </c>
      <c r="V171">
        <f>HYPERLINK("https://klasma.github.io/Logging_1904/klagomål/A 42073-2021.docx", "A 42073-2021")</f>
        <v/>
      </c>
      <c r="W171">
        <f>HYPERLINK("https://klasma.github.io/Logging_1904/klagomålsmail/A 42073-2021.docx", "A 42073-2021")</f>
        <v/>
      </c>
      <c r="X171">
        <f>HYPERLINK("https://klasma.github.io/Logging_1904/tillsyn/A 42073-2021.docx", "A 42073-2021")</f>
        <v/>
      </c>
      <c r="Y171">
        <f>HYPERLINK("https://klasma.github.io/Logging_1904/tillsynsmail/A 42073-2021.docx", "A 42073-2021")</f>
        <v/>
      </c>
    </row>
    <row r="172" ht="15" customHeight="1">
      <c r="A172" t="inlineStr">
        <is>
          <t>A 45826-2021</t>
        </is>
      </c>
      <c r="B172" s="1" t="n">
        <v>44441</v>
      </c>
      <c r="C172" s="1" t="n">
        <v>45209</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45826-2021.xlsx", "A 45826-2021")</f>
        <v/>
      </c>
      <c r="T172">
        <f>HYPERLINK("https://klasma.github.io/Logging_1983/kartor/A 45826-2021.png", "A 45826-2021")</f>
        <v/>
      </c>
      <c r="V172">
        <f>HYPERLINK("https://klasma.github.io/Logging_1983/klagomål/A 45826-2021.docx", "A 45826-2021")</f>
        <v/>
      </c>
      <c r="W172">
        <f>HYPERLINK("https://klasma.github.io/Logging_1983/klagomålsmail/A 45826-2021.docx", "A 45826-2021")</f>
        <v/>
      </c>
      <c r="X172">
        <f>HYPERLINK("https://klasma.github.io/Logging_1983/tillsyn/A 45826-2021.docx", "A 45826-2021")</f>
        <v/>
      </c>
      <c r="Y172">
        <f>HYPERLINK("https://klasma.github.io/Logging_1983/tillsynsmail/A 45826-2021.docx", "A 45826-2021")</f>
        <v/>
      </c>
    </row>
    <row r="173" ht="15" customHeight="1">
      <c r="A173" t="inlineStr">
        <is>
          <t>A 53151-2021</t>
        </is>
      </c>
      <c r="B173" s="1" t="n">
        <v>44468</v>
      </c>
      <c r="C173" s="1" t="n">
        <v>45209</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53151-2021.xlsx", "A 53151-2021")</f>
        <v/>
      </c>
      <c r="T173">
        <f>HYPERLINK("https://klasma.github.io/Logging_1983/kartor/A 53151-2021.png", "A 53151-2021")</f>
        <v/>
      </c>
      <c r="V173">
        <f>HYPERLINK("https://klasma.github.io/Logging_1983/klagomål/A 53151-2021.docx", "A 53151-2021")</f>
        <v/>
      </c>
      <c r="W173">
        <f>HYPERLINK("https://klasma.github.io/Logging_1983/klagomålsmail/A 53151-2021.docx", "A 53151-2021")</f>
        <v/>
      </c>
      <c r="X173">
        <f>HYPERLINK("https://klasma.github.io/Logging_1983/tillsyn/A 53151-2021.docx", "A 53151-2021")</f>
        <v/>
      </c>
      <c r="Y173">
        <f>HYPERLINK("https://klasma.github.io/Logging_1983/tillsynsmail/A 53151-2021.docx", "A 53151-2021")</f>
        <v/>
      </c>
    </row>
    <row r="174" ht="15" customHeight="1">
      <c r="A174" t="inlineStr">
        <is>
          <t>A 56825-2021</t>
        </is>
      </c>
      <c r="B174" s="1" t="n">
        <v>44480</v>
      </c>
      <c r="C174" s="1" t="n">
        <v>45209</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56825-2021.xlsx", "A 56825-2021")</f>
        <v/>
      </c>
      <c r="T174">
        <f>HYPERLINK("https://klasma.github.io/Logging_1962/kartor/A 56825-2021.png", "A 56825-2021")</f>
        <v/>
      </c>
      <c r="V174">
        <f>HYPERLINK("https://klasma.github.io/Logging_1962/klagomål/A 56825-2021.docx", "A 56825-2021")</f>
        <v/>
      </c>
      <c r="W174">
        <f>HYPERLINK("https://klasma.github.io/Logging_1962/klagomålsmail/A 56825-2021.docx", "A 56825-2021")</f>
        <v/>
      </c>
      <c r="X174">
        <f>HYPERLINK("https://klasma.github.io/Logging_1962/tillsyn/A 56825-2021.docx", "A 56825-2021")</f>
        <v/>
      </c>
      <c r="Y174">
        <f>HYPERLINK("https://klasma.github.io/Logging_1962/tillsynsmail/A 56825-2021.docx", "A 56825-2021")</f>
        <v/>
      </c>
    </row>
    <row r="175" ht="15" customHeight="1">
      <c r="A175" t="inlineStr">
        <is>
          <t>A 57168-2021</t>
        </is>
      </c>
      <c r="B175" s="1" t="n">
        <v>44482</v>
      </c>
      <c r="C175" s="1" t="n">
        <v>45209</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57168-2021.xlsx", "A 57168-2021")</f>
        <v/>
      </c>
      <c r="T175">
        <f>HYPERLINK("https://klasma.github.io/Logging_1907/kartor/A 57168-2021.png", "A 57168-2021")</f>
        <v/>
      </c>
      <c r="V175">
        <f>HYPERLINK("https://klasma.github.io/Logging_1907/klagomål/A 57168-2021.docx", "A 57168-2021")</f>
        <v/>
      </c>
      <c r="W175">
        <f>HYPERLINK("https://klasma.github.io/Logging_1907/klagomålsmail/A 57168-2021.docx", "A 57168-2021")</f>
        <v/>
      </c>
      <c r="X175">
        <f>HYPERLINK("https://klasma.github.io/Logging_1907/tillsyn/A 57168-2021.docx", "A 57168-2021")</f>
        <v/>
      </c>
      <c r="Y175">
        <f>HYPERLINK("https://klasma.github.io/Logging_1907/tillsynsmail/A 57168-2021.docx", "A 57168-2021")</f>
        <v/>
      </c>
    </row>
    <row r="176" ht="15" customHeight="1">
      <c r="A176" t="inlineStr">
        <is>
          <t>A 60242-2021</t>
        </is>
      </c>
      <c r="B176" s="1" t="n">
        <v>44495</v>
      </c>
      <c r="C176" s="1" t="n">
        <v>45209</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60242-2021.xlsx", "A 60242-2021")</f>
        <v/>
      </c>
      <c r="T176">
        <f>HYPERLINK("https://klasma.github.io/Logging_1904/kartor/A 60242-2021.png", "A 60242-2021")</f>
        <v/>
      </c>
      <c r="V176">
        <f>HYPERLINK("https://klasma.github.io/Logging_1904/klagomål/A 60242-2021.docx", "A 60242-2021")</f>
        <v/>
      </c>
      <c r="W176">
        <f>HYPERLINK("https://klasma.github.io/Logging_1904/klagomålsmail/A 60242-2021.docx", "A 60242-2021")</f>
        <v/>
      </c>
      <c r="X176">
        <f>HYPERLINK("https://klasma.github.io/Logging_1904/tillsyn/A 60242-2021.docx", "A 60242-2021")</f>
        <v/>
      </c>
      <c r="Y176">
        <f>HYPERLINK("https://klasma.github.io/Logging_1904/tillsynsmail/A 60242-2021.docx", "A 60242-2021")</f>
        <v/>
      </c>
    </row>
    <row r="177" ht="15" customHeight="1">
      <c r="A177" t="inlineStr">
        <is>
          <t>A 69022-2021</t>
        </is>
      </c>
      <c r="B177" s="1" t="n">
        <v>44530</v>
      </c>
      <c r="C177" s="1" t="n">
        <v>45209</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69022-2021.xlsx", "A 69022-2021")</f>
        <v/>
      </c>
      <c r="T177">
        <f>HYPERLINK("https://klasma.github.io/Logging_1983/kartor/A 69022-2021.png", "A 69022-2021")</f>
        <v/>
      </c>
      <c r="V177">
        <f>HYPERLINK("https://klasma.github.io/Logging_1983/klagomål/A 69022-2021.docx", "A 69022-2021")</f>
        <v/>
      </c>
      <c r="W177">
        <f>HYPERLINK("https://klasma.github.io/Logging_1983/klagomålsmail/A 69022-2021.docx", "A 69022-2021")</f>
        <v/>
      </c>
      <c r="X177">
        <f>HYPERLINK("https://klasma.github.io/Logging_1983/tillsyn/A 69022-2021.docx", "A 69022-2021")</f>
        <v/>
      </c>
      <c r="Y177">
        <f>HYPERLINK("https://klasma.github.io/Logging_1983/tillsynsmail/A 69022-2021.docx", "A 69022-2021")</f>
        <v/>
      </c>
    </row>
    <row r="178" ht="15" customHeight="1">
      <c r="A178" t="inlineStr">
        <is>
          <t>A 69777-2021</t>
        </is>
      </c>
      <c r="B178" s="1" t="n">
        <v>44532</v>
      </c>
      <c r="C178" s="1" t="n">
        <v>45209</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69777-2021.xlsx", "A 69777-2021")</f>
        <v/>
      </c>
      <c r="T178">
        <f>HYPERLINK("https://klasma.github.io/Logging_1907/kartor/A 69777-2021.png", "A 69777-2021")</f>
        <v/>
      </c>
      <c r="V178">
        <f>HYPERLINK("https://klasma.github.io/Logging_1907/klagomål/A 69777-2021.docx", "A 69777-2021")</f>
        <v/>
      </c>
      <c r="W178">
        <f>HYPERLINK("https://klasma.github.io/Logging_1907/klagomålsmail/A 69777-2021.docx", "A 69777-2021")</f>
        <v/>
      </c>
      <c r="X178">
        <f>HYPERLINK("https://klasma.github.io/Logging_1907/tillsyn/A 69777-2021.docx", "A 69777-2021")</f>
        <v/>
      </c>
      <c r="Y178">
        <f>HYPERLINK("https://klasma.github.io/Logging_1907/tillsynsmail/A 69777-2021.docx", "A 69777-2021")</f>
        <v/>
      </c>
    </row>
    <row r="179" ht="15" customHeight="1">
      <c r="A179" t="inlineStr">
        <is>
          <t>A 7655-2022</t>
        </is>
      </c>
      <c r="B179" s="1" t="n">
        <v>44607</v>
      </c>
      <c r="C179" s="1" t="n">
        <v>45209</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7655-2022.xlsx", "A 7655-2022")</f>
        <v/>
      </c>
      <c r="T179">
        <f>HYPERLINK("https://klasma.github.io/Logging_1907/kartor/A 7655-2022.png", "A 7655-2022")</f>
        <v/>
      </c>
      <c r="V179">
        <f>HYPERLINK("https://klasma.github.io/Logging_1907/klagomål/A 7655-2022.docx", "A 7655-2022")</f>
        <v/>
      </c>
      <c r="W179">
        <f>HYPERLINK("https://klasma.github.io/Logging_1907/klagomålsmail/A 7655-2022.docx", "A 7655-2022")</f>
        <v/>
      </c>
      <c r="X179">
        <f>HYPERLINK("https://klasma.github.io/Logging_1907/tillsyn/A 7655-2022.docx", "A 7655-2022")</f>
        <v/>
      </c>
      <c r="Y179">
        <f>HYPERLINK("https://klasma.github.io/Logging_1907/tillsynsmail/A 7655-2022.docx", "A 7655-2022")</f>
        <v/>
      </c>
    </row>
    <row r="180" ht="15" customHeight="1">
      <c r="A180" t="inlineStr">
        <is>
          <t>A 7919-2022</t>
        </is>
      </c>
      <c r="B180" s="1" t="n">
        <v>44608</v>
      </c>
      <c r="C180" s="1" t="n">
        <v>45209</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7919-2022.xlsx", "A 7919-2022")</f>
        <v/>
      </c>
      <c r="T180">
        <f>HYPERLINK("https://klasma.github.io/Logging_1981/kartor/A 7919-2022.png", "A 7919-2022")</f>
        <v/>
      </c>
      <c r="V180">
        <f>HYPERLINK("https://klasma.github.io/Logging_1981/klagomål/A 7919-2022.docx", "A 7919-2022")</f>
        <v/>
      </c>
      <c r="W180">
        <f>HYPERLINK("https://klasma.github.io/Logging_1981/klagomålsmail/A 7919-2022.docx", "A 7919-2022")</f>
        <v/>
      </c>
      <c r="X180">
        <f>HYPERLINK("https://klasma.github.io/Logging_1981/tillsyn/A 7919-2022.docx", "A 7919-2022")</f>
        <v/>
      </c>
      <c r="Y180">
        <f>HYPERLINK("https://klasma.github.io/Logging_1981/tillsynsmail/A 7919-2022.docx", "A 7919-2022")</f>
        <v/>
      </c>
    </row>
    <row r="181" ht="15" customHeight="1">
      <c r="A181" t="inlineStr">
        <is>
          <t>A 12905-2022</t>
        </is>
      </c>
      <c r="B181" s="1" t="n">
        <v>44641</v>
      </c>
      <c r="C181" s="1" t="n">
        <v>45209</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12905-2022.xlsx", "A 12905-2022")</f>
        <v/>
      </c>
      <c r="T181">
        <f>HYPERLINK("https://klasma.github.io/Logging_1980/kartor/A 12905-2022.png", "A 12905-2022")</f>
        <v/>
      </c>
      <c r="V181">
        <f>HYPERLINK("https://klasma.github.io/Logging_1980/klagomål/A 12905-2022.docx", "A 12905-2022")</f>
        <v/>
      </c>
      <c r="W181">
        <f>HYPERLINK("https://klasma.github.io/Logging_1980/klagomålsmail/A 12905-2022.docx", "A 12905-2022")</f>
        <v/>
      </c>
      <c r="X181">
        <f>HYPERLINK("https://klasma.github.io/Logging_1980/tillsyn/A 12905-2022.docx", "A 12905-2022")</f>
        <v/>
      </c>
      <c r="Y181">
        <f>HYPERLINK("https://klasma.github.io/Logging_1980/tillsynsmail/A 12905-2022.docx", "A 12905-2022")</f>
        <v/>
      </c>
    </row>
    <row r="182" ht="15" customHeight="1">
      <c r="A182" t="inlineStr">
        <is>
          <t>A 12894-2022</t>
        </is>
      </c>
      <c r="B182" s="1" t="n">
        <v>44641</v>
      </c>
      <c r="C182" s="1" t="n">
        <v>45209</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12894-2022.xlsx", "A 12894-2022")</f>
        <v/>
      </c>
      <c r="T182">
        <f>HYPERLINK("https://klasma.github.io/Logging_1980/kartor/A 12894-2022.png", "A 12894-2022")</f>
        <v/>
      </c>
      <c r="V182">
        <f>HYPERLINK("https://klasma.github.io/Logging_1980/klagomål/A 12894-2022.docx", "A 12894-2022")</f>
        <v/>
      </c>
      <c r="W182">
        <f>HYPERLINK("https://klasma.github.io/Logging_1980/klagomålsmail/A 12894-2022.docx", "A 12894-2022")</f>
        <v/>
      </c>
      <c r="X182">
        <f>HYPERLINK("https://klasma.github.io/Logging_1980/tillsyn/A 12894-2022.docx", "A 12894-2022")</f>
        <v/>
      </c>
      <c r="Y182">
        <f>HYPERLINK("https://klasma.github.io/Logging_1980/tillsynsmail/A 12894-2022.docx", "A 12894-2022")</f>
        <v/>
      </c>
    </row>
    <row r="183" ht="15" customHeight="1">
      <c r="A183" t="inlineStr">
        <is>
          <t>A 17632-2022</t>
        </is>
      </c>
      <c r="B183" s="1" t="n">
        <v>44680</v>
      </c>
      <c r="C183" s="1" t="n">
        <v>45209</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17632-2022.xlsx", "A 17632-2022")</f>
        <v/>
      </c>
      <c r="T183">
        <f>HYPERLINK("https://klasma.github.io/Logging_1907/kartor/A 17632-2022.png", "A 17632-2022")</f>
        <v/>
      </c>
      <c r="V183">
        <f>HYPERLINK("https://klasma.github.io/Logging_1907/klagomål/A 17632-2022.docx", "A 17632-2022")</f>
        <v/>
      </c>
      <c r="W183">
        <f>HYPERLINK("https://klasma.github.io/Logging_1907/klagomålsmail/A 17632-2022.docx", "A 17632-2022")</f>
        <v/>
      </c>
      <c r="X183">
        <f>HYPERLINK("https://klasma.github.io/Logging_1907/tillsyn/A 17632-2022.docx", "A 17632-2022")</f>
        <v/>
      </c>
      <c r="Y183">
        <f>HYPERLINK("https://klasma.github.io/Logging_1907/tillsynsmail/A 17632-2022.docx", "A 17632-2022")</f>
        <v/>
      </c>
    </row>
    <row r="184" ht="15" customHeight="1">
      <c r="A184" t="inlineStr">
        <is>
          <t>A 28435-2022</t>
        </is>
      </c>
      <c r="B184" s="1" t="n">
        <v>44747</v>
      </c>
      <c r="C184" s="1" t="n">
        <v>45209</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28435-2022.xlsx", "A 28435-2022")</f>
        <v/>
      </c>
      <c r="T184">
        <f>HYPERLINK("https://klasma.github.io/Logging_1982/kartor/A 28435-2022.png", "A 28435-2022")</f>
        <v/>
      </c>
      <c r="V184">
        <f>HYPERLINK("https://klasma.github.io/Logging_1982/klagomål/A 28435-2022.docx", "A 28435-2022")</f>
        <v/>
      </c>
      <c r="W184">
        <f>HYPERLINK("https://klasma.github.io/Logging_1982/klagomålsmail/A 28435-2022.docx", "A 28435-2022")</f>
        <v/>
      </c>
      <c r="X184">
        <f>HYPERLINK("https://klasma.github.io/Logging_1982/tillsyn/A 28435-2022.docx", "A 28435-2022")</f>
        <v/>
      </c>
      <c r="Y184">
        <f>HYPERLINK("https://klasma.github.io/Logging_1982/tillsynsmail/A 28435-2022.docx", "A 28435-2022")</f>
        <v/>
      </c>
    </row>
    <row r="185" ht="15" customHeight="1">
      <c r="A185" t="inlineStr">
        <is>
          <t>A 29532-2022</t>
        </is>
      </c>
      <c r="B185" s="1" t="n">
        <v>44753</v>
      </c>
      <c r="C185" s="1" t="n">
        <v>45209</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29532-2022.xlsx", "A 29532-2022")</f>
        <v/>
      </c>
      <c r="T185">
        <f>HYPERLINK("https://klasma.github.io/Logging_1982/kartor/A 29532-2022.png", "A 29532-2022")</f>
        <v/>
      </c>
      <c r="V185">
        <f>HYPERLINK("https://klasma.github.io/Logging_1982/klagomål/A 29532-2022.docx", "A 29532-2022")</f>
        <v/>
      </c>
      <c r="W185">
        <f>HYPERLINK("https://klasma.github.io/Logging_1982/klagomålsmail/A 29532-2022.docx", "A 29532-2022")</f>
        <v/>
      </c>
      <c r="X185">
        <f>HYPERLINK("https://klasma.github.io/Logging_1982/tillsyn/A 29532-2022.docx", "A 29532-2022")</f>
        <v/>
      </c>
      <c r="Y185">
        <f>HYPERLINK("https://klasma.github.io/Logging_1982/tillsynsmail/A 29532-2022.docx", "A 29532-2022")</f>
        <v/>
      </c>
    </row>
    <row r="186" ht="15" customHeight="1">
      <c r="A186" t="inlineStr">
        <is>
          <t>A 29985-2022</t>
        </is>
      </c>
      <c r="B186" s="1" t="n">
        <v>44756</v>
      </c>
      <c r="C186" s="1" t="n">
        <v>45209</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29985-2022.xlsx", "A 29985-2022")</f>
        <v/>
      </c>
      <c r="T186">
        <f>HYPERLINK("https://klasma.github.io/Logging_1981/kartor/A 29985-2022.png", "A 29985-2022")</f>
        <v/>
      </c>
      <c r="V186">
        <f>HYPERLINK("https://klasma.github.io/Logging_1981/klagomål/A 29985-2022.docx", "A 29985-2022")</f>
        <v/>
      </c>
      <c r="W186">
        <f>HYPERLINK("https://klasma.github.io/Logging_1981/klagomålsmail/A 29985-2022.docx", "A 29985-2022")</f>
        <v/>
      </c>
      <c r="X186">
        <f>HYPERLINK("https://klasma.github.io/Logging_1981/tillsyn/A 29985-2022.docx", "A 29985-2022")</f>
        <v/>
      </c>
      <c r="Y186">
        <f>HYPERLINK("https://klasma.github.io/Logging_1981/tillsynsmail/A 29985-2022.docx", "A 29985-2022")</f>
        <v/>
      </c>
    </row>
    <row r="187" ht="15" customHeight="1">
      <c r="A187" t="inlineStr">
        <is>
          <t>A 30319-2022</t>
        </is>
      </c>
      <c r="B187" s="1" t="n">
        <v>44760</v>
      </c>
      <c r="C187" s="1" t="n">
        <v>45209</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30319-2022.xlsx", "A 30319-2022")</f>
        <v/>
      </c>
      <c r="T187">
        <f>HYPERLINK("https://klasma.github.io/Logging_1980/kartor/A 30319-2022.png", "A 30319-2022")</f>
        <v/>
      </c>
      <c r="V187">
        <f>HYPERLINK("https://klasma.github.io/Logging_1980/klagomål/A 30319-2022.docx", "A 30319-2022")</f>
        <v/>
      </c>
      <c r="W187">
        <f>HYPERLINK("https://klasma.github.io/Logging_1980/klagomålsmail/A 30319-2022.docx", "A 30319-2022")</f>
        <v/>
      </c>
      <c r="X187">
        <f>HYPERLINK("https://klasma.github.io/Logging_1980/tillsyn/A 30319-2022.docx", "A 30319-2022")</f>
        <v/>
      </c>
      <c r="Y187">
        <f>HYPERLINK("https://klasma.github.io/Logging_1980/tillsynsmail/A 30319-2022.docx", "A 30319-2022")</f>
        <v/>
      </c>
    </row>
    <row r="188" ht="15" customHeight="1">
      <c r="A188" t="inlineStr">
        <is>
          <t>A 31568-2022</t>
        </is>
      </c>
      <c r="B188" s="1" t="n">
        <v>44775</v>
      </c>
      <c r="C188" s="1" t="n">
        <v>45209</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31568-2022.xlsx", "A 31568-2022")</f>
        <v/>
      </c>
      <c r="T188">
        <f>HYPERLINK("https://klasma.github.io/Logging_1980/kartor/A 31568-2022.png", "A 31568-2022")</f>
        <v/>
      </c>
      <c r="V188">
        <f>HYPERLINK("https://klasma.github.io/Logging_1980/klagomål/A 31568-2022.docx", "A 31568-2022")</f>
        <v/>
      </c>
      <c r="W188">
        <f>HYPERLINK("https://klasma.github.io/Logging_1980/klagomålsmail/A 31568-2022.docx", "A 31568-2022")</f>
        <v/>
      </c>
      <c r="X188">
        <f>HYPERLINK("https://klasma.github.io/Logging_1980/tillsyn/A 31568-2022.docx", "A 31568-2022")</f>
        <v/>
      </c>
      <c r="Y188">
        <f>HYPERLINK("https://klasma.github.io/Logging_1980/tillsynsmail/A 31568-2022.docx", "A 31568-2022")</f>
        <v/>
      </c>
    </row>
    <row r="189" ht="15" customHeight="1">
      <c r="A189" t="inlineStr">
        <is>
          <t>A 39099-2022</t>
        </is>
      </c>
      <c r="B189" s="1" t="n">
        <v>44817</v>
      </c>
      <c r="C189" s="1" t="n">
        <v>45209</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39099-2022.xlsx", "A 39099-2022")</f>
        <v/>
      </c>
      <c r="T189">
        <f>HYPERLINK("https://klasma.github.io/Logging_1907/kartor/A 39099-2022.png", "A 39099-2022")</f>
        <v/>
      </c>
      <c r="V189">
        <f>HYPERLINK("https://klasma.github.io/Logging_1907/klagomål/A 39099-2022.docx", "A 39099-2022")</f>
        <v/>
      </c>
      <c r="W189">
        <f>HYPERLINK("https://klasma.github.io/Logging_1907/klagomålsmail/A 39099-2022.docx", "A 39099-2022")</f>
        <v/>
      </c>
      <c r="X189">
        <f>HYPERLINK("https://klasma.github.io/Logging_1907/tillsyn/A 39099-2022.docx", "A 39099-2022")</f>
        <v/>
      </c>
      <c r="Y189">
        <f>HYPERLINK("https://klasma.github.io/Logging_1907/tillsynsmail/A 39099-2022.docx", "A 39099-2022")</f>
        <v/>
      </c>
    </row>
    <row r="190" ht="15" customHeight="1">
      <c r="A190" t="inlineStr">
        <is>
          <t>A 41745-2022</t>
        </is>
      </c>
      <c r="B190" s="1" t="n">
        <v>44827</v>
      </c>
      <c r="C190" s="1" t="n">
        <v>45209</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41745-2022.xlsx", "A 41745-2022")</f>
        <v/>
      </c>
      <c r="T190">
        <f>HYPERLINK("https://klasma.github.io/Logging_1962/kartor/A 41745-2022.png", "A 41745-2022")</f>
        <v/>
      </c>
      <c r="V190">
        <f>HYPERLINK("https://klasma.github.io/Logging_1962/klagomål/A 41745-2022.docx", "A 41745-2022")</f>
        <v/>
      </c>
      <c r="W190">
        <f>HYPERLINK("https://klasma.github.io/Logging_1962/klagomålsmail/A 41745-2022.docx", "A 41745-2022")</f>
        <v/>
      </c>
      <c r="X190">
        <f>HYPERLINK("https://klasma.github.io/Logging_1962/tillsyn/A 41745-2022.docx", "A 41745-2022")</f>
        <v/>
      </c>
      <c r="Y190">
        <f>HYPERLINK("https://klasma.github.io/Logging_1962/tillsynsmail/A 41745-2022.docx", "A 41745-2022")</f>
        <v/>
      </c>
    </row>
    <row r="191" ht="15" customHeight="1">
      <c r="A191" t="inlineStr">
        <is>
          <t>A 42017-2022</t>
        </is>
      </c>
      <c r="B191" s="1" t="n">
        <v>44830</v>
      </c>
      <c r="C191" s="1" t="n">
        <v>45209</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42017-2022.xlsx", "A 42017-2022")</f>
        <v/>
      </c>
      <c r="T191">
        <f>HYPERLINK("https://klasma.github.io/Logging_1980/kartor/A 42017-2022.png", "A 42017-2022")</f>
        <v/>
      </c>
      <c r="V191">
        <f>HYPERLINK("https://klasma.github.io/Logging_1980/klagomål/A 42017-2022.docx", "A 42017-2022")</f>
        <v/>
      </c>
      <c r="W191">
        <f>HYPERLINK("https://klasma.github.io/Logging_1980/klagomålsmail/A 42017-2022.docx", "A 42017-2022")</f>
        <v/>
      </c>
      <c r="X191">
        <f>HYPERLINK("https://klasma.github.io/Logging_1980/tillsyn/A 42017-2022.docx", "A 42017-2022")</f>
        <v/>
      </c>
      <c r="Y191">
        <f>HYPERLINK("https://klasma.github.io/Logging_1980/tillsynsmail/A 42017-2022.docx", "A 42017-2022")</f>
        <v/>
      </c>
    </row>
    <row r="192" ht="15" customHeight="1">
      <c r="A192" t="inlineStr">
        <is>
          <t>A 42765-2022</t>
        </is>
      </c>
      <c r="B192" s="1" t="n">
        <v>44832</v>
      </c>
      <c r="C192" s="1" t="n">
        <v>45209</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42765-2022.xlsx", "A 42765-2022")</f>
        <v/>
      </c>
      <c r="T192">
        <f>HYPERLINK("https://klasma.github.io/Logging_1907/kartor/A 42765-2022.png", "A 42765-2022")</f>
        <v/>
      </c>
      <c r="V192">
        <f>HYPERLINK("https://klasma.github.io/Logging_1907/klagomål/A 42765-2022.docx", "A 42765-2022")</f>
        <v/>
      </c>
      <c r="W192">
        <f>HYPERLINK("https://klasma.github.io/Logging_1907/klagomålsmail/A 42765-2022.docx", "A 42765-2022")</f>
        <v/>
      </c>
      <c r="X192">
        <f>HYPERLINK("https://klasma.github.io/Logging_1907/tillsyn/A 42765-2022.docx", "A 42765-2022")</f>
        <v/>
      </c>
      <c r="Y192">
        <f>HYPERLINK("https://klasma.github.io/Logging_1907/tillsynsmail/A 42765-2022.docx", "A 42765-2022")</f>
        <v/>
      </c>
    </row>
    <row r="193" ht="15" customHeight="1">
      <c r="A193" t="inlineStr">
        <is>
          <t>A 46098-2022</t>
        </is>
      </c>
      <c r="B193" s="1" t="n">
        <v>44847</v>
      </c>
      <c r="C193" s="1" t="n">
        <v>45209</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46098-2022.xlsx", "A 46098-2022")</f>
        <v/>
      </c>
      <c r="T193">
        <f>HYPERLINK("https://klasma.github.io/Logging_1980/kartor/A 46098-2022.png", "A 46098-2022")</f>
        <v/>
      </c>
      <c r="V193">
        <f>HYPERLINK("https://klasma.github.io/Logging_1980/klagomål/A 46098-2022.docx", "A 46098-2022")</f>
        <v/>
      </c>
      <c r="W193">
        <f>HYPERLINK("https://klasma.github.io/Logging_1980/klagomålsmail/A 46098-2022.docx", "A 46098-2022")</f>
        <v/>
      </c>
      <c r="X193">
        <f>HYPERLINK("https://klasma.github.io/Logging_1980/tillsyn/A 46098-2022.docx", "A 46098-2022")</f>
        <v/>
      </c>
      <c r="Y193">
        <f>HYPERLINK("https://klasma.github.io/Logging_1980/tillsynsmail/A 46098-2022.docx", "A 46098-2022")</f>
        <v/>
      </c>
    </row>
    <row r="194" ht="15" customHeight="1">
      <c r="A194" t="inlineStr">
        <is>
          <t>A 47207-2022</t>
        </is>
      </c>
      <c r="B194" s="1" t="n">
        <v>44852</v>
      </c>
      <c r="C194" s="1" t="n">
        <v>45209</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47207-2022.xlsx", "A 47207-2022")</f>
        <v/>
      </c>
      <c r="T194">
        <f>HYPERLINK("https://klasma.github.io/Logging_1907/kartor/A 47207-2022.png", "A 47207-2022")</f>
        <v/>
      </c>
      <c r="V194">
        <f>HYPERLINK("https://klasma.github.io/Logging_1907/klagomål/A 47207-2022.docx", "A 47207-2022")</f>
        <v/>
      </c>
      <c r="W194">
        <f>HYPERLINK("https://klasma.github.io/Logging_1907/klagomålsmail/A 47207-2022.docx", "A 47207-2022")</f>
        <v/>
      </c>
      <c r="X194">
        <f>HYPERLINK("https://klasma.github.io/Logging_1907/tillsyn/A 47207-2022.docx", "A 47207-2022")</f>
        <v/>
      </c>
      <c r="Y194">
        <f>HYPERLINK("https://klasma.github.io/Logging_1907/tillsynsmail/A 47207-2022.docx", "A 47207-2022")</f>
        <v/>
      </c>
    </row>
    <row r="195" ht="15" customHeight="1">
      <c r="A195" t="inlineStr">
        <is>
          <t>A 48269-2022</t>
        </is>
      </c>
      <c r="B195" s="1" t="n">
        <v>44858</v>
      </c>
      <c r="C195" s="1" t="n">
        <v>45209</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48269-2022.xlsx", "A 48269-2022")</f>
        <v/>
      </c>
      <c r="T195">
        <f>HYPERLINK("https://klasma.github.io/Logging_1983/kartor/A 48269-2022.png", "A 48269-2022")</f>
        <v/>
      </c>
      <c r="V195">
        <f>HYPERLINK("https://klasma.github.io/Logging_1983/klagomål/A 48269-2022.docx", "A 48269-2022")</f>
        <v/>
      </c>
      <c r="W195">
        <f>HYPERLINK("https://klasma.github.io/Logging_1983/klagomålsmail/A 48269-2022.docx", "A 48269-2022")</f>
        <v/>
      </c>
      <c r="X195">
        <f>HYPERLINK("https://klasma.github.io/Logging_1983/tillsyn/A 48269-2022.docx", "A 48269-2022")</f>
        <v/>
      </c>
      <c r="Y195">
        <f>HYPERLINK("https://klasma.github.io/Logging_1983/tillsynsmail/A 48269-2022.docx", "A 48269-2022")</f>
        <v/>
      </c>
    </row>
    <row r="196" ht="15" customHeight="1">
      <c r="A196" t="inlineStr">
        <is>
          <t>A 48234-2022</t>
        </is>
      </c>
      <c r="B196" s="1" t="n">
        <v>44858</v>
      </c>
      <c r="C196" s="1" t="n">
        <v>45209</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48234-2022.xlsx", "A 48234-2022")</f>
        <v/>
      </c>
      <c r="T196">
        <f>HYPERLINK("https://klasma.github.io/Logging_1984/kartor/A 48234-2022.png", "A 48234-2022")</f>
        <v/>
      </c>
      <c r="V196">
        <f>HYPERLINK("https://klasma.github.io/Logging_1984/klagomål/A 48234-2022.docx", "A 48234-2022")</f>
        <v/>
      </c>
      <c r="W196">
        <f>HYPERLINK("https://klasma.github.io/Logging_1984/klagomålsmail/A 48234-2022.docx", "A 48234-2022")</f>
        <v/>
      </c>
      <c r="X196">
        <f>HYPERLINK("https://klasma.github.io/Logging_1984/tillsyn/A 48234-2022.docx", "A 48234-2022")</f>
        <v/>
      </c>
      <c r="Y196">
        <f>HYPERLINK("https://klasma.github.io/Logging_1984/tillsynsmail/A 48234-2022.docx", "A 48234-2022")</f>
        <v/>
      </c>
    </row>
    <row r="197" ht="15" customHeight="1">
      <c r="A197" t="inlineStr">
        <is>
          <t>A 52304-2022</t>
        </is>
      </c>
      <c r="B197" s="1" t="n">
        <v>44869</v>
      </c>
      <c r="C197" s="1" t="n">
        <v>45209</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52304-2022.xlsx", "A 52304-2022")</f>
        <v/>
      </c>
      <c r="T197">
        <f>HYPERLINK("https://klasma.github.io/Logging_1962/kartor/A 52304-2022.png", "A 52304-2022")</f>
        <v/>
      </c>
      <c r="V197">
        <f>HYPERLINK("https://klasma.github.io/Logging_1962/klagomål/A 52304-2022.docx", "A 52304-2022")</f>
        <v/>
      </c>
      <c r="W197">
        <f>HYPERLINK("https://klasma.github.io/Logging_1962/klagomålsmail/A 52304-2022.docx", "A 52304-2022")</f>
        <v/>
      </c>
      <c r="X197">
        <f>HYPERLINK("https://klasma.github.io/Logging_1962/tillsyn/A 52304-2022.docx", "A 52304-2022")</f>
        <v/>
      </c>
      <c r="Y197">
        <f>HYPERLINK("https://klasma.github.io/Logging_1962/tillsynsmail/A 52304-2022.docx", "A 52304-2022")</f>
        <v/>
      </c>
    </row>
    <row r="198" ht="15" customHeight="1">
      <c r="A198" t="inlineStr">
        <is>
          <t>A 53870-2022</t>
        </is>
      </c>
      <c r="B198" s="1" t="n">
        <v>44880</v>
      </c>
      <c r="C198" s="1" t="n">
        <v>45209</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53870-2022.xlsx", "A 53870-2022")</f>
        <v/>
      </c>
      <c r="T198">
        <f>HYPERLINK("https://klasma.github.io/Logging_1960/kartor/A 53870-2022.png", "A 53870-2022")</f>
        <v/>
      </c>
      <c r="V198">
        <f>HYPERLINK("https://klasma.github.io/Logging_1960/klagomål/A 53870-2022.docx", "A 53870-2022")</f>
        <v/>
      </c>
      <c r="W198">
        <f>HYPERLINK("https://klasma.github.io/Logging_1960/klagomålsmail/A 53870-2022.docx", "A 53870-2022")</f>
        <v/>
      </c>
      <c r="X198">
        <f>HYPERLINK("https://klasma.github.io/Logging_1960/tillsyn/A 53870-2022.docx", "A 53870-2022")</f>
        <v/>
      </c>
      <c r="Y198">
        <f>HYPERLINK("https://klasma.github.io/Logging_1960/tillsynsmail/A 53870-2022.docx", "A 53870-2022")</f>
        <v/>
      </c>
    </row>
    <row r="199" ht="15" customHeight="1">
      <c r="A199" t="inlineStr">
        <is>
          <t>A 56915-2022</t>
        </is>
      </c>
      <c r="B199" s="1" t="n">
        <v>44894</v>
      </c>
      <c r="C199" s="1" t="n">
        <v>45209</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56915-2022.xlsx", "A 56915-2022")</f>
        <v/>
      </c>
      <c r="T199">
        <f>HYPERLINK("https://klasma.github.io/Logging_1904/kartor/A 56915-2022.png", "A 56915-2022")</f>
        <v/>
      </c>
      <c r="V199">
        <f>HYPERLINK("https://klasma.github.io/Logging_1904/klagomål/A 56915-2022.docx", "A 56915-2022")</f>
        <v/>
      </c>
      <c r="W199">
        <f>HYPERLINK("https://klasma.github.io/Logging_1904/klagomålsmail/A 56915-2022.docx", "A 56915-2022")</f>
        <v/>
      </c>
      <c r="X199">
        <f>HYPERLINK("https://klasma.github.io/Logging_1904/tillsyn/A 56915-2022.docx", "A 56915-2022")</f>
        <v/>
      </c>
      <c r="Y199">
        <f>HYPERLINK("https://klasma.github.io/Logging_1904/tillsynsmail/A 56915-2022.docx", "A 56915-2022")</f>
        <v/>
      </c>
    </row>
    <row r="200" ht="15" customHeight="1">
      <c r="A200" t="inlineStr">
        <is>
          <t>A 6710-2023</t>
        </is>
      </c>
      <c r="B200" s="1" t="n">
        <v>44966</v>
      </c>
      <c r="C200" s="1" t="n">
        <v>45209</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6710-2023.xlsx", "A 6710-2023")</f>
        <v/>
      </c>
      <c r="T200">
        <f>HYPERLINK("https://klasma.github.io/Logging_1983/kartor/A 6710-2023.png", "A 6710-2023")</f>
        <v/>
      </c>
      <c r="V200">
        <f>HYPERLINK("https://klasma.github.io/Logging_1983/klagomål/A 6710-2023.docx", "A 6710-2023")</f>
        <v/>
      </c>
      <c r="W200">
        <f>HYPERLINK("https://klasma.github.io/Logging_1983/klagomålsmail/A 6710-2023.docx", "A 6710-2023")</f>
        <v/>
      </c>
      <c r="X200">
        <f>HYPERLINK("https://klasma.github.io/Logging_1983/tillsyn/A 6710-2023.docx", "A 6710-2023")</f>
        <v/>
      </c>
      <c r="Y200">
        <f>HYPERLINK("https://klasma.github.io/Logging_1983/tillsynsmail/A 6710-2023.docx", "A 6710-2023")</f>
        <v/>
      </c>
    </row>
    <row r="201" ht="15" customHeight="1">
      <c r="A201" t="inlineStr">
        <is>
          <t>A 7832-2023</t>
        </is>
      </c>
      <c r="B201" s="1" t="n">
        <v>44973</v>
      </c>
      <c r="C201" s="1" t="n">
        <v>45209</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7832-2023.xlsx", "A 7832-2023")</f>
        <v/>
      </c>
      <c r="T201">
        <f>HYPERLINK("https://klasma.github.io/Logging_1980/kartor/A 7832-2023.png", "A 7832-2023")</f>
        <v/>
      </c>
      <c r="V201">
        <f>HYPERLINK("https://klasma.github.io/Logging_1980/klagomål/A 7832-2023.docx", "A 7832-2023")</f>
        <v/>
      </c>
      <c r="W201">
        <f>HYPERLINK("https://klasma.github.io/Logging_1980/klagomålsmail/A 7832-2023.docx", "A 7832-2023")</f>
        <v/>
      </c>
      <c r="X201">
        <f>HYPERLINK("https://klasma.github.io/Logging_1980/tillsyn/A 7832-2023.docx", "A 7832-2023")</f>
        <v/>
      </c>
      <c r="Y201">
        <f>HYPERLINK("https://klasma.github.io/Logging_1980/tillsynsmail/A 7832-2023.docx", "A 7832-2023")</f>
        <v/>
      </c>
    </row>
    <row r="202" ht="15" customHeight="1">
      <c r="A202" t="inlineStr">
        <is>
          <t>A 7731-2023</t>
        </is>
      </c>
      <c r="B202" s="1" t="n">
        <v>44973</v>
      </c>
      <c r="C202" s="1" t="n">
        <v>45209</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7731-2023.xlsx", "A 7731-2023")</f>
        <v/>
      </c>
      <c r="T202">
        <f>HYPERLINK("https://klasma.github.io/Logging_1981/kartor/A 7731-2023.png", "A 7731-2023")</f>
        <v/>
      </c>
      <c r="V202">
        <f>HYPERLINK("https://klasma.github.io/Logging_1981/klagomål/A 7731-2023.docx", "A 7731-2023")</f>
        <v/>
      </c>
      <c r="W202">
        <f>HYPERLINK("https://klasma.github.io/Logging_1981/klagomålsmail/A 7731-2023.docx", "A 7731-2023")</f>
        <v/>
      </c>
      <c r="X202">
        <f>HYPERLINK("https://klasma.github.io/Logging_1981/tillsyn/A 7731-2023.docx", "A 7731-2023")</f>
        <v/>
      </c>
      <c r="Y202">
        <f>HYPERLINK("https://klasma.github.io/Logging_1981/tillsynsmail/A 7731-2023.docx", "A 7731-2023")</f>
        <v/>
      </c>
    </row>
    <row r="203" ht="15" customHeight="1">
      <c r="A203" t="inlineStr">
        <is>
          <t>A 13971-2023</t>
        </is>
      </c>
      <c r="B203" s="1" t="n">
        <v>45007</v>
      </c>
      <c r="C203" s="1" t="n">
        <v>45209</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13971-2023.xlsx", "A 13971-2023")</f>
        <v/>
      </c>
      <c r="T203">
        <f>HYPERLINK("https://klasma.github.io/Logging_1907/kartor/A 13971-2023.png", "A 13971-2023")</f>
        <v/>
      </c>
      <c r="V203">
        <f>HYPERLINK("https://klasma.github.io/Logging_1907/klagomål/A 13971-2023.docx", "A 13971-2023")</f>
        <v/>
      </c>
      <c r="W203">
        <f>HYPERLINK("https://klasma.github.io/Logging_1907/klagomålsmail/A 13971-2023.docx", "A 13971-2023")</f>
        <v/>
      </c>
      <c r="X203">
        <f>HYPERLINK("https://klasma.github.io/Logging_1907/tillsyn/A 13971-2023.docx", "A 13971-2023")</f>
        <v/>
      </c>
      <c r="Y203">
        <f>HYPERLINK("https://klasma.github.io/Logging_1907/tillsynsmail/A 13971-2023.docx", "A 13971-2023")</f>
        <v/>
      </c>
    </row>
    <row r="204" ht="15" customHeight="1">
      <c r="A204" t="inlineStr">
        <is>
          <t>A 14001-2023</t>
        </is>
      </c>
      <c r="B204" s="1" t="n">
        <v>45007</v>
      </c>
      <c r="C204" s="1" t="n">
        <v>45209</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14001-2023.xlsx", "A 14001-2023")</f>
        <v/>
      </c>
      <c r="T204">
        <f>HYPERLINK("https://klasma.github.io/Logging_1907/kartor/A 14001-2023.png", "A 14001-2023")</f>
        <v/>
      </c>
      <c r="V204">
        <f>HYPERLINK("https://klasma.github.io/Logging_1907/klagomål/A 14001-2023.docx", "A 14001-2023")</f>
        <v/>
      </c>
      <c r="W204">
        <f>HYPERLINK("https://klasma.github.io/Logging_1907/klagomålsmail/A 14001-2023.docx", "A 14001-2023")</f>
        <v/>
      </c>
      <c r="X204">
        <f>HYPERLINK("https://klasma.github.io/Logging_1907/tillsyn/A 14001-2023.docx", "A 14001-2023")</f>
        <v/>
      </c>
      <c r="Y204">
        <f>HYPERLINK("https://klasma.github.io/Logging_1907/tillsynsmail/A 14001-2023.docx", "A 14001-2023")</f>
        <v/>
      </c>
    </row>
    <row r="205" ht="15" customHeight="1">
      <c r="A205" t="inlineStr">
        <is>
          <t>A 14171-2023</t>
        </is>
      </c>
      <c r="B205" s="1" t="n">
        <v>45009</v>
      </c>
      <c r="C205" s="1" t="n">
        <v>45209</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14171-2023.xlsx", "A 14171-2023")</f>
        <v/>
      </c>
      <c r="T205">
        <f>HYPERLINK("https://klasma.github.io/Logging_1904/kartor/A 14171-2023.png", "A 14171-2023")</f>
        <v/>
      </c>
      <c r="V205">
        <f>HYPERLINK("https://klasma.github.io/Logging_1904/klagomål/A 14171-2023.docx", "A 14171-2023")</f>
        <v/>
      </c>
      <c r="W205">
        <f>HYPERLINK("https://klasma.github.io/Logging_1904/klagomålsmail/A 14171-2023.docx", "A 14171-2023")</f>
        <v/>
      </c>
      <c r="X205">
        <f>HYPERLINK("https://klasma.github.io/Logging_1904/tillsyn/A 14171-2023.docx", "A 14171-2023")</f>
        <v/>
      </c>
      <c r="Y205">
        <f>HYPERLINK("https://klasma.github.io/Logging_1904/tillsynsmail/A 14171-2023.docx", "A 14171-2023")</f>
        <v/>
      </c>
    </row>
    <row r="206" ht="15" customHeight="1">
      <c r="A206" t="inlineStr">
        <is>
          <t>A 15334-2023</t>
        </is>
      </c>
      <c r="B206" s="1" t="n">
        <v>45019</v>
      </c>
      <c r="C206" s="1" t="n">
        <v>45209</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15334-2023.xlsx", "A 15334-2023")</f>
        <v/>
      </c>
      <c r="T206">
        <f>HYPERLINK("https://klasma.github.io/Logging_1982/kartor/A 15334-2023.png", "A 15334-2023")</f>
        <v/>
      </c>
      <c r="V206">
        <f>HYPERLINK("https://klasma.github.io/Logging_1982/klagomål/A 15334-2023.docx", "A 15334-2023")</f>
        <v/>
      </c>
      <c r="W206">
        <f>HYPERLINK("https://klasma.github.io/Logging_1982/klagomålsmail/A 15334-2023.docx", "A 15334-2023")</f>
        <v/>
      </c>
      <c r="X206">
        <f>HYPERLINK("https://klasma.github.io/Logging_1982/tillsyn/A 15334-2023.docx", "A 15334-2023")</f>
        <v/>
      </c>
      <c r="Y206">
        <f>HYPERLINK("https://klasma.github.io/Logging_1982/tillsynsmail/A 15334-2023.docx", "A 15334-2023")</f>
        <v/>
      </c>
    </row>
    <row r="207" ht="15" customHeight="1">
      <c r="A207" t="inlineStr">
        <is>
          <t>A 15631-2023</t>
        </is>
      </c>
      <c r="B207" s="1" t="n">
        <v>45021</v>
      </c>
      <c r="C207" s="1" t="n">
        <v>45209</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15631-2023.xlsx", "A 15631-2023")</f>
        <v/>
      </c>
      <c r="T207">
        <f>HYPERLINK("https://klasma.github.io/Logging_1982/kartor/A 15631-2023.png", "A 15631-2023")</f>
        <v/>
      </c>
      <c r="V207">
        <f>HYPERLINK("https://klasma.github.io/Logging_1982/klagomål/A 15631-2023.docx", "A 15631-2023")</f>
        <v/>
      </c>
      <c r="W207">
        <f>HYPERLINK("https://klasma.github.io/Logging_1982/klagomålsmail/A 15631-2023.docx", "A 15631-2023")</f>
        <v/>
      </c>
      <c r="X207">
        <f>HYPERLINK("https://klasma.github.io/Logging_1982/tillsyn/A 15631-2023.docx", "A 15631-2023")</f>
        <v/>
      </c>
      <c r="Y207">
        <f>HYPERLINK("https://klasma.github.io/Logging_1982/tillsynsmail/A 15631-2023.docx", "A 15631-2023")</f>
        <v/>
      </c>
    </row>
    <row r="208" ht="15" customHeight="1">
      <c r="A208" t="inlineStr">
        <is>
          <t>A 16219-2023</t>
        </is>
      </c>
      <c r="B208" s="1" t="n">
        <v>45022</v>
      </c>
      <c r="C208" s="1" t="n">
        <v>45209</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16219-2023.xlsx", "A 16219-2023")</f>
        <v/>
      </c>
      <c r="T208">
        <f>HYPERLINK("https://klasma.github.io/Logging_1907/kartor/A 16219-2023.png", "A 16219-2023")</f>
        <v/>
      </c>
      <c r="V208">
        <f>HYPERLINK("https://klasma.github.io/Logging_1907/klagomål/A 16219-2023.docx", "A 16219-2023")</f>
        <v/>
      </c>
      <c r="W208">
        <f>HYPERLINK("https://klasma.github.io/Logging_1907/klagomålsmail/A 16219-2023.docx", "A 16219-2023")</f>
        <v/>
      </c>
      <c r="X208">
        <f>HYPERLINK("https://klasma.github.io/Logging_1907/tillsyn/A 16219-2023.docx", "A 16219-2023")</f>
        <v/>
      </c>
      <c r="Y208">
        <f>HYPERLINK("https://klasma.github.io/Logging_1907/tillsynsmail/A 16219-2023.docx", "A 16219-2023")</f>
        <v/>
      </c>
    </row>
    <row r="209" ht="15" customHeight="1">
      <c r="A209" t="inlineStr">
        <is>
          <t>A 18648-2023</t>
        </is>
      </c>
      <c r="B209" s="1" t="n">
        <v>45043</v>
      </c>
      <c r="C209" s="1" t="n">
        <v>45209</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18648-2023.xlsx", "A 18648-2023")</f>
        <v/>
      </c>
      <c r="T209">
        <f>HYPERLINK("https://klasma.github.io/Logging_1904/kartor/A 18648-2023.png", "A 18648-2023")</f>
        <v/>
      </c>
      <c r="V209">
        <f>HYPERLINK("https://klasma.github.io/Logging_1904/klagomål/A 18648-2023.docx", "A 18648-2023")</f>
        <v/>
      </c>
      <c r="W209">
        <f>HYPERLINK("https://klasma.github.io/Logging_1904/klagomålsmail/A 18648-2023.docx", "A 18648-2023")</f>
        <v/>
      </c>
      <c r="X209">
        <f>HYPERLINK("https://klasma.github.io/Logging_1904/tillsyn/A 18648-2023.docx", "A 18648-2023")</f>
        <v/>
      </c>
      <c r="Y209">
        <f>HYPERLINK("https://klasma.github.io/Logging_1904/tillsynsmail/A 18648-2023.docx", "A 18648-2023")</f>
        <v/>
      </c>
    </row>
    <row r="210" ht="15" customHeight="1">
      <c r="A210" t="inlineStr">
        <is>
          <t>A 22840-2023</t>
        </is>
      </c>
      <c r="B210" s="1" t="n">
        <v>45072</v>
      </c>
      <c r="C210" s="1" t="n">
        <v>45209</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22840-2023.xlsx", "A 22840-2023")</f>
        <v/>
      </c>
      <c r="T210">
        <f>HYPERLINK("https://klasma.github.io/Logging_1907/kartor/A 22840-2023.png", "A 22840-2023")</f>
        <v/>
      </c>
      <c r="V210">
        <f>HYPERLINK("https://klasma.github.io/Logging_1907/klagomål/A 22840-2023.docx", "A 22840-2023")</f>
        <v/>
      </c>
      <c r="W210">
        <f>HYPERLINK("https://klasma.github.io/Logging_1907/klagomålsmail/A 22840-2023.docx", "A 22840-2023")</f>
        <v/>
      </c>
      <c r="X210">
        <f>HYPERLINK("https://klasma.github.io/Logging_1907/tillsyn/A 22840-2023.docx", "A 22840-2023")</f>
        <v/>
      </c>
      <c r="Y210">
        <f>HYPERLINK("https://klasma.github.io/Logging_1907/tillsynsmail/A 22840-2023.docx", "A 22840-2023")</f>
        <v/>
      </c>
    </row>
    <row r="211" ht="15" customHeight="1">
      <c r="A211" t="inlineStr">
        <is>
          <t>A 23087-2023</t>
        </is>
      </c>
      <c r="B211" s="1" t="n">
        <v>45075</v>
      </c>
      <c r="C211" s="1" t="n">
        <v>45209</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23087-2023.xlsx", "A 23087-2023")</f>
        <v/>
      </c>
      <c r="T211">
        <f>HYPERLINK("https://klasma.github.io/Logging_1962/kartor/A 23087-2023.png", "A 23087-2023")</f>
        <v/>
      </c>
      <c r="V211">
        <f>HYPERLINK("https://klasma.github.io/Logging_1962/klagomål/A 23087-2023.docx", "A 23087-2023")</f>
        <v/>
      </c>
      <c r="W211">
        <f>HYPERLINK("https://klasma.github.io/Logging_1962/klagomålsmail/A 23087-2023.docx", "A 23087-2023")</f>
        <v/>
      </c>
      <c r="X211">
        <f>HYPERLINK("https://klasma.github.io/Logging_1962/tillsyn/A 23087-2023.docx", "A 23087-2023")</f>
        <v/>
      </c>
      <c r="Y211">
        <f>HYPERLINK("https://klasma.github.io/Logging_1962/tillsynsmail/A 23087-2023.docx", "A 23087-2023")</f>
        <v/>
      </c>
    </row>
    <row r="212" ht="15" customHeight="1">
      <c r="A212" t="inlineStr">
        <is>
          <t>A 23221-2023</t>
        </is>
      </c>
      <c r="B212" s="1" t="n">
        <v>45075</v>
      </c>
      <c r="C212" s="1" t="n">
        <v>45209</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23221-2023.xlsx", "A 23221-2023")</f>
        <v/>
      </c>
      <c r="T212">
        <f>HYPERLINK("https://klasma.github.io/Logging_1981/kartor/A 23221-2023.png", "A 23221-2023")</f>
        <v/>
      </c>
      <c r="V212">
        <f>HYPERLINK("https://klasma.github.io/Logging_1981/klagomål/A 23221-2023.docx", "A 23221-2023")</f>
        <v/>
      </c>
      <c r="W212">
        <f>HYPERLINK("https://klasma.github.io/Logging_1981/klagomålsmail/A 23221-2023.docx", "A 23221-2023")</f>
        <v/>
      </c>
      <c r="X212">
        <f>HYPERLINK("https://klasma.github.io/Logging_1981/tillsyn/A 23221-2023.docx", "A 23221-2023")</f>
        <v/>
      </c>
      <c r="Y212">
        <f>HYPERLINK("https://klasma.github.io/Logging_1981/tillsynsmail/A 23221-2023.docx", "A 23221-2023")</f>
        <v/>
      </c>
    </row>
    <row r="213" ht="15" customHeight="1">
      <c r="A213" t="inlineStr">
        <is>
          <t>A 23690-2023</t>
        </is>
      </c>
      <c r="B213" s="1" t="n">
        <v>45077</v>
      </c>
      <c r="C213" s="1" t="n">
        <v>45209</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23690-2023.xlsx", "A 23690-2023")</f>
        <v/>
      </c>
      <c r="T213">
        <f>HYPERLINK("https://klasma.github.io/Logging_1962/kartor/A 23690-2023.png", "A 23690-2023")</f>
        <v/>
      </c>
      <c r="U213">
        <f>HYPERLINK("https://klasma.github.io/Logging_1962/knärot/A 23690-2023.png", "A 23690-2023")</f>
        <v/>
      </c>
      <c r="V213">
        <f>HYPERLINK("https://klasma.github.io/Logging_1962/klagomål/A 23690-2023.docx", "A 23690-2023")</f>
        <v/>
      </c>
      <c r="W213">
        <f>HYPERLINK("https://klasma.github.io/Logging_1962/klagomålsmail/A 23690-2023.docx", "A 23690-2023")</f>
        <v/>
      </c>
      <c r="X213">
        <f>HYPERLINK("https://klasma.github.io/Logging_1962/tillsyn/A 23690-2023.docx", "A 23690-2023")</f>
        <v/>
      </c>
      <c r="Y213">
        <f>HYPERLINK("https://klasma.github.io/Logging_1962/tillsynsmail/A 23690-2023.docx", "A 23690-2023")</f>
        <v/>
      </c>
    </row>
    <row r="214" ht="15" customHeight="1">
      <c r="A214" t="inlineStr">
        <is>
          <t>A 24920-2023</t>
        </is>
      </c>
      <c r="B214" s="1" t="n">
        <v>45085</v>
      </c>
      <c r="C214" s="1" t="n">
        <v>45209</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24920-2023.xlsx", "A 24920-2023")</f>
        <v/>
      </c>
      <c r="T214">
        <f>HYPERLINK("https://klasma.github.io/Logging_1907/kartor/A 24920-2023.png", "A 24920-2023")</f>
        <v/>
      </c>
      <c r="V214">
        <f>HYPERLINK("https://klasma.github.io/Logging_1907/klagomål/A 24920-2023.docx", "A 24920-2023")</f>
        <v/>
      </c>
      <c r="W214">
        <f>HYPERLINK("https://klasma.github.io/Logging_1907/klagomålsmail/A 24920-2023.docx", "A 24920-2023")</f>
        <v/>
      </c>
      <c r="X214">
        <f>HYPERLINK("https://klasma.github.io/Logging_1907/tillsyn/A 24920-2023.docx", "A 24920-2023")</f>
        <v/>
      </c>
      <c r="Y214">
        <f>HYPERLINK("https://klasma.github.io/Logging_1907/tillsynsmail/A 24920-2023.docx", "A 24920-2023")</f>
        <v/>
      </c>
    </row>
    <row r="215" ht="15" customHeight="1">
      <c r="A215" t="inlineStr">
        <is>
          <t>A 27170-2023</t>
        </is>
      </c>
      <c r="B215" s="1" t="n">
        <v>45096</v>
      </c>
      <c r="C215" s="1" t="n">
        <v>45209</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27170-2023.xlsx", "A 27170-2023")</f>
        <v/>
      </c>
      <c r="T215">
        <f>HYPERLINK("https://klasma.github.io/Logging_1907/kartor/A 27170-2023.png", "A 27170-2023")</f>
        <v/>
      </c>
      <c r="V215">
        <f>HYPERLINK("https://klasma.github.io/Logging_1907/klagomål/A 27170-2023.docx", "A 27170-2023")</f>
        <v/>
      </c>
      <c r="W215">
        <f>HYPERLINK("https://klasma.github.io/Logging_1907/klagomålsmail/A 27170-2023.docx", "A 27170-2023")</f>
        <v/>
      </c>
      <c r="X215">
        <f>HYPERLINK("https://klasma.github.io/Logging_1907/tillsyn/A 27170-2023.docx", "A 27170-2023")</f>
        <v/>
      </c>
      <c r="Y215">
        <f>HYPERLINK("https://klasma.github.io/Logging_1907/tillsynsmail/A 27170-2023.docx", "A 27170-2023")</f>
        <v/>
      </c>
    </row>
    <row r="216" ht="15" customHeight="1">
      <c r="A216" t="inlineStr">
        <is>
          <t>A 29787-2023</t>
        </is>
      </c>
      <c r="B216" s="1" t="n">
        <v>45107</v>
      </c>
      <c r="C216" s="1" t="n">
        <v>45209</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29787-2023.xlsx", "A 29787-2023")</f>
        <v/>
      </c>
      <c r="T216">
        <f>HYPERLINK("https://klasma.github.io/Logging_1980/kartor/A 29787-2023.png", "A 29787-2023")</f>
        <v/>
      </c>
      <c r="V216">
        <f>HYPERLINK("https://klasma.github.io/Logging_1980/klagomål/A 29787-2023.docx", "A 29787-2023")</f>
        <v/>
      </c>
      <c r="W216">
        <f>HYPERLINK("https://klasma.github.io/Logging_1980/klagomålsmail/A 29787-2023.docx", "A 29787-2023")</f>
        <v/>
      </c>
      <c r="X216">
        <f>HYPERLINK("https://klasma.github.io/Logging_1980/tillsyn/A 29787-2023.docx", "A 29787-2023")</f>
        <v/>
      </c>
      <c r="Y216">
        <f>HYPERLINK("https://klasma.github.io/Logging_1980/tillsynsmail/A 29787-2023.docx", "A 29787-2023")</f>
        <v/>
      </c>
    </row>
    <row r="217" ht="15" customHeight="1">
      <c r="A217" t="inlineStr">
        <is>
          <t>A 30073-2023</t>
        </is>
      </c>
      <c r="B217" s="1" t="n">
        <v>45110</v>
      </c>
      <c r="C217" s="1" t="n">
        <v>45209</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30073-2023.xlsx", "A 30073-2023")</f>
        <v/>
      </c>
      <c r="T217">
        <f>HYPERLINK("https://klasma.github.io/Logging_1907/kartor/A 30073-2023.png", "A 30073-2023")</f>
        <v/>
      </c>
      <c r="V217">
        <f>HYPERLINK("https://klasma.github.io/Logging_1907/klagomål/A 30073-2023.docx", "A 30073-2023")</f>
        <v/>
      </c>
      <c r="W217">
        <f>HYPERLINK("https://klasma.github.io/Logging_1907/klagomålsmail/A 30073-2023.docx", "A 30073-2023")</f>
        <v/>
      </c>
      <c r="X217">
        <f>HYPERLINK("https://klasma.github.io/Logging_1907/tillsyn/A 30073-2023.docx", "A 30073-2023")</f>
        <v/>
      </c>
      <c r="Y217">
        <f>HYPERLINK("https://klasma.github.io/Logging_1907/tillsynsmail/A 30073-2023.docx", "A 30073-2023")</f>
        <v/>
      </c>
    </row>
    <row r="218" ht="15" customHeight="1">
      <c r="A218" t="inlineStr">
        <is>
          <t>A 30074-2023</t>
        </is>
      </c>
      <c r="B218" s="1" t="n">
        <v>45110</v>
      </c>
      <c r="C218" s="1" t="n">
        <v>45209</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30074-2023.xlsx", "A 30074-2023")</f>
        <v/>
      </c>
      <c r="T218">
        <f>HYPERLINK("https://klasma.github.io/Logging_1907/kartor/A 30074-2023.png", "A 30074-2023")</f>
        <v/>
      </c>
      <c r="V218">
        <f>HYPERLINK("https://klasma.github.io/Logging_1907/klagomål/A 30074-2023.docx", "A 30074-2023")</f>
        <v/>
      </c>
      <c r="W218">
        <f>HYPERLINK("https://klasma.github.io/Logging_1907/klagomålsmail/A 30074-2023.docx", "A 30074-2023")</f>
        <v/>
      </c>
      <c r="X218">
        <f>HYPERLINK("https://klasma.github.io/Logging_1907/tillsyn/A 30074-2023.docx", "A 30074-2023")</f>
        <v/>
      </c>
      <c r="Y218">
        <f>HYPERLINK("https://klasma.github.io/Logging_1907/tillsynsmail/A 30074-2023.docx", "A 30074-2023")</f>
        <v/>
      </c>
    </row>
    <row r="219" ht="15" customHeight="1">
      <c r="A219" t="inlineStr">
        <is>
          <t>A 30084-2023</t>
        </is>
      </c>
      <c r="B219" s="1" t="n">
        <v>45110</v>
      </c>
      <c r="C219" s="1" t="n">
        <v>45209</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30084-2023.xlsx", "A 30084-2023")</f>
        <v/>
      </c>
      <c r="T219">
        <f>HYPERLINK("https://klasma.github.io/Logging_1980/kartor/A 30084-2023.png", "A 30084-2023")</f>
        <v/>
      </c>
      <c r="V219">
        <f>HYPERLINK("https://klasma.github.io/Logging_1980/klagomål/A 30084-2023.docx", "A 30084-2023")</f>
        <v/>
      </c>
      <c r="W219">
        <f>HYPERLINK("https://klasma.github.io/Logging_1980/klagomålsmail/A 30084-2023.docx", "A 30084-2023")</f>
        <v/>
      </c>
      <c r="X219">
        <f>HYPERLINK("https://klasma.github.io/Logging_1980/tillsyn/A 30084-2023.docx", "A 30084-2023")</f>
        <v/>
      </c>
      <c r="Y219">
        <f>HYPERLINK("https://klasma.github.io/Logging_1980/tillsynsmail/A 30084-2023.docx", "A 30084-2023")</f>
        <v/>
      </c>
    </row>
    <row r="220" ht="15" customHeight="1">
      <c r="A220" t="inlineStr">
        <is>
          <t>A 31535-2023</t>
        </is>
      </c>
      <c r="B220" s="1" t="n">
        <v>45116</v>
      </c>
      <c r="C220" s="1" t="n">
        <v>45209</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31535-2023.xlsx", "A 31535-2023")</f>
        <v/>
      </c>
      <c r="T220">
        <f>HYPERLINK("https://klasma.github.io/Logging_1981/kartor/A 31535-2023.png", "A 31535-2023")</f>
        <v/>
      </c>
      <c r="V220">
        <f>HYPERLINK("https://klasma.github.io/Logging_1981/klagomål/A 31535-2023.docx", "A 31535-2023")</f>
        <v/>
      </c>
      <c r="W220">
        <f>HYPERLINK("https://klasma.github.io/Logging_1981/klagomålsmail/A 31535-2023.docx", "A 31535-2023")</f>
        <v/>
      </c>
      <c r="X220">
        <f>HYPERLINK("https://klasma.github.io/Logging_1981/tillsyn/A 31535-2023.docx", "A 31535-2023")</f>
        <v/>
      </c>
      <c r="Y220">
        <f>HYPERLINK("https://klasma.github.io/Logging_1981/tillsynsmail/A 31535-2023.docx", "A 31535-2023")</f>
        <v/>
      </c>
    </row>
    <row r="221" ht="15" customHeight="1">
      <c r="A221" t="inlineStr">
        <is>
          <t>A 38849-2023</t>
        </is>
      </c>
      <c r="B221" s="1" t="n">
        <v>45163</v>
      </c>
      <c r="C221" s="1" t="n">
        <v>45209</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38849-2023.xlsx", "A 38849-2023")</f>
        <v/>
      </c>
      <c r="T221">
        <f>HYPERLINK("https://klasma.github.io/Logging_1980/kartor/A 38849-2023.png", "A 38849-2023")</f>
        <v/>
      </c>
      <c r="V221">
        <f>HYPERLINK("https://klasma.github.io/Logging_1980/klagomål/A 38849-2023.docx", "A 38849-2023")</f>
        <v/>
      </c>
      <c r="W221">
        <f>HYPERLINK("https://klasma.github.io/Logging_1980/klagomålsmail/A 38849-2023.docx", "A 38849-2023")</f>
        <v/>
      </c>
      <c r="X221">
        <f>HYPERLINK("https://klasma.github.io/Logging_1980/tillsyn/A 38849-2023.docx", "A 38849-2023")</f>
        <v/>
      </c>
      <c r="Y221">
        <f>HYPERLINK("https://klasma.github.io/Logging_1980/tillsynsmail/A 38849-2023.docx", "A 38849-2023")</f>
        <v/>
      </c>
    </row>
    <row r="222" ht="15" customHeight="1">
      <c r="A222" t="inlineStr">
        <is>
          <t>A 38712-2023</t>
        </is>
      </c>
      <c r="B222" s="1" t="n">
        <v>45163</v>
      </c>
      <c r="C222" s="1" t="n">
        <v>45209</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38712-2023.xlsx", "A 38712-2023")</f>
        <v/>
      </c>
      <c r="T222">
        <f>HYPERLINK("https://klasma.github.io/Logging_1904/kartor/A 38712-2023.png", "A 38712-2023")</f>
        <v/>
      </c>
      <c r="V222">
        <f>HYPERLINK("https://klasma.github.io/Logging_1904/klagomål/A 38712-2023.docx", "A 38712-2023")</f>
        <v/>
      </c>
      <c r="W222">
        <f>HYPERLINK("https://klasma.github.io/Logging_1904/klagomålsmail/A 38712-2023.docx", "A 38712-2023")</f>
        <v/>
      </c>
      <c r="X222">
        <f>HYPERLINK("https://klasma.github.io/Logging_1904/tillsyn/A 38712-2023.docx", "A 38712-2023")</f>
        <v/>
      </c>
      <c r="Y222">
        <f>HYPERLINK("https://klasma.github.io/Logging_1904/tillsynsmail/A 38712-2023.docx", "A 38712-2023")</f>
        <v/>
      </c>
    </row>
    <row r="223" ht="15" customHeight="1">
      <c r="A223" t="inlineStr">
        <is>
          <t>A 45374-2023</t>
        </is>
      </c>
      <c r="B223" s="1" t="n">
        <v>45193</v>
      </c>
      <c r="C223" s="1" t="n">
        <v>45209</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45374-2023.xlsx", "A 45374-2023")</f>
        <v/>
      </c>
      <c r="T223">
        <f>HYPERLINK("https://klasma.github.io/Logging_1904/kartor/A 45374-2023.png", "A 45374-2023")</f>
        <v/>
      </c>
      <c r="V223">
        <f>HYPERLINK("https://klasma.github.io/Logging_1904/klagomål/A 45374-2023.docx", "A 45374-2023")</f>
        <v/>
      </c>
      <c r="W223">
        <f>HYPERLINK("https://klasma.github.io/Logging_1904/klagomålsmail/A 45374-2023.docx", "A 45374-2023")</f>
        <v/>
      </c>
      <c r="X223">
        <f>HYPERLINK("https://klasma.github.io/Logging_1904/tillsyn/A 45374-2023.docx", "A 45374-2023")</f>
        <v/>
      </c>
      <c r="Y223">
        <f>HYPERLINK("https://klasma.github.io/Logging_1904/tillsynsmail/A 45374-2023.docx", "A 45374-2023")</f>
        <v/>
      </c>
    </row>
    <row r="224" ht="15" customHeight="1">
      <c r="A224" t="inlineStr">
        <is>
          <t>A 47695-2023</t>
        </is>
      </c>
      <c r="B224" s="1" t="n">
        <v>45203</v>
      </c>
      <c r="C224" s="1" t="n">
        <v>45209</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47695-2023.xlsx", "A 47695-2023")</f>
        <v/>
      </c>
      <c r="T224">
        <f>HYPERLINK("https://klasma.github.io/Logging_1980/kartor/A 47695-2023.png", "A 47695-2023")</f>
        <v/>
      </c>
      <c r="V224">
        <f>HYPERLINK("https://klasma.github.io/Logging_1980/klagomål/A 47695-2023.docx", "A 47695-2023")</f>
        <v/>
      </c>
      <c r="W224">
        <f>HYPERLINK("https://klasma.github.io/Logging_1980/klagomålsmail/A 47695-2023.docx", "A 47695-2023")</f>
        <v/>
      </c>
      <c r="X224">
        <f>HYPERLINK("https://klasma.github.io/Logging_1980/tillsyn/A 47695-2023.docx", "A 47695-2023")</f>
        <v/>
      </c>
      <c r="Y224">
        <f>HYPERLINK("https://klasma.github.io/Logging_1980/tillsynsmail/A 47695-2023.docx", "A 47695-2023")</f>
        <v/>
      </c>
    </row>
    <row r="225" ht="15" customHeight="1">
      <c r="A225" t="inlineStr">
        <is>
          <t>A 35480-2018</t>
        </is>
      </c>
      <c r="B225" s="1" t="n">
        <v>43325</v>
      </c>
      <c r="C225" s="1" t="n">
        <v>45209</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45209</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45209</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45209</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45209</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45209</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45209</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45209</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45209</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45209</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45209</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45209</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45209</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45209</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45209</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45209</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45209</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45209</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45209</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45209</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45209</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45209</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45209</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45209</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45209</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45209</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45209</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45209</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45209</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45209</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45209</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45209</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45209</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45209</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45209</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45209</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45209</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45209</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45209</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45209</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45209</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45209</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45209</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45209</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45209</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45209</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45209</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45209</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45209</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45209</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45209</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45209</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45209</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45209</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45209</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45209</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45209</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45209</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45209</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45209</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45209</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45209</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45209</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45209</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45209</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45209</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45209</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45209</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45209</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45209</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45209</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45209</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45209</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45209</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45209</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45209</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45209</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45209</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45209</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45209</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45209</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45209</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45209</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45209</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45209</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45209</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45209</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45209</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45209</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45209</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45209</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45209</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45209</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45209</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45209</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45209</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45209</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45209</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45209</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45209</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45209</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45209</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45209</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45209</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45209</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45209</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45209</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45209</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45209</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45209</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45209</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45209</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45209</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45209</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45209</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45209</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45209</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45209</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45209</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45209</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45209</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45209</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45209</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45209</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45209</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45209</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45209</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45209</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45209</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45209</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45209</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45209</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45209</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45209</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45209</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45209</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45209</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45209</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45209</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45209</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45209</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45209</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45209</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45209</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45209</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45209</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45209</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45209</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45209</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45209</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45209</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45209</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45209</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45209</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45209</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45209</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45209</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45209</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45209</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45209</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45209</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45209</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45209</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45209</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45209</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45209</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45209</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45209</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45209</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45209</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45209</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45209</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45209</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45209</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45209</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45209</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45209</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45209</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45209</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45209</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45209</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45209</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45209</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45209</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45209</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45209</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45209</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45209</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45209</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45209</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45209</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45209</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45209</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45209</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45209</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45209</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45209</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45209</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45209</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45209</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45209</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45209</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45209</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45209</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45209</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45209</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45209</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45209</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45209</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45209</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45209</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45209</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45209</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45209</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45209</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45209</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45209</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45209</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45209</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45209</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45209</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45209</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45209</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45209</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45209</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45209</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45209</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45209</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45209</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45209</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45209</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45209</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45209</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45209</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45209</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45209</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45209</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45209</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45209</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45209</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45209</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45209</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45209</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45209</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45209</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45209</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45209</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45209</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45209</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45209</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45209</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45209</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45209</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45209</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45209</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45209</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45209</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45209</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45209</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45209</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45209</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45209</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45209</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45209</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45209</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45209</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45209</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45209</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45209</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45209</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45209</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45209</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45209</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45209</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45209</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45209</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45209</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45209</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45209</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45209</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45209</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45209</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45209</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45209</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45209</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45209</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45209</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45209</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45209</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45209</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45209</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45209</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45209</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45209</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45209</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45209</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45209</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45209</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45209</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45209</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45209</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45209</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45209</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45209</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45209</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45209</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45209</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45209</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45209</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45209</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45209</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45209</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45209</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45209</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45209</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45209</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45209</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45209</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45209</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45209</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45209</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45209</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45209</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45209</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45209</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45209</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45209</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45209</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45209</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45209</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45209</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45209</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45209</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45209</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45209</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45209</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45209</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45209</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45209</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45209</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45209</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45209</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45209</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45209</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45209</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45209</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45209</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45209</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45209</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45209</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45209</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45209</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45209</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45209</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45209</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45209</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45209</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45209</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45209</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45209</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45209</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45209</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45209</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45209</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45209</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45209</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45209</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45209</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45209</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45209</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45209</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45209</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45209</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45209</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45209</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45209</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45209</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45209</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45209</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45209</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45209</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45209</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45209</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45209</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45209</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45209</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45209</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45209</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45209</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45209</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45209</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45209</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45209</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45209</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45209</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45209</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45209</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45209</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45209</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45209</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45209</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45209</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45209</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45209</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45209</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45209</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45209</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45209</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45209</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45209</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45209</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45209</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45209</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45209</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45209</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45209</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45209</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45209</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45209</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45209</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45209</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45209</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45209</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45209</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45209</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45209</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45209</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45209</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45209</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45209</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45209</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45209</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45209</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45209</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45209</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45209</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45209</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45209</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45209</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45209</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45209</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45209</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45209</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45209</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45209</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45209</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45209</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45209</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45209</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45209</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45209</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45209</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45209</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45209</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45209</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45209</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45209</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45209</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45209</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45209</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45209</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45209</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45209</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45209</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45209</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45209</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45209</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45209</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45209</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45209</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45209</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45209</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45209</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45209</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45209</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45209</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45209</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45209</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45209</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45209</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45209</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45209</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45209</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45209</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45209</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45209</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45209</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45209</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45209</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45209</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45209</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45209</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45209</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45209</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45209</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45209</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45209</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45209</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45209</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45209</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45209</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45209</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45209</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45209</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45209</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45209</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45209</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45209</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45209</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45209</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45209</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45209</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45209</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45209</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45209</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45209</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45209</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45209</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45209</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45209</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45209</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45209</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45209</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45209</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45209</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45209</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45209</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45209</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45209</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45209</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45209</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45209</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45209</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45209</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45209</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45209</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45209</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45209</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45209</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45209</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45209</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45209</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45209</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45209</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45209</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45209</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45209</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45209</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45209</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45209</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45209</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45209</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45209</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45209</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45209</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45209</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45209</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45209</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45209</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45209</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45209</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45209</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45209</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45209</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45209</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45209</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45209</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45209</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45209</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45209</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45209</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45209</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45209</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45209</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45209</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45209</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45209</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45209</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45209</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45209</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45209</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45209</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45209</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45209</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45209</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45209</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45209</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45209</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45209</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45209</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45209</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45209</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45209</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45209</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45209</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45209</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45209</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45209</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45209</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45209</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45209</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45209</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45209</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45209</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45209</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45209</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45209</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45209</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45209</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45209</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45209</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45209</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45209</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45209</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45209</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45209</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45209</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45209</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45209</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45209</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45209</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45209</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45209</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45209</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45209</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45209</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45209</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45209</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45209</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45209</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45209</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45209</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45209</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45209</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45209</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45209</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45209</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45209</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45209</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45209</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45209</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45209</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45209</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45209</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45209</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45209</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45209</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45209</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45209</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45209</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45209</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45209</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45209</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45209</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45209</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45209</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45209</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45209</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45209</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45209</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45209</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45209</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45209</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45209</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45209</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45209</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45209</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45209</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45209</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45209</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45209</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45209</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45209</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45209</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45209</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45209</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45209</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45209</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45209</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45209</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45209</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45209</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45209</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45209</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45209</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45209</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45209</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45209</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45209</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45209</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45209</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45209</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45209</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45209</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45209</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45209</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45209</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45209</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45209</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45209</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45209</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45209</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45209</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45209</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45209</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45209</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45209</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45209</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45209</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45209</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45209</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45209</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45209</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45209</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45209</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45209</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45209</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45209</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45209</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45209</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45209</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45209</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45209</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45209</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45209</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45209</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45209</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45209</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45209</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45209</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45209</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45209</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45209</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45209</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45209</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45209</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45209</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45209</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45209</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45209</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45209</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45209</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45209</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45209</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45209</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45209</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45209</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45209</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45209</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45209</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45209</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45209</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45209</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45209</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45209</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45209</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45209</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45209</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45209</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45209</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45209</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45209</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45209</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45209</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45209</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45209</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45209</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45209</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45209</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45209</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45209</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45209</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45209</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45209</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45209</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45209</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45209</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45209</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45209</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45209</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45209</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45209</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45209</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45209</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45209</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45209</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45209</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45209</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45209</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45209</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45209</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45209</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45209</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45209</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45209</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45209</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45209</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45209</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45209</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45209</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45209</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45209</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45209</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45209</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45209</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45209</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45209</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45209</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45209</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45209</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45209</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45209</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45209</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45209</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45209</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45209</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45209</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45209</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45209</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45209</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45209</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45209</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45209</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45209</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45209</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45209</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45209</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45209</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45209</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45209</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45209</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45209</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45209</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45209</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45209</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45209</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45209</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45209</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45209</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45209</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45209</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45209</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45209</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45209</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45209</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45209</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45209</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45209</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45209</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45209</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45209</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45209</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45209</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45209</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45209</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45209</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45209</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45209</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45209</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45209</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45209</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45209</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45209</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45209</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45209</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45209</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45209</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45209</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45209</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45209</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45209</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45209</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45209</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45209</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45209</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45209</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45209</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45209</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45209</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45209</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45209</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45209</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45209</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45209</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45209</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45209</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45209</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45209</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45209</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45209</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45209</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45209</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45209</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45209</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45209</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45209</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45209</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45209</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45209</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45209</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45209</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45209</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45209</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45209</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45209</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45209</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45209</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45209</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45209</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45209</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45209</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45209</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45209</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45209</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45209</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45209</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45209</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45209</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45209</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45209</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45209</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45209</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45209</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45209</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45209</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45209</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45209</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45209</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45209</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45209</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45209</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45209</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45209</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45209</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45209</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45209</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45209</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45209</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45209</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45209</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45209</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45209</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45209</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45209</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45209</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45209</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45209</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45209</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45209</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45209</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45209</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45209</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45209</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45209</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45209</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45209</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45209</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45209</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45209</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45209</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45209</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45209</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45209</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45209</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45209</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45209</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45209</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45209</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45209</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45209</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45209</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45209</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45209</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45209</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45209</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45209</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45209</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45209</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45209</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45209</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45209</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45209</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45209</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45209</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45209</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45209</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45209</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45209</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45209</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45209</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45209</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45209</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45209</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45209</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45209</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45209</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45209</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45209</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45209</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45209</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45209</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45209</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45209</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45209</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45209</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45209</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45209</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45209</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45209</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45209</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45209</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45209</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45209</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45209</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45209</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45209</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45209</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45209</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45209</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45209</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45209</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45209</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45209</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45209</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45209</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45209</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45209</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45209</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45209</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45209</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45209</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45209</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45209</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45209</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45209</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45209</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45209</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45209</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45209</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45209</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45209</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45209</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45209</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45209</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45209</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45209</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45209</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45209</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45209</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45209</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45209</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45209</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45209</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45209</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45209</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45209</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45209</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45209</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45209</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45209</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45209</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45209</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45209</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45209</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45209</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45209</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45209</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45209</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45209</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45209</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45209</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45209</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45209</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45209</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45209</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45209</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45209</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45209</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45209</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45209</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45209</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45209</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45209</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45209</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45209</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45209</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45209</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45209</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45209</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45209</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45209</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45209</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45209</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45209</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45209</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45209</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45209</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45209</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45209</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45209</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45209</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45209</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45209</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45209</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45209</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45209</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45209</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45209</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45209</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45209</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45209</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45209</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45209</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45209</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45209</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45209</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45209</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45209</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45209</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45209</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45209</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45209</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45209</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45209</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45209</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45209</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45209</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45209</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45209</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45209</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45209</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45209</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45209</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45209</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45209</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45209</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45209</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45209</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45209</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45209</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45209</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45209</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45209</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45209</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45209</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45209</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45209</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45209</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60134-2020.png", "A 60134-2020")</f>
        <v/>
      </c>
      <c r="V1372">
        <f>HYPERLINK("https://klasma.github.io/Logging_1904/klagomål/A 60134-2020.docx", "A 60134-2020")</f>
        <v/>
      </c>
      <c r="W1372">
        <f>HYPERLINK("https://klasma.github.io/Logging_1904/klagomålsmail/A 60134-2020.docx", "A 60134-2020")</f>
        <v/>
      </c>
      <c r="X1372">
        <f>HYPERLINK("https://klasma.github.io/Logging_1904/tillsyn/A 60134-2020.docx", "A 60134-2020")</f>
        <v/>
      </c>
      <c r="Y1372">
        <f>HYPERLINK("https://klasma.github.io/Logging_1904/tillsynsmail/A 60134-2020.docx", "A 60134-2020")</f>
        <v/>
      </c>
    </row>
    <row r="1373" ht="15" customHeight="1">
      <c r="A1373" t="inlineStr">
        <is>
          <t>A 60363-2020</t>
        </is>
      </c>
      <c r="B1373" s="1" t="n">
        <v>44152</v>
      </c>
      <c r="C1373" s="1" t="n">
        <v>45209</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45209</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45209</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45209</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45209</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45209</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45209</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45209</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45209</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45209</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45209</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45209</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45209</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45209</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45209</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45209</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45209</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45209</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45209</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45209</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45209</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45209</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45209</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45209</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45209</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45209</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45209</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45209</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45209</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45209</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45209</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45209</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45209</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45209</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45209</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45209</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45209</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45209</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45209</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45209</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45209</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45209</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45209</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45209</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45209</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45209</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45209</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45209</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45209</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45209</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45209</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45209</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45209</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45209</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45209</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45209</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45209</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45209</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45209</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45209</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45209</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45209</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45209</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1599-2021.png", "A 1599-2021")</f>
        <v/>
      </c>
      <c r="V1435">
        <f>HYPERLINK("https://klasma.github.io/Logging_1981/klagomål/A 1599-2021.docx", "A 1599-2021")</f>
        <v/>
      </c>
      <c r="W1435">
        <f>HYPERLINK("https://klasma.github.io/Logging_1981/klagomålsmail/A 1599-2021.docx", "A 1599-2021")</f>
        <v/>
      </c>
      <c r="X1435">
        <f>HYPERLINK("https://klasma.github.io/Logging_1981/tillsyn/A 1599-2021.docx", "A 1599-2021")</f>
        <v/>
      </c>
      <c r="Y1435">
        <f>HYPERLINK("https://klasma.github.io/Logging_1981/tillsynsmail/A 1599-2021.docx", "A 1599-2021")</f>
        <v/>
      </c>
    </row>
    <row r="1436" ht="15" customHeight="1">
      <c r="A1436" t="inlineStr">
        <is>
          <t>A 1492-2021</t>
        </is>
      </c>
      <c r="B1436" s="1" t="n">
        <v>44209</v>
      </c>
      <c r="C1436" s="1" t="n">
        <v>45209</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45209</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45209</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45209</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45209</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45209</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45209</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45209</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45209</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45209</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45209</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45209</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45209</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45209</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45209</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45209</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45209</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45209</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45209</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45209</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45209</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45209</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45209</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45209</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45209</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45209</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45209</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45209</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45209</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45209</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45209</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45209</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45209</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45209</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45209</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45209</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45209</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45209</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45209</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45209</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45209</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45209</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45209</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45209</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45209</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45209</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45209</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45209</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45209</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45209</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45209</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45209</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45209</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45209</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45209</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45209</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45209</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45209</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45209</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45209</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45209</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45209</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45209</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45209</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45209</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45209</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45209</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45209</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45209</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45209</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45209</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45209</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45209</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45209</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45209</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45209</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45209</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45209</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45209</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45209</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45209</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45209</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45209</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45209</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45209</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45209</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45209</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45209</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45209</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45209</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45209</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45209</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45209</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45209</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45209</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45209</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45209</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45209</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45209</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45209</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45209</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45209</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45209</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45209</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45209</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45209</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45209</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45209</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45209</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45209</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45209</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45209</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45209</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45209</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45209</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45209</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45209</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45209</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45209</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45209</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45209</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45209</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45209</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45209</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45209</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45209</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45209</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45209</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45209</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45209</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45209</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45209</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45209</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45209</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45209</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45209</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45209</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45209</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45209</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45209</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45209</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45209</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45209</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45209</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45209</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45209</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45209</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45209</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45209</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45209</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45209</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45209</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45209</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45209</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45209</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45209</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45209</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45209</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45209</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45209</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45209</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45209</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45209</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45209</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45209</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45209</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45209</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45209</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45209</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45209</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45209</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45209</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45209</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45209</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45209</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45209</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45209</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45209</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45209</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45209</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45209</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45209</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45209</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45209</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45209</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45209</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45209</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45209</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45209</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45209</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45209</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45209</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45209</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45209</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45209</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45209</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45209</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45209</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45209</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45209</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45209</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45209</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45209</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45209</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45209</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45209</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45209</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45209</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45209</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45209</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45209</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45209</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45209</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45209</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45209</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45209</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45209</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45209</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45209</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45209</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45209</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45209</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45209</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45209</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45209</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45209</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45209</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45209</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45209</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45209</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45209</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45209</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45209</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45209</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45209</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45209</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45209</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45209</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45209</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45209</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45209</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45209</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45209</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45209</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45209</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45209</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45209</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45209</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45209</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45209</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45209</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45209</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45209</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45209</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45209</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45209</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45209</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45209</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45209</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45209</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45209</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45209</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45209</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45209</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45209</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45209</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45209</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45209</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45209</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45209</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45209</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45209</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45209</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45209</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45209</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45209</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45209</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45209</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45209</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45209</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45209</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45209</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45209</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45209</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45209</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45209</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45209</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45209</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45209</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45209</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45209</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45209</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45209</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45209</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45209</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45209</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45209</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45209</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45209</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45209</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45209</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45209</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45209</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45209</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45209</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45209</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45209</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45209</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45209</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45209</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45209</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45209</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45209</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45209</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45209</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45209</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45209</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45209</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45209</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45209</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45209</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45209</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45209</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45209</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45209</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45209</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45209</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45209</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45209</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45209</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45209</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45209</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45209</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45209</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45209</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45209</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45209</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45209</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45209</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45209</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45209</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45209</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45209</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45209</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45209</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45209</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45209</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45209</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45209</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45209</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45209</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45209</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45209</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45209</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45209</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45209</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45209</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45209</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45209</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45209</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45209</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45209</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45209</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45209</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45209</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45209</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45209</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45209</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45209</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45209</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45209</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45209</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45209</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45209</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45209</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45209</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45209</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45209</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45209</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45209</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45209</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67037-2021.png", "A 67037-2021")</f>
        <v/>
      </c>
      <c r="V1816">
        <f>HYPERLINK("https://klasma.github.io/Logging_1981/klagomål/A 67037-2021.docx", "A 67037-2021")</f>
        <v/>
      </c>
      <c r="W1816">
        <f>HYPERLINK("https://klasma.github.io/Logging_1981/klagomålsmail/A 67037-2021.docx", "A 67037-2021")</f>
        <v/>
      </c>
      <c r="X1816">
        <f>HYPERLINK("https://klasma.github.io/Logging_1981/tillsyn/A 67037-2021.docx", "A 67037-2021")</f>
        <v/>
      </c>
      <c r="Y1816">
        <f>HYPERLINK("https://klasma.github.io/Logging_1981/tillsynsmail/A 67037-2021.docx", "A 67037-2021")</f>
        <v/>
      </c>
    </row>
    <row r="1817" ht="15" customHeight="1">
      <c r="A1817" t="inlineStr">
        <is>
          <t>A 67350-2021</t>
        </is>
      </c>
      <c r="B1817" s="1" t="n">
        <v>44523</v>
      </c>
      <c r="C1817" s="1" t="n">
        <v>45209</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45209</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45209</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45209</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45209</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45209</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45209</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45209</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45209</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45209</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45209</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45209</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45209</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45209</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45209</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45209</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45209</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45209</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45209</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45209</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45209</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45209</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45209</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45209</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45209</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45209</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45209</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45209</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45209</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45209</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45209</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45209</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45209</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45209</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45209</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45209</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45209</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45209</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45209</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45209</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45209</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45209</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45209</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45209</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45209</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45209</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45209</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45209</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45209</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45209</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45209</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45209</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45209</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45209</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45209</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45209</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45209</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45209</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45209</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45209</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45209</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45209</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45209</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45209</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45209</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45209</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45209</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45209</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45209</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45209</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45209</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45209</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45209</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45209</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45209</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45209</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45209</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45209</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45209</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45209</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45209</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45209</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45209</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45209</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45209</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45209</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45209</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45209</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45209</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45209</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45209</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45209</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45209</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45209</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45209</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45209</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45209</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45209</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45209</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45209</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45209</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45209</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45209</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45209</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45209</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45209</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45209</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45209</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45209</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45209</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45209</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45209</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45209</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45209</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45209</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45209</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45209</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45209</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45209</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45209</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45209</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45209</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45209</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45209</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45209</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45209</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45209</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45209</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45209</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45209</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45209</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45209</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45209</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45209</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45209</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45209</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45209</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45209</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45209</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45209</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45209</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45209</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45209</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45209</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45209</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45209</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45209</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45209</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45209</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45209</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45209</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45209</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45209</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45209</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45209</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45209</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45209</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45209</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45209</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45209</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45209</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45209</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45209</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45209</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45209</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45209</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45209</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45209</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45209</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45209</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45209</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45209</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45209</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45209</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45209</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45209</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45209</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45209</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45209</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45209</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45209</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45209</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45209</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45209</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45209</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45209</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45209</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45209</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45209</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45209</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45209</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45209</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45209</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45209</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45209</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45209</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45209</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45209</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45209</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45209</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45209</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45209</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45209</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45209</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45209</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45209</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45209</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45209</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45209</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45209</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45209</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45209</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45209</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45209</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45209</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45209</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45209</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45209</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45209</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45209</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45209</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45209</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45209</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45209</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45209</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45209</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45209</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45209</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45209</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45209</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45209</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45209</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45209</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45209</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45209</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45209</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45209</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45209</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45209</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45209</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45209</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45209</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45209</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45209</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45209</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45209</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45209</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45209</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45209</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45209</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45209</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45209</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45209</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45209</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45209</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45209</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45209</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45209</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45209</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45209</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45209</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45209</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45209</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45209</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45209</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45209</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45209</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45209</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45209</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45209</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45209</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45209</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45209</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45209</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45209</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45209</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45209</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45209</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45209</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45209</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45209</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45209</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45209</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45209</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45209</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45209</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45209</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45209</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45209</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45209</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45209</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45209</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45209</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45209</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45209</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45209</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45209</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45209</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45209</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45209</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45209</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45209</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45209</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45209</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45209</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45209</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45209</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45209</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45209</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45209</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45209</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45209</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45209</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45209</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45209</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45209</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45209</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45209</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45209</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45209</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45209</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45209</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45209</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45209</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45209</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45209</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45209</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45209</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45209</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45209</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45209</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45209</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45209</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45209</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45209</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45209</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45209</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45209</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45209</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45209</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45209</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45209</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45209</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45209</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45209</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45209</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45209</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45209</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45209</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45209</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45209</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45209</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45209</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45209</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45209</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45209</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45209</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45209</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45209</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45209</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45209</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45209</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45209</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45209</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45209</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45209</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45209</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45209</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45209</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45209</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45209</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45209</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45209</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45209</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45209</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45209</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45209</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45209</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45209</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45209</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45209</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45209</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45209</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45209</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45209</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45209</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45209</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45209</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45209</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45209</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45209</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45209</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45209</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45209</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45209</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45209</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45209</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45209</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45209</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45209</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45209</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45209</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45209</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45209</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45209</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45209</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45209</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45209</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45209</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45209</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45209</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45209</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45209</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45209</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45209</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45209</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45209</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45209</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45209</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45209</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45209</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45209</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45209</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45209</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45209</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45209</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45209</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45209</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45209</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45209</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45209</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45209</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45209</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45209</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45209</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45209</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45209</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45209</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45209</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45209</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45209</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45209</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45209</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45209</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45209</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45209</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45209</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45209</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45209</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45209</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45209</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45209</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45209</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45209</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45209</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45209</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45209</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45209</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45209</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45209</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45209</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45209</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45209</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45209</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45209</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45209</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45209</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45209</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45209</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45209</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45209</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45209</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45209</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45209</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45209</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45209</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45209</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45209</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45209</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45209</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45209</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45209</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45209</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45209</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45209</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45209</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45209</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45209</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45209</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45209</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45209</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45209</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45209</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45209</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45209</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45209</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45209</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45209</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45209</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45209</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45209</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45209</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45209</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45209</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45209</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45209</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45209</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45209</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45209</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45209</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45209</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45209</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45209</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45209</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45209</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45209</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45209</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45209</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45209</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45209</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45209</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45209</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45209</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45209</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45209</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45209</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45209</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45209</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45209</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45209</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45209</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45209</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45209</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45209</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45209</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45209</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45209</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45209</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45209</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45209</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45209</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45209</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45209</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45209</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45209</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45209</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45209</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45209</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45209</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45209</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45209</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45209</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45209</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45209</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45209</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45209</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45209</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45209</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45209</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45209</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45209</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45209</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45209</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45209</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45209</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45209</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45209</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45209</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45209</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45209</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45209</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45209</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45209</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45209</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45209</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45209</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45209</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45209</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45209</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45209</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45209</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45209</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45209</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45209</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45209</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45209</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45209</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45209</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45209</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45209</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45209</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45209</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45209</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45209</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45209</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45209</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45209</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45209</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45209</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45209</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45209</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45209</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45209</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45209</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45209</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45209</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45209</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45209</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45209</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45209</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45209</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45209</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45209</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45209</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45209</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45209</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45209</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45209</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45209</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45209</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45209</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45209</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45209</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45209</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45209</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45209</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45209</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45209</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45209</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45209</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45209</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45209</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45209</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45209</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45209</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45209</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45209</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45209</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45209</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45209</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45209</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45209</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45209</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45209</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45209</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45209</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45209</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45209</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45209</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45209</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45209</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45209</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45209</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45209</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45209</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45209</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45209</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45209</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45209</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45209</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45209</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45209</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45209</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45209</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45209</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45209</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45209</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45209</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45209</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45209</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45209</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45209</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45209</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45209</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45209</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45209</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45209</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45209</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45209</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45209</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45209</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45209</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45209</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45209</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45209</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45209</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45209</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45209</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45209</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45209</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45209</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45209</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45209</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45209</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45209</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45209</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45209</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45209</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45209</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45209</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45209</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45209</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45209</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45209</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45209</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45209</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45209</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45209</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45209</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45209</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45209</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45209</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45209</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45209</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45209</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45209</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45209</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45209</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45209</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45209</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45209</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45209</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45209</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45209</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45209</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45209</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45209</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45209</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45209</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45209</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45209</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45209</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45209</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45209</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45209</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45209</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45209</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45209</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45209</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45209</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45209</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45209</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45209</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45209</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45209</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45209</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45209</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45209</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45209</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45209</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45209</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45209</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45209</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45209</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45209</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45209</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45209</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45209</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45209</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45209</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45209</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45209</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45209</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45209</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45209</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45209</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45209</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45209</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45209</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45209</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45209</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45209</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45209</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45209</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45209</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45209</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45209</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45209</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45209</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45209</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45209</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45209</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45209</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45209</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45209</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45209</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45209</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45209</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45209</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45209</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45209</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45209</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45209</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45209</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45209</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45209</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45209</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45209</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45209</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45209</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45209</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45209</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45209</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45209</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45209</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45209</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45209</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45209</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45209</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45209</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45209</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45209</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45209</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45209</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45209</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45209</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45209</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45209</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45209</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45209</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45209</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45209</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45209</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45209</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45209</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45209</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45209</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45209</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45209</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45209</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45209</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45209</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45209</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45209</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45209</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45209</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45209</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45209</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45209</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45209</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45209</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45209</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45209</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45209</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45209</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45209</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45209</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45209</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45209</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45209</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45209</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45209</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45209</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45209</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45209</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45209</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45209</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45209</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45209</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45209</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45209</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45209</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45209</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45209</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45209</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45209</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45209</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45209</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45209</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45209</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45209</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45209</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45209</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45209</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45209</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45209</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45209</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45209</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45209</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45209</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45209</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45209</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45209</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45209</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45209</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45209</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45209</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45209</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45209</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45209</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45209</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45209</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45209</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45209</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45209</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45209</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45209</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45209</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45209</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45209</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45209</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45209</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45209</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45209</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45209</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45209</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45209</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45209</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45209</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45209</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45209</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45209</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45209</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45209</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45209</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45209</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45209</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45209</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45209</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45209</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45209</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45209</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45209</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45209</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45209</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45209</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45209</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45209</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45209</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45209</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45209</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45209</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45209</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45209</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45209</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45209</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45209</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45209</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45209</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45209</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45209</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45209</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45209</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45209</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45209</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45209</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45209</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45209</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45209</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45209</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45209</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45209</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45209</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45209</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45209</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45209</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45209</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45209</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45209</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45209</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45209</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45209</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45209</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45209</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45209</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45209</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45209</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45209</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45209</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45209</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45209</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45209</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45209</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45209</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45209</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45209</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45209</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45209</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45209</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45209</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45209</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45209</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45209</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45209</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45209</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45209</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45209</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45209</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45209</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45209</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45209</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45209</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45209</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45209</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45209</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45209</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45209</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45209</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45209</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45209</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45209</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45209</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45209</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45209</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45209</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45209</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45209</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45209</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45209</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45209</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45209</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45209</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45209</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45209</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45209</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45209</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c r="A2833" t="inlineStr">
        <is>
          <t>A 48367-2023</t>
        </is>
      </c>
      <c r="B2833" s="1" t="n">
        <v>45205</v>
      </c>
      <c r="C2833" s="1" t="n">
        <v>45209</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2023-10-10T06:20:05Z</dcterms:created>
  <dcterms:modified xmlns:dcterms="http://purl.org/dc/terms/" xmlns:xsi="http://www.w3.org/2001/XMLSchema-instance" xsi:type="dcterms:W3CDTF">2023-10-10T06:20:06Z</dcterms:modified>
</cp:coreProperties>
</file>