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45180</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45180</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45180</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45180</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45180</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45180</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45180</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45180</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45180</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45180</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45180</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45180</v>
      </c>
      <c r="D13" t="inlineStr">
        <is>
          <t>VÄSTRA GÖTALANDS LÄN</t>
        </is>
      </c>
      <c r="E13" t="inlineStr">
        <is>
          <t>ALE</t>
        </is>
      </c>
      <c r="G13" t="n">
        <v>10.3</v>
      </c>
      <c r="H13" t="n">
        <v>4</v>
      </c>
      <c r="I13" t="n">
        <v>10</v>
      </c>
      <c r="J13" t="n">
        <v>4</v>
      </c>
      <c r="K13" t="n">
        <v>0</v>
      </c>
      <c r="L13" t="n">
        <v>0</v>
      </c>
      <c r="M13" t="n">
        <v>0</v>
      </c>
      <c r="N13" t="n">
        <v>0</v>
      </c>
      <c r="O13" t="n">
        <v>4</v>
      </c>
      <c r="P13" t="n">
        <v>0</v>
      </c>
      <c r="Q13" t="n">
        <v>14</v>
      </c>
      <c r="R13" s="2" t="inlineStr">
        <is>
          <t>Entita
Mindre hackspett
Spillkråka
Talltita
Blåmossa
Bronshjon
Fällmossa
Guldlockmossa
Klippfrullania
Rödgul trumpetsvamp
Smal svampklubba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45180</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45180</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45180</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45180</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45180</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45180</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45180</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45180</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45180</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45180</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45180</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45180</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45180</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45180</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45180</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45180</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45180</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45180</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45180</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45180</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45180</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45180</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45180</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45180</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45180</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45180</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45180</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45180</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45180</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45180</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45180</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45180</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45180</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45180</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45180</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45180</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45180</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45180</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45180</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45180</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45180</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45180</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45180</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45180</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45180</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412-2023</t>
        </is>
      </c>
      <c r="B59" s="1" t="n">
        <v>44929</v>
      </c>
      <c r="C59" s="1" t="n">
        <v>45180</v>
      </c>
      <c r="D59" t="inlineStr">
        <is>
          <t>VÄSTRA GÖTALANDS LÄN</t>
        </is>
      </c>
      <c r="E59" t="inlineStr">
        <is>
          <t>KARLSBORG</t>
        </is>
      </c>
      <c r="G59" t="n">
        <v>9.9</v>
      </c>
      <c r="H59" t="n">
        <v>0</v>
      </c>
      <c r="I59" t="n">
        <v>2</v>
      </c>
      <c r="J59" t="n">
        <v>2</v>
      </c>
      <c r="K59" t="n">
        <v>1</v>
      </c>
      <c r="L59" t="n">
        <v>0</v>
      </c>
      <c r="M59" t="n">
        <v>0</v>
      </c>
      <c r="N59" t="n">
        <v>0</v>
      </c>
      <c r="O59" t="n">
        <v>3</v>
      </c>
      <c r="P59" t="n">
        <v>1</v>
      </c>
      <c r="Q59" t="n">
        <v>5</v>
      </c>
      <c r="R59" s="2" t="inlineStr">
        <is>
          <t>Lakritsmusseron
Dofttaggsvamp
Motaggsvamp
Dropptaggsvamp
Zontaggsvamp</t>
        </is>
      </c>
      <c r="S59">
        <f>HYPERLINK("https://klasma.github.io/Logging_KARLSBORG/artfynd/A 412-2023.xlsx")</f>
        <v/>
      </c>
      <c r="T59">
        <f>HYPERLINK("https://klasma.github.io/Logging_KARLSBORG/kartor/A 412-2023.png")</f>
        <v/>
      </c>
      <c r="V59">
        <f>HYPERLINK("https://klasma.github.io/Logging_KARLSBORG/klagomål/A 412-2023.docx")</f>
        <v/>
      </c>
      <c r="W59">
        <f>HYPERLINK("https://klasma.github.io/Logging_KARLSBORG/klagomålsmail/A 412-2023.docx")</f>
        <v/>
      </c>
      <c r="X59">
        <f>HYPERLINK("https://klasma.github.io/Logging_KARLSBORG/tillsyn/A 412-2023.docx")</f>
        <v/>
      </c>
      <c r="Y59">
        <f>HYPERLINK("https://klasma.github.io/Logging_KARLSBORG/tillsynsmail/A 412-2023.docx")</f>
        <v/>
      </c>
    </row>
    <row r="60" ht="15" customHeight="1">
      <c r="A60" t="inlineStr">
        <is>
          <t>A 3607-2023</t>
        </is>
      </c>
      <c r="B60" s="1" t="n">
        <v>44950</v>
      </c>
      <c r="C60" s="1" t="n">
        <v>45180</v>
      </c>
      <c r="D60" t="inlineStr">
        <is>
          <t>VÄSTRA GÖTALANDS LÄN</t>
        </is>
      </c>
      <c r="E60" t="inlineStr">
        <is>
          <t>FALKÖPING</t>
        </is>
      </c>
      <c r="F60" t="inlineStr">
        <is>
          <t>Kommuner</t>
        </is>
      </c>
      <c r="G60" t="n">
        <v>4.1</v>
      </c>
      <c r="H60" t="n">
        <v>3</v>
      </c>
      <c r="I60" t="n">
        <v>0</v>
      </c>
      <c r="J60" t="n">
        <v>3</v>
      </c>
      <c r="K60" t="n">
        <v>0</v>
      </c>
      <c r="L60" t="n">
        <v>0</v>
      </c>
      <c r="M60" t="n">
        <v>0</v>
      </c>
      <c r="N60" t="n">
        <v>0</v>
      </c>
      <c r="O60" t="n">
        <v>3</v>
      </c>
      <c r="P60" t="n">
        <v>0</v>
      </c>
      <c r="Q60" t="n">
        <v>5</v>
      </c>
      <c r="R60" s="2" t="inlineStr">
        <is>
          <t>Backtimjan
Entita
Jordtistel
Grönvit nattviol
Gullviva</t>
        </is>
      </c>
      <c r="S60">
        <f>HYPERLINK("https://klasma.github.io/Logging_FALKOPING/artfynd/A 3607-2023.xlsx")</f>
        <v/>
      </c>
      <c r="T60">
        <f>HYPERLINK("https://klasma.github.io/Logging_FALKOPING/kartor/A 3607-2023.png")</f>
        <v/>
      </c>
      <c r="V60">
        <f>HYPERLINK("https://klasma.github.io/Logging_FALKOPING/klagomål/A 3607-2023.docx")</f>
        <v/>
      </c>
      <c r="W60">
        <f>HYPERLINK("https://klasma.github.io/Logging_FALKOPING/klagomålsmail/A 3607-2023.docx")</f>
        <v/>
      </c>
      <c r="X60">
        <f>HYPERLINK("https://klasma.github.io/Logging_FALKOPING/tillsyn/A 3607-2023.docx")</f>
        <v/>
      </c>
      <c r="Y60">
        <f>HYPERLINK("https://klasma.github.io/Logging_FALKOPING/tillsynsmail/A 3607-2023.docx")</f>
        <v/>
      </c>
    </row>
    <row r="61" ht="15" customHeight="1">
      <c r="A61" t="inlineStr">
        <is>
          <t>A 71925-2018</t>
        </is>
      </c>
      <c r="B61" s="1" t="n">
        <v>43455</v>
      </c>
      <c r="C61" s="1" t="n">
        <v>45180</v>
      </c>
      <c r="D61" t="inlineStr">
        <is>
          <t>VÄSTRA GÖTALANDS LÄN</t>
        </is>
      </c>
      <c r="E61" t="inlineStr">
        <is>
          <t>TRANEMO</t>
        </is>
      </c>
      <c r="G61" t="n">
        <v>2.5</v>
      </c>
      <c r="H61" t="n">
        <v>0</v>
      </c>
      <c r="I61" t="n">
        <v>1</v>
      </c>
      <c r="J61" t="n">
        <v>3</v>
      </c>
      <c r="K61" t="n">
        <v>0</v>
      </c>
      <c r="L61" t="n">
        <v>0</v>
      </c>
      <c r="M61" t="n">
        <v>0</v>
      </c>
      <c r="N61" t="n">
        <v>0</v>
      </c>
      <c r="O61" t="n">
        <v>3</v>
      </c>
      <c r="P61" t="n">
        <v>0</v>
      </c>
      <c r="Q61" t="n">
        <v>4</v>
      </c>
      <c r="R61" s="2" t="inlineStr">
        <is>
          <t>Brunpudrad nållav
Svart taggsvamp
Tallriska
Kattfotslav</t>
        </is>
      </c>
      <c r="S61">
        <f>HYPERLINK("https://klasma.github.io/Logging_TRANEMO/artfynd/A 71925-2018.xlsx")</f>
        <v/>
      </c>
      <c r="T61">
        <f>HYPERLINK("https://klasma.github.io/Logging_TRANEMO/kartor/A 71925-2018.png")</f>
        <v/>
      </c>
      <c r="V61">
        <f>HYPERLINK("https://klasma.github.io/Logging_TRANEMO/klagomål/A 71925-2018.docx")</f>
        <v/>
      </c>
      <c r="W61">
        <f>HYPERLINK("https://klasma.github.io/Logging_TRANEMO/klagomålsmail/A 71925-2018.docx")</f>
        <v/>
      </c>
      <c r="X61">
        <f>HYPERLINK("https://klasma.github.io/Logging_TRANEMO/tillsyn/A 71925-2018.docx")</f>
        <v/>
      </c>
      <c r="Y61">
        <f>HYPERLINK("https://klasma.github.io/Logging_TRANEMO/tillsynsmail/A 71925-2018.docx")</f>
        <v/>
      </c>
    </row>
    <row r="62" ht="15" customHeight="1">
      <c r="A62" t="inlineStr">
        <is>
          <t>A 25385-2019</t>
        </is>
      </c>
      <c r="B62" s="1" t="n">
        <v>43606</v>
      </c>
      <c r="C62" s="1" t="n">
        <v>45180</v>
      </c>
      <c r="D62" t="inlineStr">
        <is>
          <t>VÄSTRA GÖTALANDS LÄN</t>
        </is>
      </c>
      <c r="E62" t="inlineStr">
        <is>
          <t>STENUNGSUND</t>
        </is>
      </c>
      <c r="G62" t="n">
        <v>12.5</v>
      </c>
      <c r="H62" t="n">
        <v>0</v>
      </c>
      <c r="I62" t="n">
        <v>3</v>
      </c>
      <c r="J62" t="n">
        <v>0</v>
      </c>
      <c r="K62" t="n">
        <v>0</v>
      </c>
      <c r="L62" t="n">
        <v>1</v>
      </c>
      <c r="M62" t="n">
        <v>0</v>
      </c>
      <c r="N62" t="n">
        <v>0</v>
      </c>
      <c r="O62" t="n">
        <v>1</v>
      </c>
      <c r="P62" t="n">
        <v>1</v>
      </c>
      <c r="Q62" t="n">
        <v>4</v>
      </c>
      <c r="R62" s="2" t="inlineStr">
        <is>
          <t>Ask
Klippfrullania
Trädporella
Västlig hakmossa</t>
        </is>
      </c>
      <c r="S62">
        <f>HYPERLINK("https://klasma.github.io/Logging_STENUNGSUND/artfynd/A 25385-2019.xlsx")</f>
        <v/>
      </c>
      <c r="T62">
        <f>HYPERLINK("https://klasma.github.io/Logging_STENUNGSUND/kartor/A 25385-2019.png")</f>
        <v/>
      </c>
      <c r="V62">
        <f>HYPERLINK("https://klasma.github.io/Logging_STENUNGSUND/klagomål/A 25385-2019.docx")</f>
        <v/>
      </c>
      <c r="W62">
        <f>HYPERLINK("https://klasma.github.io/Logging_STENUNGSUND/klagomålsmail/A 25385-2019.docx")</f>
        <v/>
      </c>
      <c r="X62">
        <f>HYPERLINK("https://klasma.github.io/Logging_STENUNGSUND/tillsyn/A 25385-2019.docx")</f>
        <v/>
      </c>
      <c r="Y62">
        <f>HYPERLINK("https://klasma.github.io/Logging_STENUNGSUND/tillsynsmail/A 25385-2019.docx")</f>
        <v/>
      </c>
    </row>
    <row r="63" ht="15" customHeight="1">
      <c r="A63" t="inlineStr">
        <is>
          <t>A 28474-2019</t>
        </is>
      </c>
      <c r="B63" s="1" t="n">
        <v>43626</v>
      </c>
      <c r="C63" s="1" t="n">
        <v>45180</v>
      </c>
      <c r="D63" t="inlineStr">
        <is>
          <t>VÄSTRA GÖTALANDS LÄN</t>
        </is>
      </c>
      <c r="E63" t="inlineStr">
        <is>
          <t>SKÖVDE</t>
        </is>
      </c>
      <c r="G63" t="n">
        <v>1.2</v>
      </c>
      <c r="H63" t="n">
        <v>0</v>
      </c>
      <c r="I63" t="n">
        <v>2</v>
      </c>
      <c r="J63" t="n">
        <v>2</v>
      </c>
      <c r="K63" t="n">
        <v>0</v>
      </c>
      <c r="L63" t="n">
        <v>0</v>
      </c>
      <c r="M63" t="n">
        <v>0</v>
      </c>
      <c r="N63" t="n">
        <v>0</v>
      </c>
      <c r="O63" t="n">
        <v>2</v>
      </c>
      <c r="P63" t="n">
        <v>0</v>
      </c>
      <c r="Q63" t="n">
        <v>4</v>
      </c>
      <c r="R63" s="2" t="inlineStr">
        <is>
          <t>Kungsspindling
Tårkragskivling
Diskvaxskivling
Grå vaxskivling</t>
        </is>
      </c>
      <c r="S63">
        <f>HYPERLINK("https://klasma.github.io/Logging_SKOVDE/artfynd/A 28474-2019.xlsx")</f>
        <v/>
      </c>
      <c r="T63">
        <f>HYPERLINK("https://klasma.github.io/Logging_SKOVDE/kartor/A 28474-2019.png")</f>
        <v/>
      </c>
      <c r="V63">
        <f>HYPERLINK("https://klasma.github.io/Logging_SKOVDE/klagomål/A 28474-2019.docx")</f>
        <v/>
      </c>
      <c r="W63">
        <f>HYPERLINK("https://klasma.github.io/Logging_SKOVDE/klagomålsmail/A 28474-2019.docx")</f>
        <v/>
      </c>
      <c r="X63">
        <f>HYPERLINK("https://klasma.github.io/Logging_SKOVDE/tillsyn/A 28474-2019.docx")</f>
        <v/>
      </c>
      <c r="Y63">
        <f>HYPERLINK("https://klasma.github.io/Logging_SKOVDE/tillsynsmail/A 28474-2019.docx")</f>
        <v/>
      </c>
    </row>
    <row r="64" ht="15" customHeight="1">
      <c r="A64" t="inlineStr">
        <is>
          <t>A 38001-2019</t>
        </is>
      </c>
      <c r="B64" s="1" t="n">
        <v>43683</v>
      </c>
      <c r="C64" s="1" t="n">
        <v>45180</v>
      </c>
      <c r="D64" t="inlineStr">
        <is>
          <t>VÄSTRA GÖTALANDS LÄN</t>
        </is>
      </c>
      <c r="E64" t="inlineStr">
        <is>
          <t>STRÖMSTAD</t>
        </is>
      </c>
      <c r="G64" t="n">
        <v>2</v>
      </c>
      <c r="H64" t="n">
        <v>2</v>
      </c>
      <c r="I64" t="n">
        <v>2</v>
      </c>
      <c r="J64" t="n">
        <v>0</v>
      </c>
      <c r="K64" t="n">
        <v>0</v>
      </c>
      <c r="L64" t="n">
        <v>0</v>
      </c>
      <c r="M64" t="n">
        <v>0</v>
      </c>
      <c r="N64" t="n">
        <v>0</v>
      </c>
      <c r="O64" t="n">
        <v>0</v>
      </c>
      <c r="P64" t="n">
        <v>0</v>
      </c>
      <c r="Q64" t="n">
        <v>4</v>
      </c>
      <c r="R64" s="2" t="inlineStr">
        <is>
          <t>Blåmossa
Havstulpanlav
Mattlummer
Revlummer</t>
        </is>
      </c>
      <c r="S64">
        <f>HYPERLINK("https://klasma.github.io/Logging_STROMSTAD/artfynd/A 38001-2019.xlsx")</f>
        <v/>
      </c>
      <c r="T64">
        <f>HYPERLINK("https://klasma.github.io/Logging_STROMSTAD/kartor/A 38001-2019.png")</f>
        <v/>
      </c>
      <c r="V64">
        <f>HYPERLINK("https://klasma.github.io/Logging_STROMSTAD/klagomål/A 38001-2019.docx")</f>
        <v/>
      </c>
      <c r="W64">
        <f>HYPERLINK("https://klasma.github.io/Logging_STROMSTAD/klagomålsmail/A 38001-2019.docx")</f>
        <v/>
      </c>
      <c r="X64">
        <f>HYPERLINK("https://klasma.github.io/Logging_STROMSTAD/tillsyn/A 38001-2019.docx")</f>
        <v/>
      </c>
      <c r="Y64">
        <f>HYPERLINK("https://klasma.github.io/Logging_STROMSTAD/tillsynsmail/A 38001-2019.docx")</f>
        <v/>
      </c>
    </row>
    <row r="65" ht="15" customHeight="1">
      <c r="A65" t="inlineStr">
        <is>
          <t>A 43448-2019</t>
        </is>
      </c>
      <c r="B65" s="1" t="n">
        <v>43703</v>
      </c>
      <c r="C65" s="1" t="n">
        <v>45180</v>
      </c>
      <c r="D65" t="inlineStr">
        <is>
          <t>VÄSTRA GÖTALANDS LÄN</t>
        </is>
      </c>
      <c r="E65" t="inlineStr">
        <is>
          <t>MELLERUD</t>
        </is>
      </c>
      <c r="F65" t="inlineStr">
        <is>
          <t>Övriga Aktiebolag</t>
        </is>
      </c>
      <c r="G65" t="n">
        <v>1.6</v>
      </c>
      <c r="H65" t="n">
        <v>0</v>
      </c>
      <c r="I65" t="n">
        <v>1</v>
      </c>
      <c r="J65" t="n">
        <v>1</v>
      </c>
      <c r="K65" t="n">
        <v>1</v>
      </c>
      <c r="L65" t="n">
        <v>1</v>
      </c>
      <c r="M65" t="n">
        <v>0</v>
      </c>
      <c r="N65" t="n">
        <v>0</v>
      </c>
      <c r="O65" t="n">
        <v>3</v>
      </c>
      <c r="P65" t="n">
        <v>2</v>
      </c>
      <c r="Q65" t="n">
        <v>4</v>
      </c>
      <c r="R65" s="2" t="inlineStr">
        <is>
          <t>Blylav
Västlig njurlav
Lunglav
Korallblylav</t>
        </is>
      </c>
      <c r="S65">
        <f>HYPERLINK("https://klasma.github.io/Logging_MELLERUD/artfynd/A 43448-2019.xlsx")</f>
        <v/>
      </c>
      <c r="T65">
        <f>HYPERLINK("https://klasma.github.io/Logging_MELLERUD/kartor/A 43448-2019.png")</f>
        <v/>
      </c>
      <c r="V65">
        <f>HYPERLINK("https://klasma.github.io/Logging_MELLERUD/klagomål/A 43448-2019.docx")</f>
        <v/>
      </c>
      <c r="W65">
        <f>HYPERLINK("https://klasma.github.io/Logging_MELLERUD/klagomålsmail/A 43448-2019.docx")</f>
        <v/>
      </c>
      <c r="X65">
        <f>HYPERLINK("https://klasma.github.io/Logging_MELLERUD/tillsyn/A 43448-2019.docx")</f>
        <v/>
      </c>
      <c r="Y65">
        <f>HYPERLINK("https://klasma.github.io/Logging_MELLERUD/tillsynsmail/A 43448-2019.docx")</f>
        <v/>
      </c>
    </row>
    <row r="66" ht="15" customHeight="1">
      <c r="A66" t="inlineStr">
        <is>
          <t>A 65473-2019</t>
        </is>
      </c>
      <c r="B66" s="1" t="n">
        <v>43803</v>
      </c>
      <c r="C66" s="1" t="n">
        <v>45180</v>
      </c>
      <c r="D66" t="inlineStr">
        <is>
          <t>VÄSTRA GÖTALANDS LÄN</t>
        </is>
      </c>
      <c r="E66" t="inlineStr">
        <is>
          <t>KARLSBORG</t>
        </is>
      </c>
      <c r="G66" t="n">
        <v>4.3</v>
      </c>
      <c r="H66" t="n">
        <v>0</v>
      </c>
      <c r="I66" t="n">
        <v>1</v>
      </c>
      <c r="J66" t="n">
        <v>2</v>
      </c>
      <c r="K66" t="n">
        <v>1</v>
      </c>
      <c r="L66" t="n">
        <v>0</v>
      </c>
      <c r="M66" t="n">
        <v>0</v>
      </c>
      <c r="N66" t="n">
        <v>0</v>
      </c>
      <c r="O66" t="n">
        <v>3</v>
      </c>
      <c r="P66" t="n">
        <v>1</v>
      </c>
      <c r="Q66" t="n">
        <v>4</v>
      </c>
      <c r="R66" s="2" t="inlineStr">
        <is>
          <t>Lakritsmusseron
Motaggsvamp
Skrovlig taggsvamp
Dropptaggsvamp</t>
        </is>
      </c>
      <c r="S66">
        <f>HYPERLINK("https://klasma.github.io/Logging_KARLSBORG/artfynd/A 65473-2019.xlsx")</f>
        <v/>
      </c>
      <c r="T66">
        <f>HYPERLINK("https://klasma.github.io/Logging_KARLSBORG/kartor/A 65473-2019.png")</f>
        <v/>
      </c>
      <c r="V66">
        <f>HYPERLINK("https://klasma.github.io/Logging_KARLSBORG/klagomål/A 65473-2019.docx")</f>
        <v/>
      </c>
      <c r="W66">
        <f>HYPERLINK("https://klasma.github.io/Logging_KARLSBORG/klagomålsmail/A 65473-2019.docx")</f>
        <v/>
      </c>
      <c r="X66">
        <f>HYPERLINK("https://klasma.github.io/Logging_KARLSBORG/tillsyn/A 65473-2019.docx")</f>
        <v/>
      </c>
      <c r="Y66">
        <f>HYPERLINK("https://klasma.github.io/Logging_KARLSBORG/tillsynsmail/A 65473-2019.docx")</f>
        <v/>
      </c>
    </row>
    <row r="67" ht="15" customHeight="1">
      <c r="A67" t="inlineStr">
        <is>
          <t>A 65650-2019</t>
        </is>
      </c>
      <c r="B67" s="1" t="n">
        <v>43804</v>
      </c>
      <c r="C67" s="1" t="n">
        <v>45180</v>
      </c>
      <c r="D67" t="inlineStr">
        <is>
          <t>VÄSTRA GÖTALANDS LÄN</t>
        </is>
      </c>
      <c r="E67" t="inlineStr">
        <is>
          <t>KARLSBORG</t>
        </is>
      </c>
      <c r="G67" t="n">
        <v>11.9</v>
      </c>
      <c r="H67" t="n">
        <v>1</v>
      </c>
      <c r="I67" t="n">
        <v>1</v>
      </c>
      <c r="J67" t="n">
        <v>2</v>
      </c>
      <c r="K67" t="n">
        <v>0</v>
      </c>
      <c r="L67" t="n">
        <v>0</v>
      </c>
      <c r="M67" t="n">
        <v>0</v>
      </c>
      <c r="N67" t="n">
        <v>0</v>
      </c>
      <c r="O67" t="n">
        <v>2</v>
      </c>
      <c r="P67" t="n">
        <v>0</v>
      </c>
      <c r="Q67" t="n">
        <v>4</v>
      </c>
      <c r="R67" s="2" t="inlineStr">
        <is>
          <t>Dofttaggsvamp
Svart taggsvamp
Dropptaggsvamp
Vanlig padda</t>
        </is>
      </c>
      <c r="S67">
        <f>HYPERLINK("https://klasma.github.io/Logging_KARLSBORG/artfynd/A 65650-2019.xlsx")</f>
        <v/>
      </c>
      <c r="T67">
        <f>HYPERLINK("https://klasma.github.io/Logging_KARLSBORG/kartor/A 65650-2019.png")</f>
        <v/>
      </c>
      <c r="V67">
        <f>HYPERLINK("https://klasma.github.io/Logging_KARLSBORG/klagomål/A 65650-2019.docx")</f>
        <v/>
      </c>
      <c r="W67">
        <f>HYPERLINK("https://klasma.github.io/Logging_KARLSBORG/klagomålsmail/A 65650-2019.docx")</f>
        <v/>
      </c>
      <c r="X67">
        <f>HYPERLINK("https://klasma.github.io/Logging_KARLSBORG/tillsyn/A 65650-2019.docx")</f>
        <v/>
      </c>
      <c r="Y67">
        <f>HYPERLINK("https://klasma.github.io/Logging_KARLSBORG/tillsynsmail/A 65650-2019.docx")</f>
        <v/>
      </c>
    </row>
    <row r="68" ht="15" customHeight="1">
      <c r="A68" t="inlineStr">
        <is>
          <t>A 41180-2020</t>
        </is>
      </c>
      <c r="B68" s="1" t="n">
        <v>44069</v>
      </c>
      <c r="C68" s="1" t="n">
        <v>45180</v>
      </c>
      <c r="D68" t="inlineStr">
        <is>
          <t>VÄSTRA GÖTALANDS LÄN</t>
        </is>
      </c>
      <c r="E68" t="inlineStr">
        <is>
          <t>KARLSBORG</t>
        </is>
      </c>
      <c r="G68" t="n">
        <v>14.4</v>
      </c>
      <c r="H68" t="n">
        <v>1</v>
      </c>
      <c r="I68" t="n">
        <v>1</v>
      </c>
      <c r="J68" t="n">
        <v>2</v>
      </c>
      <c r="K68" t="n">
        <v>0</v>
      </c>
      <c r="L68" t="n">
        <v>0</v>
      </c>
      <c r="M68" t="n">
        <v>0</v>
      </c>
      <c r="N68" t="n">
        <v>0</v>
      </c>
      <c r="O68" t="n">
        <v>2</v>
      </c>
      <c r="P68" t="n">
        <v>0</v>
      </c>
      <c r="Q68" t="n">
        <v>4</v>
      </c>
      <c r="R68" s="2" t="inlineStr">
        <is>
          <t>Skogsklocka
Slåtterfibbla
Vårärt
Blåsippa</t>
        </is>
      </c>
      <c r="S68">
        <f>HYPERLINK("https://klasma.github.io/Logging_KARLSBORG/artfynd/A 41180-2020.xlsx")</f>
        <v/>
      </c>
      <c r="T68">
        <f>HYPERLINK("https://klasma.github.io/Logging_KARLSBORG/kartor/A 41180-2020.png")</f>
        <v/>
      </c>
      <c r="V68">
        <f>HYPERLINK("https://klasma.github.io/Logging_KARLSBORG/klagomål/A 41180-2020.docx")</f>
        <v/>
      </c>
      <c r="W68">
        <f>HYPERLINK("https://klasma.github.io/Logging_KARLSBORG/klagomålsmail/A 41180-2020.docx")</f>
        <v/>
      </c>
      <c r="X68">
        <f>HYPERLINK("https://klasma.github.io/Logging_KARLSBORG/tillsyn/A 41180-2020.docx")</f>
        <v/>
      </c>
      <c r="Y68">
        <f>HYPERLINK("https://klasma.github.io/Logging_KARLSBORG/tillsynsmail/A 41180-2020.docx")</f>
        <v/>
      </c>
    </row>
    <row r="69" ht="15" customHeight="1">
      <c r="A69" t="inlineStr">
        <is>
          <t>A 41233-2020</t>
        </is>
      </c>
      <c r="B69" s="1" t="n">
        <v>44071</v>
      </c>
      <c r="C69" s="1" t="n">
        <v>45180</v>
      </c>
      <c r="D69" t="inlineStr">
        <is>
          <t>VÄSTRA GÖTALANDS LÄN</t>
        </is>
      </c>
      <c r="E69" t="inlineStr">
        <is>
          <t>STRÖMSTAD</t>
        </is>
      </c>
      <c r="G69" t="n">
        <v>9.300000000000001</v>
      </c>
      <c r="H69" t="n">
        <v>4</v>
      </c>
      <c r="I69" t="n">
        <v>1</v>
      </c>
      <c r="J69" t="n">
        <v>0</v>
      </c>
      <c r="K69" t="n">
        <v>0</v>
      </c>
      <c r="L69" t="n">
        <v>0</v>
      </c>
      <c r="M69" t="n">
        <v>0</v>
      </c>
      <c r="N69" t="n">
        <v>0</v>
      </c>
      <c r="O69" t="n">
        <v>0</v>
      </c>
      <c r="P69" t="n">
        <v>0</v>
      </c>
      <c r="Q69" t="n">
        <v>4</v>
      </c>
      <c r="R69" s="2" t="inlineStr">
        <is>
          <t>Korallrot
Blåsippa
Lopplummer
Revlummer</t>
        </is>
      </c>
      <c r="S69">
        <f>HYPERLINK("https://klasma.github.io/Logging_STROMSTAD/artfynd/A 41233-2020.xlsx")</f>
        <v/>
      </c>
      <c r="T69">
        <f>HYPERLINK("https://klasma.github.io/Logging_STROMSTAD/kartor/A 41233-2020.png")</f>
        <v/>
      </c>
      <c r="V69">
        <f>HYPERLINK("https://klasma.github.io/Logging_STROMSTAD/klagomål/A 41233-2020.docx")</f>
        <v/>
      </c>
      <c r="W69">
        <f>HYPERLINK("https://klasma.github.io/Logging_STROMSTAD/klagomålsmail/A 41233-2020.docx")</f>
        <v/>
      </c>
      <c r="X69">
        <f>HYPERLINK("https://klasma.github.io/Logging_STROMSTAD/tillsyn/A 41233-2020.docx")</f>
        <v/>
      </c>
      <c r="Y69">
        <f>HYPERLINK("https://klasma.github.io/Logging_STROMSTAD/tillsynsmail/A 41233-2020.docx")</f>
        <v/>
      </c>
    </row>
    <row r="70" ht="15" customHeight="1">
      <c r="A70" t="inlineStr">
        <is>
          <t>A 7577-2021</t>
        </is>
      </c>
      <c r="B70" s="1" t="n">
        <v>44240</v>
      </c>
      <c r="C70" s="1" t="n">
        <v>45180</v>
      </c>
      <c r="D70" t="inlineStr">
        <is>
          <t>VÄSTRA GÖTALANDS LÄN</t>
        </is>
      </c>
      <c r="E70" t="inlineStr">
        <is>
          <t>TANUM</t>
        </is>
      </c>
      <c r="G70" t="n">
        <v>2</v>
      </c>
      <c r="H70" t="n">
        <v>1</v>
      </c>
      <c r="I70" t="n">
        <v>3</v>
      </c>
      <c r="J70" t="n">
        <v>1</v>
      </c>
      <c r="K70" t="n">
        <v>0</v>
      </c>
      <c r="L70" t="n">
        <v>0</v>
      </c>
      <c r="M70" t="n">
        <v>0</v>
      </c>
      <c r="N70" t="n">
        <v>0</v>
      </c>
      <c r="O70" t="n">
        <v>1</v>
      </c>
      <c r="P70" t="n">
        <v>0</v>
      </c>
      <c r="Q70" t="n">
        <v>4</v>
      </c>
      <c r="R70" s="2" t="inlineStr">
        <is>
          <t>Spillkråka
Blåmossa
Dropptaggsvamp
Mindre märgborre</t>
        </is>
      </c>
      <c r="S70">
        <f>HYPERLINK("https://klasma.github.io/Logging_TANUM/artfynd/A 7577-2021.xlsx")</f>
        <v/>
      </c>
      <c r="T70">
        <f>HYPERLINK("https://klasma.github.io/Logging_TANUM/kartor/A 7577-2021.png")</f>
        <v/>
      </c>
      <c r="V70">
        <f>HYPERLINK("https://klasma.github.io/Logging_TANUM/klagomål/A 7577-2021.docx")</f>
        <v/>
      </c>
      <c r="W70">
        <f>HYPERLINK("https://klasma.github.io/Logging_TANUM/klagomålsmail/A 7577-2021.docx")</f>
        <v/>
      </c>
      <c r="X70">
        <f>HYPERLINK("https://klasma.github.io/Logging_TANUM/tillsyn/A 7577-2021.docx")</f>
        <v/>
      </c>
      <c r="Y70">
        <f>HYPERLINK("https://klasma.github.io/Logging_TANUM/tillsynsmail/A 7577-2021.docx")</f>
        <v/>
      </c>
    </row>
    <row r="71" ht="15" customHeight="1">
      <c r="A71" t="inlineStr">
        <is>
          <t>A 17902-2021</t>
        </is>
      </c>
      <c r="B71" s="1" t="n">
        <v>44300</v>
      </c>
      <c r="C71" s="1" t="n">
        <v>45180</v>
      </c>
      <c r="D71" t="inlineStr">
        <is>
          <t>VÄSTRA GÖTALANDS LÄN</t>
        </is>
      </c>
      <c r="E71" t="inlineStr">
        <is>
          <t>STRÖMSTAD</t>
        </is>
      </c>
      <c r="G71" t="n">
        <v>8.5</v>
      </c>
      <c r="H71" t="n">
        <v>1</v>
      </c>
      <c r="I71" t="n">
        <v>3</v>
      </c>
      <c r="J71" t="n">
        <v>1</v>
      </c>
      <c r="K71" t="n">
        <v>0</v>
      </c>
      <c r="L71" t="n">
        <v>0</v>
      </c>
      <c r="M71" t="n">
        <v>0</v>
      </c>
      <c r="N71" t="n">
        <v>0</v>
      </c>
      <c r="O71" t="n">
        <v>1</v>
      </c>
      <c r="P71" t="n">
        <v>0</v>
      </c>
      <c r="Q71" t="n">
        <v>4</v>
      </c>
      <c r="R71" s="2" t="inlineStr">
        <is>
          <t>Spillkråka
Blåmossa
Stor revmossa
Västlig hakmossa</t>
        </is>
      </c>
      <c r="S71">
        <f>HYPERLINK("https://klasma.github.io/Logging_STROMSTAD/artfynd/A 17902-2021.xlsx")</f>
        <v/>
      </c>
      <c r="T71">
        <f>HYPERLINK("https://klasma.github.io/Logging_STROMSTAD/kartor/A 17902-2021.png")</f>
        <v/>
      </c>
      <c r="V71">
        <f>HYPERLINK("https://klasma.github.io/Logging_STROMSTAD/klagomål/A 17902-2021.docx")</f>
        <v/>
      </c>
      <c r="W71">
        <f>HYPERLINK("https://klasma.github.io/Logging_STROMSTAD/klagomålsmail/A 17902-2021.docx")</f>
        <v/>
      </c>
      <c r="X71">
        <f>HYPERLINK("https://klasma.github.io/Logging_STROMSTAD/tillsyn/A 17902-2021.docx")</f>
        <v/>
      </c>
      <c r="Y71">
        <f>HYPERLINK("https://klasma.github.io/Logging_STROMSTAD/tillsynsmail/A 17902-2021.docx")</f>
        <v/>
      </c>
    </row>
    <row r="72" ht="15" customHeight="1">
      <c r="A72" t="inlineStr">
        <is>
          <t>A 32397-2021</t>
        </is>
      </c>
      <c r="B72" s="1" t="n">
        <v>44371</v>
      </c>
      <c r="C72" s="1" t="n">
        <v>45180</v>
      </c>
      <c r="D72" t="inlineStr">
        <is>
          <t>VÄSTRA GÖTALANDS LÄN</t>
        </is>
      </c>
      <c r="E72" t="inlineStr">
        <is>
          <t>MELLERUD</t>
        </is>
      </c>
      <c r="G72" t="n">
        <v>6.9</v>
      </c>
      <c r="H72" t="n">
        <v>2</v>
      </c>
      <c r="I72" t="n">
        <v>2</v>
      </c>
      <c r="J72" t="n">
        <v>1</v>
      </c>
      <c r="K72" t="n">
        <v>0</v>
      </c>
      <c r="L72" t="n">
        <v>0</v>
      </c>
      <c r="M72" t="n">
        <v>0</v>
      </c>
      <c r="N72" t="n">
        <v>0</v>
      </c>
      <c r="O72" t="n">
        <v>1</v>
      </c>
      <c r="P72" t="n">
        <v>0</v>
      </c>
      <c r="Q72" t="n">
        <v>4</v>
      </c>
      <c r="R72" s="2" t="inlineStr">
        <is>
          <t>Skirmossa
Dunmossa
Stor revmossa
Blåsippa</t>
        </is>
      </c>
      <c r="S72">
        <f>HYPERLINK("https://klasma.github.io/Logging_MELLERUD/artfynd/A 32397-2021.xlsx")</f>
        <v/>
      </c>
      <c r="T72">
        <f>HYPERLINK("https://klasma.github.io/Logging_MELLERUD/kartor/A 32397-2021.png")</f>
        <v/>
      </c>
      <c r="V72">
        <f>HYPERLINK("https://klasma.github.io/Logging_MELLERUD/klagomål/A 32397-2021.docx")</f>
        <v/>
      </c>
      <c r="W72">
        <f>HYPERLINK("https://klasma.github.io/Logging_MELLERUD/klagomålsmail/A 32397-2021.docx")</f>
        <v/>
      </c>
      <c r="X72">
        <f>HYPERLINK("https://klasma.github.io/Logging_MELLERUD/tillsyn/A 32397-2021.docx")</f>
        <v/>
      </c>
      <c r="Y72">
        <f>HYPERLINK("https://klasma.github.io/Logging_MELLERUD/tillsynsmail/A 32397-2021.docx")</f>
        <v/>
      </c>
    </row>
    <row r="73" ht="15" customHeight="1">
      <c r="A73" t="inlineStr">
        <is>
          <t>A 49356-2021</t>
        </is>
      </c>
      <c r="B73" s="1" t="n">
        <v>44454</v>
      </c>
      <c r="C73" s="1" t="n">
        <v>45180</v>
      </c>
      <c r="D73" t="inlineStr">
        <is>
          <t>VÄSTRA GÖTALANDS LÄN</t>
        </is>
      </c>
      <c r="E73" t="inlineStr">
        <is>
          <t>STRÖMSTAD</t>
        </is>
      </c>
      <c r="G73" t="n">
        <v>7.9</v>
      </c>
      <c r="H73" t="n">
        <v>3</v>
      </c>
      <c r="I73" t="n">
        <v>1</v>
      </c>
      <c r="J73" t="n">
        <v>1</v>
      </c>
      <c r="K73" t="n">
        <v>1</v>
      </c>
      <c r="L73" t="n">
        <v>0</v>
      </c>
      <c r="M73" t="n">
        <v>0</v>
      </c>
      <c r="N73" t="n">
        <v>0</v>
      </c>
      <c r="O73" t="n">
        <v>2</v>
      </c>
      <c r="P73" t="n">
        <v>1</v>
      </c>
      <c r="Q73" t="n">
        <v>4</v>
      </c>
      <c r="R73" s="2" t="inlineStr">
        <is>
          <t>Knärot
Duvhök
Blåmossa
Revlummer</t>
        </is>
      </c>
      <c r="S73">
        <f>HYPERLINK("https://klasma.github.io/Logging_STROMSTAD/artfynd/A 49356-2021.xlsx")</f>
        <v/>
      </c>
      <c r="T73">
        <f>HYPERLINK("https://klasma.github.io/Logging_STROMSTAD/kartor/A 49356-2021.png")</f>
        <v/>
      </c>
      <c r="U73">
        <f>HYPERLINK("https://klasma.github.io/Logging_STROMSTAD/knärot/A 49356-2021.png")</f>
        <v/>
      </c>
      <c r="V73">
        <f>HYPERLINK("https://klasma.github.io/Logging_STROMSTAD/klagomål/A 49356-2021.docx")</f>
        <v/>
      </c>
      <c r="W73">
        <f>HYPERLINK("https://klasma.github.io/Logging_STROMSTAD/klagomålsmail/A 49356-2021.docx")</f>
        <v/>
      </c>
      <c r="X73">
        <f>HYPERLINK("https://klasma.github.io/Logging_STROMSTAD/tillsyn/A 49356-2021.docx")</f>
        <v/>
      </c>
      <c r="Y73">
        <f>HYPERLINK("https://klasma.github.io/Logging_STROMSTAD/tillsynsmail/A 49356-2021.docx")</f>
        <v/>
      </c>
    </row>
    <row r="74" ht="15" customHeight="1">
      <c r="A74" t="inlineStr">
        <is>
          <t>A 57566-2021</t>
        </is>
      </c>
      <c r="B74" s="1" t="n">
        <v>44484</v>
      </c>
      <c r="C74" s="1" t="n">
        <v>45180</v>
      </c>
      <c r="D74" t="inlineStr">
        <is>
          <t>VÄSTRA GÖTALANDS LÄN</t>
        </is>
      </c>
      <c r="E74" t="inlineStr">
        <is>
          <t>TÖREBODA</t>
        </is>
      </c>
      <c r="F74" t="inlineStr">
        <is>
          <t>Sveaskog</t>
        </is>
      </c>
      <c r="G74" t="n">
        <v>1.3</v>
      </c>
      <c r="H74" t="n">
        <v>1</v>
      </c>
      <c r="I74" t="n">
        <v>2</v>
      </c>
      <c r="J74" t="n">
        <v>0</v>
      </c>
      <c r="K74" t="n">
        <v>0</v>
      </c>
      <c r="L74" t="n">
        <v>1</v>
      </c>
      <c r="M74" t="n">
        <v>0</v>
      </c>
      <c r="N74" t="n">
        <v>0</v>
      </c>
      <c r="O74" t="n">
        <v>1</v>
      </c>
      <c r="P74" t="n">
        <v>1</v>
      </c>
      <c r="Q74" t="n">
        <v>4</v>
      </c>
      <c r="R74" s="2" t="inlineStr">
        <is>
          <t>Ask
Lönnlav
Trubbfjädermossa
Blåsippa</t>
        </is>
      </c>
      <c r="S74">
        <f>HYPERLINK("https://klasma.github.io/Logging_TOREBODA/artfynd/A 57566-2021.xlsx")</f>
        <v/>
      </c>
      <c r="T74">
        <f>HYPERLINK("https://klasma.github.io/Logging_TOREBODA/kartor/A 57566-2021.png")</f>
        <v/>
      </c>
      <c r="V74">
        <f>HYPERLINK("https://klasma.github.io/Logging_TOREBODA/klagomål/A 57566-2021.docx")</f>
        <v/>
      </c>
      <c r="W74">
        <f>HYPERLINK("https://klasma.github.io/Logging_TOREBODA/klagomålsmail/A 57566-2021.docx")</f>
        <v/>
      </c>
      <c r="X74">
        <f>HYPERLINK("https://klasma.github.io/Logging_TOREBODA/tillsyn/A 57566-2021.docx")</f>
        <v/>
      </c>
      <c r="Y74">
        <f>HYPERLINK("https://klasma.github.io/Logging_TOREBODA/tillsynsmail/A 57566-2021.docx")</f>
        <v/>
      </c>
    </row>
    <row r="75" ht="15" customHeight="1">
      <c r="A75" t="inlineStr">
        <is>
          <t>A 63367-2021</t>
        </is>
      </c>
      <c r="B75" s="1" t="n">
        <v>44506</v>
      </c>
      <c r="C75" s="1" t="n">
        <v>45180</v>
      </c>
      <c r="D75" t="inlineStr">
        <is>
          <t>VÄSTRA GÖTALANDS LÄN</t>
        </is>
      </c>
      <c r="E75" t="inlineStr">
        <is>
          <t>TANUM</t>
        </is>
      </c>
      <c r="G75" t="n">
        <v>1.7</v>
      </c>
      <c r="H75" t="n">
        <v>4</v>
      </c>
      <c r="I75" t="n">
        <v>0</v>
      </c>
      <c r="J75" t="n">
        <v>4</v>
      </c>
      <c r="K75" t="n">
        <v>0</v>
      </c>
      <c r="L75" t="n">
        <v>0</v>
      </c>
      <c r="M75" t="n">
        <v>0</v>
      </c>
      <c r="N75" t="n">
        <v>0</v>
      </c>
      <c r="O75" t="n">
        <v>4</v>
      </c>
      <c r="P75" t="n">
        <v>0</v>
      </c>
      <c r="Q75" t="n">
        <v>4</v>
      </c>
      <c r="R75" s="2" t="inlineStr">
        <is>
          <t>Grönsångare
Gulsparv
Kråka
Talltita</t>
        </is>
      </c>
      <c r="S75">
        <f>HYPERLINK("https://klasma.github.io/Logging_TANUM/artfynd/A 63367-2021.xlsx")</f>
        <v/>
      </c>
      <c r="T75">
        <f>HYPERLINK("https://klasma.github.io/Logging_TANUM/kartor/A 63367-2021.png")</f>
        <v/>
      </c>
      <c r="V75">
        <f>HYPERLINK("https://klasma.github.io/Logging_TANUM/klagomål/A 63367-2021.docx")</f>
        <v/>
      </c>
      <c r="W75">
        <f>HYPERLINK("https://klasma.github.io/Logging_TANUM/klagomålsmail/A 63367-2021.docx")</f>
        <v/>
      </c>
      <c r="X75">
        <f>HYPERLINK("https://klasma.github.io/Logging_TANUM/tillsyn/A 63367-2021.docx")</f>
        <v/>
      </c>
      <c r="Y75">
        <f>HYPERLINK("https://klasma.github.io/Logging_TANUM/tillsynsmail/A 63367-2021.docx")</f>
        <v/>
      </c>
    </row>
    <row r="76" ht="15" customHeight="1">
      <c r="A76" t="inlineStr">
        <is>
          <t>A 74306-2021</t>
        </is>
      </c>
      <c r="B76" s="1" t="n">
        <v>44559</v>
      </c>
      <c r="C76" s="1" t="n">
        <v>45180</v>
      </c>
      <c r="D76" t="inlineStr">
        <is>
          <t>VÄSTRA GÖTALANDS LÄN</t>
        </is>
      </c>
      <c r="E76" t="inlineStr">
        <is>
          <t>ORUST</t>
        </is>
      </c>
      <c r="G76" t="n">
        <v>14.6</v>
      </c>
      <c r="H76" t="n">
        <v>1</v>
      </c>
      <c r="I76" t="n">
        <v>0</v>
      </c>
      <c r="J76" t="n">
        <v>3</v>
      </c>
      <c r="K76" t="n">
        <v>0</v>
      </c>
      <c r="L76" t="n">
        <v>0</v>
      </c>
      <c r="M76" t="n">
        <v>0</v>
      </c>
      <c r="N76" t="n">
        <v>0</v>
      </c>
      <c r="O76" t="n">
        <v>3</v>
      </c>
      <c r="P76" t="n">
        <v>0</v>
      </c>
      <c r="Q76" t="n">
        <v>4</v>
      </c>
      <c r="R76" s="2" t="inlineStr">
        <is>
          <t>Dvärglin
Kösa
Åkerrödtoppa
Revlummer</t>
        </is>
      </c>
      <c r="S76">
        <f>HYPERLINK("https://klasma.github.io/Logging_ORUST/artfynd/A 74306-2021.xlsx")</f>
        <v/>
      </c>
      <c r="T76">
        <f>HYPERLINK("https://klasma.github.io/Logging_ORUST/kartor/A 74306-2021.png")</f>
        <v/>
      </c>
      <c r="V76">
        <f>HYPERLINK("https://klasma.github.io/Logging_ORUST/klagomål/A 74306-2021.docx")</f>
        <v/>
      </c>
      <c r="W76">
        <f>HYPERLINK("https://klasma.github.io/Logging_ORUST/klagomålsmail/A 74306-2021.docx")</f>
        <v/>
      </c>
      <c r="X76">
        <f>HYPERLINK("https://klasma.github.io/Logging_ORUST/tillsyn/A 74306-2021.docx")</f>
        <v/>
      </c>
      <c r="Y76">
        <f>HYPERLINK("https://klasma.github.io/Logging_ORUST/tillsynsmail/A 74306-2021.docx")</f>
        <v/>
      </c>
    </row>
    <row r="77" ht="15" customHeight="1">
      <c r="A77" t="inlineStr">
        <is>
          <t>A 5481-2022</t>
        </is>
      </c>
      <c r="B77" s="1" t="n">
        <v>44595</v>
      </c>
      <c r="C77" s="1" t="n">
        <v>45180</v>
      </c>
      <c r="D77" t="inlineStr">
        <is>
          <t>VÄSTRA GÖTALANDS LÄN</t>
        </is>
      </c>
      <c r="E77" t="inlineStr">
        <is>
          <t>SKÖVDE</t>
        </is>
      </c>
      <c r="F77" t="inlineStr">
        <is>
          <t>Kommuner</t>
        </is>
      </c>
      <c r="G77" t="n">
        <v>2.3</v>
      </c>
      <c r="H77" t="n">
        <v>3</v>
      </c>
      <c r="I77" t="n">
        <v>1</v>
      </c>
      <c r="J77" t="n">
        <v>1</v>
      </c>
      <c r="K77" t="n">
        <v>1</v>
      </c>
      <c r="L77" t="n">
        <v>0</v>
      </c>
      <c r="M77" t="n">
        <v>0</v>
      </c>
      <c r="N77" t="n">
        <v>0</v>
      </c>
      <c r="O77" t="n">
        <v>2</v>
      </c>
      <c r="P77" t="n">
        <v>1</v>
      </c>
      <c r="Q77" t="n">
        <v>4</v>
      </c>
      <c r="R77" s="2" t="inlineStr">
        <is>
          <t>Knärot
Grantaggsvamp
Skogsknipprot
Revlummer</t>
        </is>
      </c>
      <c r="S77">
        <f>HYPERLINK("https://klasma.github.io/Logging_SKOVDE/artfynd/A 5481-2022.xlsx")</f>
        <v/>
      </c>
      <c r="T77">
        <f>HYPERLINK("https://klasma.github.io/Logging_SKOVDE/kartor/A 5481-2022.png")</f>
        <v/>
      </c>
      <c r="U77">
        <f>HYPERLINK("https://klasma.github.io/Logging_SKOVDE/knärot/A 5481-2022.png")</f>
        <v/>
      </c>
      <c r="V77">
        <f>HYPERLINK("https://klasma.github.io/Logging_SKOVDE/klagomål/A 5481-2022.docx")</f>
        <v/>
      </c>
      <c r="W77">
        <f>HYPERLINK("https://klasma.github.io/Logging_SKOVDE/klagomålsmail/A 5481-2022.docx")</f>
        <v/>
      </c>
      <c r="X77">
        <f>HYPERLINK("https://klasma.github.io/Logging_SKOVDE/tillsyn/A 5481-2022.docx")</f>
        <v/>
      </c>
      <c r="Y77">
        <f>HYPERLINK("https://klasma.github.io/Logging_SKOVDE/tillsynsmail/A 5481-2022.docx")</f>
        <v/>
      </c>
    </row>
    <row r="78" ht="15" customHeight="1">
      <c r="A78" t="inlineStr">
        <is>
          <t>A 12865-2022</t>
        </is>
      </c>
      <c r="B78" s="1" t="n">
        <v>44642</v>
      </c>
      <c r="C78" s="1" t="n">
        <v>45180</v>
      </c>
      <c r="D78" t="inlineStr">
        <is>
          <t>VÄSTRA GÖTALANDS LÄN</t>
        </is>
      </c>
      <c r="E78" t="inlineStr">
        <is>
          <t>GÖTENE</t>
        </is>
      </c>
      <c r="G78" t="n">
        <v>0.5</v>
      </c>
      <c r="H78" t="n">
        <v>4</v>
      </c>
      <c r="I78" t="n">
        <v>0</v>
      </c>
      <c r="J78" t="n">
        <v>1</v>
      </c>
      <c r="K78" t="n">
        <v>0</v>
      </c>
      <c r="L78" t="n">
        <v>0</v>
      </c>
      <c r="M78" t="n">
        <v>0</v>
      </c>
      <c r="N78" t="n">
        <v>0</v>
      </c>
      <c r="O78" t="n">
        <v>1</v>
      </c>
      <c r="P78" t="n">
        <v>0</v>
      </c>
      <c r="Q78" t="n">
        <v>4</v>
      </c>
      <c r="R78" s="2" t="inlineStr">
        <is>
          <t>Nordfladdermus
Dvärgpipistrell
Större brunfladdermus
Vattenfladdermus</t>
        </is>
      </c>
      <c r="S78">
        <f>HYPERLINK("https://klasma.github.io/Logging_GOTENE/artfynd/A 12865-2022.xlsx")</f>
        <v/>
      </c>
      <c r="T78">
        <f>HYPERLINK("https://klasma.github.io/Logging_GOTENE/kartor/A 12865-2022.png")</f>
        <v/>
      </c>
      <c r="V78">
        <f>HYPERLINK("https://klasma.github.io/Logging_GOTENE/klagomål/A 12865-2022.docx")</f>
        <v/>
      </c>
      <c r="W78">
        <f>HYPERLINK("https://klasma.github.io/Logging_GOTENE/klagomålsmail/A 12865-2022.docx")</f>
        <v/>
      </c>
      <c r="X78">
        <f>HYPERLINK("https://klasma.github.io/Logging_GOTENE/tillsyn/A 12865-2022.docx")</f>
        <v/>
      </c>
      <c r="Y78">
        <f>HYPERLINK("https://klasma.github.io/Logging_GOTENE/tillsynsmail/A 12865-2022.docx")</f>
        <v/>
      </c>
    </row>
    <row r="79" ht="15" customHeight="1">
      <c r="A79" t="inlineStr">
        <is>
          <t>A 33191-2022</t>
        </is>
      </c>
      <c r="B79" s="1" t="n">
        <v>44785</v>
      </c>
      <c r="C79" s="1" t="n">
        <v>45180</v>
      </c>
      <c r="D79" t="inlineStr">
        <is>
          <t>VÄSTRA GÖTALANDS LÄN</t>
        </is>
      </c>
      <c r="E79" t="inlineStr">
        <is>
          <t>FÄRGELANDA</t>
        </is>
      </c>
      <c r="G79" t="n">
        <v>13.5</v>
      </c>
      <c r="H79" t="n">
        <v>2</v>
      </c>
      <c r="I79" t="n">
        <v>2</v>
      </c>
      <c r="J79" t="n">
        <v>1</v>
      </c>
      <c r="K79" t="n">
        <v>1</v>
      </c>
      <c r="L79" t="n">
        <v>0</v>
      </c>
      <c r="M79" t="n">
        <v>0</v>
      </c>
      <c r="N79" t="n">
        <v>0</v>
      </c>
      <c r="O79" t="n">
        <v>2</v>
      </c>
      <c r="P79" t="n">
        <v>1</v>
      </c>
      <c r="Q79" t="n">
        <v>4</v>
      </c>
      <c r="R79" s="2" t="inlineStr">
        <is>
          <t>Knärot
Skirmossa
Havstulpanlav
Korallblylav</t>
        </is>
      </c>
      <c r="S79">
        <f>HYPERLINK("https://klasma.github.io/Logging_FARGELANDA/artfynd/A 33191-2022.xlsx")</f>
        <v/>
      </c>
      <c r="T79">
        <f>HYPERLINK("https://klasma.github.io/Logging_FARGELANDA/kartor/A 33191-2022.png")</f>
        <v/>
      </c>
      <c r="U79">
        <f>HYPERLINK("https://klasma.github.io/Logging_FARGELANDA/knärot/A 33191-2022.png")</f>
        <v/>
      </c>
      <c r="V79">
        <f>HYPERLINK("https://klasma.github.io/Logging_FARGELANDA/klagomål/A 33191-2022.docx")</f>
        <v/>
      </c>
      <c r="W79">
        <f>HYPERLINK("https://klasma.github.io/Logging_FARGELANDA/klagomålsmail/A 33191-2022.docx")</f>
        <v/>
      </c>
      <c r="X79">
        <f>HYPERLINK("https://klasma.github.io/Logging_FARGELANDA/tillsyn/A 33191-2022.docx")</f>
        <v/>
      </c>
      <c r="Y79">
        <f>HYPERLINK("https://klasma.github.io/Logging_FARGELANDA/tillsynsmail/A 33191-2022.docx")</f>
        <v/>
      </c>
    </row>
    <row r="80" ht="15" customHeight="1">
      <c r="A80" t="inlineStr">
        <is>
          <t>A 44523-2022</t>
        </is>
      </c>
      <c r="B80" s="1" t="n">
        <v>44840</v>
      </c>
      <c r="C80" s="1" t="n">
        <v>45180</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45180</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45180</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45180</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45180</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45180</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45180</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45180</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45180</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45180</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45180</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45180</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45180</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45180</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45180</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45180</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45180</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45180</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45180</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45180</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45180</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45180</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45180</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45180</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45180</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45180</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45180</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45180</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45180</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45180</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45180</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45180</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45180</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45180</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45180</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45180</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45180</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45180</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45180</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45180</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45180</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45180</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45180</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45180</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45180</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45180</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45180</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45180</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45180</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45180</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45180</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45180</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45180</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45180</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45180</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45180</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45180</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45180</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45180</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45180</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45180</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45180</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45180</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45180</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45180</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45180</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45180</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45180</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45180</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45180</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45180</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45180</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45180</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45180</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45180</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45180</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45180</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45180</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45180</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45180</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45180</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45180</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45180</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45180</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45180</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45180</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45180</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45180</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45180</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45180</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45180</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45180</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45180</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45180</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45180</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45180</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45180</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45180</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45180</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45180</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45180</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45180</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45180</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45180</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45180</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45180</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45180</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45180</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45180</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45180</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45180</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45180</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45180</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45180</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45180</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45180</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45180</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45180</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45180</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45180</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45180</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45180</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45180</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45180</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45180</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45180</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45180</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45180</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45180</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45180</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45180</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45180</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45180</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45180</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45180</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45180</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45180</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45180</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45180</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45180</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45180</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45180</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45180</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45180</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45180</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45180</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45180</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45180</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45180</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45180</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45180</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45180</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45180</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45180</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45180</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45180</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45180</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45180</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45180</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45180</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45180</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45180</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45180</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45180</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45180</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45180</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45180</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45180</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45180</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45180</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45180</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45180</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45180</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45180</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45180</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45180</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45180</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45180</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45180</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45180</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45180</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45180</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45180</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45180</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45180</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45180</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45180</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45180</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45180</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45180</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45180</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45180</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45180</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45180</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45180</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45180</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45180</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45180</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45180</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45180</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45180</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45180</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45180</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45180</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45180</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45180</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45180</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45180</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45180</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45180</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45180</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45180</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45180</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45180</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45180</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45180</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45180</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45180</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45180</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45180</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45180</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45180</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45180</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45180</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45180</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45180</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45180</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45180</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45180</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45180</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45180</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45180</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45180</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45180</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45180</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45180</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45180</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45180</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45180</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45180</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45180</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45180</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45180</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45180</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45180</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45180</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45180</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45180</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45180</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45180</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45180</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45180</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45180</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45180</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45180</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45180</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45180</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45180</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45180</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45180</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45180</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45180</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45180</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45180</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45180</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45180</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45180</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45180</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45180</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45180</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45180</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45180</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45180</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45180</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45180</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45180</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45180</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45180</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45180</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45180</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45180</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45180</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45180</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45180</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45180</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45180</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45180</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45180</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45180</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45180</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45180</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45180</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45180</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45180</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45180</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45180</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45180</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45180</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45180</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45180</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45180</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45180</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45180</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45180</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45180</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45180</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45180</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45180</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45180</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45180</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45180</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45180</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45180</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45180</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45180</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45180</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45180</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45180</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45180</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45180</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45180</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45180</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45180</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45180</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45180</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45180</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45180</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45180</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45180</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45180</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45180</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45180</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45180</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45180</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45180</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45180</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45180</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45180</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45180</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45180</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45180</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45180</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45180</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45180</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45180</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45180</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45180</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45180</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45180</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45180</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45180</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45180</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45180</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45180</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45180</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45180</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45180</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45180</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45180</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45180</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45180</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45180</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45180</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45180</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45180</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45180</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45180</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45180</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45180</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45180</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45180</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45180</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45180</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45180</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45180</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45180</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45180</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45180</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45180</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45180</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45180</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45180</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45180</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45180</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45180</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45180</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45180</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45180</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45180</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45180</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45180</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45180</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45180</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45180</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45180</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45180</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45180</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45180</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45180</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45180</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45180</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45180</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45180</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45180</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45180</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45180</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45180</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45180</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45180</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45180</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45180</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45180</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45180</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45180</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45180</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45180</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45180</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45180</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45180</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45180</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45180</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45180</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45180</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45180</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45180</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45180</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45180</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45180</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45180</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45180</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45180</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45180</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45180</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45180</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45180</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45180</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45180</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45180</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45180</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45180</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45180</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45180</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45180</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45180</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45180</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45180</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45180</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45180</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45180</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45180</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45180</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45180</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45180</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45180</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45180</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45180</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45180</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45180</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45180</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45180</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45180</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45180</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45180</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45180</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45180</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45180</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45180</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45180</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45180</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45180</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45180</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45180</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45180</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45180</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45180</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45180</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45180</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45180</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45180</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45180</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45180</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45180</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45180</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45180</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45180</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45180</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45180</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45180</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45180</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45180</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45180</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45180</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45180</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45180</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45180</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45180</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45180</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45180</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45180</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45180</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45180</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45180</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45180</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45180</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45180</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45180</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45180</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45180</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45180</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45180</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45180</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45180</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45180</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45180</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45180</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45180</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45180</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45180</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45180</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45180</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45180</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45180</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45180</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45180</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45180</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45180</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45180</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45180</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45180</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45180</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45180</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45180</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45180</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45180</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45180</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45180</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45180</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45180</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45180</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45180</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45180</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45180</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45180</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45180</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45180</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45180</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45180</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45180</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45180</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45180</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45180</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45180</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45180</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45180</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45180</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45180</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45180</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45180</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45180</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45180</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45180</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45180</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45180</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45180</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45180</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45180</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45180</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45180</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45180</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45180</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45180</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45180</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45180</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45180</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45180</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45180</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45180</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45180</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45180</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45180</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45180</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45180</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45180</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45180</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45180</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45180</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45180</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45180</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45180</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45180</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45180</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45180</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45180</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45180</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45180</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45180</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45180</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45180</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45180</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45180</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45180</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45180</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45180</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45180</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45180</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45180</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45180</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45180</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45180</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45180</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45180</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45180</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45180</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45180</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45180</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45180</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45180</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45180</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45180</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45180</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45180</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45180</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45180</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45180</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45180</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45180</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45180</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45180</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45180</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45180</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45180</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45180</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45180</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45180</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45180</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45180</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45180</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45180</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45180</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45180</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45180</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45180</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45180</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45180</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45180</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45180</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45180</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45180</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45180</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45180</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45180</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45180</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45180</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45180</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45180</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45180</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45180</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45180</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45180</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45180</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45180</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45180</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45180</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45180</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45180</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45180</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45180</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45180</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45180</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45180</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45180</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45180</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45180</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45180</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45180</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45180</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45180</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45180</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45180</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45180</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45180</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45180</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45180</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45180</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45180</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45180</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45180</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45180</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45180</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45180</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45180</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45180</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45180</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45180</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45180</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45180</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45180</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45180</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45180</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45180</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45180</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45180</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45180</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45180</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45180</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45180</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45180</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45180</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45180</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45180</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45180</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45180</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45180</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45180</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45180</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45180</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45180</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45180</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45180</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45180</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45180</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45180</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45180</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45180</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45180</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45180</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45180</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45180</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45180</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45180</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45180</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45180</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45180</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45180</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45180</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45180</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45180</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45180</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45180</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45180</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45180</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45180</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45180</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45180</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45180</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45180</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45180</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45180</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45180</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45180</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45180</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45180</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45180</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45180</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45180</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45180</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45180</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45180</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45180</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45180</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45180</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45180</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45180</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45180</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45180</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45180</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45180</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45180</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45180</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45180</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45180</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45180</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45180</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45180</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45180</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45180</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45180</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45180</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45180</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45180</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45180</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45180</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45180</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45180</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45180</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45180</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45180</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45180</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45180</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45180</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45180</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45180</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45180</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45180</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45180</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45180</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45180</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45180</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45180</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45180</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45180</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45180</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45180</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45180</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45180</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45180</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45180</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45180</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45180</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45180</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45180</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45180</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45180</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45180</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45180</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45180</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45180</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45180</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45180</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45180</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45180</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45180</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45180</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45180</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45180</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45180</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45180</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45180</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45180</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45180</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45180</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45180</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45180</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45180</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45180</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45180</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45180</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45180</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45180</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45180</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45180</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45180</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45180</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45180</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45180</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45180</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45180</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45180</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45180</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45180</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45180</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45180</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45180</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45180</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45180</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45180</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45180</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45180</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45180</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45180</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45180</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45180</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45180</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45180</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45180</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45180</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45180</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45180</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45180</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45180</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45180</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45180</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45180</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45180</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45180</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45180</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45180</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45180</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45180</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45180</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45180</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45180</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45180</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45180</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45180</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45180</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45180</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45180</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45180</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45180</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45180</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45180</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45180</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45180</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45180</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45180</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45180</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45180</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45180</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45180</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45180</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45180</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45180</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45180</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45180</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45180</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45180</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45180</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45180</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45180</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45180</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45180</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45180</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45180</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45180</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45180</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45180</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45180</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45180</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45180</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45180</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45180</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45180</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45180</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45180</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45180</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45180</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45180</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45180</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45180</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45180</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45180</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45180</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45180</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45180</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45180</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45180</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45180</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45180</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45180</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45180</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45180</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45180</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45180</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45180</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45180</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45180</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45180</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45180</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45180</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45180</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45180</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45180</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45180</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45180</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45180</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45180</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45180</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45180</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45180</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45180</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45180</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45180</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45180</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45180</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45180</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45180</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45180</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45180</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45180</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45180</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45180</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45180</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45180</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45180</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45180</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45180</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45180</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45180</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45180</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45180</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45180</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45180</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45180</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45180</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45180</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45180</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45180</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45180</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45180</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45180</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45180</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45180</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45180</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45180</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45180</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45180</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45180</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45180</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45180</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45180</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45180</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45180</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45180</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45180</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45180</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45180</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45180</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45180</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45180</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45180</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45180</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45180</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45180</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45180</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45180</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45180</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45180</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45180</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45180</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45180</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45180</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45180</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45180</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45180</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45180</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45180</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45180</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45180</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45180</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45180</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45180</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45180</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45180</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45180</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45180</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45180</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45180</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45180</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45180</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45180</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45180</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45180</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45180</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45180</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45180</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45180</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45180</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45180</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45180</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45180</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45180</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45180</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45180</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45180</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45180</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45180</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45180</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45180</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45180</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45180</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45180</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45180</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45180</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45180</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45180</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45180</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45180</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45180</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45180</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45180</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45180</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45180</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45180</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45180</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45180</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45180</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45180</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45180</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45180</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45180</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45180</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45180</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45180</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45180</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45180</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45180</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45180</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45180</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45180</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45180</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45180</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45180</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45180</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45180</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45180</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45180</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45180</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45180</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45180</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45180</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45180</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45180</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45180</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45180</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45180</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45180</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45180</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45180</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45180</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45180</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45180</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45180</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45180</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45180</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45180</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45180</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45180</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45180</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45180</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45180</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45180</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45180</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45180</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45180</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45180</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45180</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45180</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45180</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45180</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45180</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45180</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45180</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45180</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45180</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45180</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45180</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45180</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45180</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45180</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45180</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45180</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45180</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45180</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45180</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45180</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45180</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45180</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45180</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45180</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45180</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45180</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45180</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45180</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45180</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45180</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45180</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45180</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45180</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45180</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45180</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45180</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45180</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45180</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45180</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45180</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45180</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45180</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45180</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45180</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45180</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45180</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45180</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45180</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45180</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45180</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45180</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45180</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45180</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45180</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45180</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45180</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45180</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45180</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45180</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45180</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45180</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45180</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45180</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45180</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45180</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45180</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45180</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45180</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45180</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45180</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45180</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45180</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45180</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45180</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45180</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45180</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45180</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45180</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45180</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45180</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45180</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45180</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45180</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45180</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45180</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45180</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45180</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45180</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45180</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45180</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45180</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45180</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45180</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45180</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45180</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45180</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45180</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45180</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45180</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45180</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45180</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45180</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45180</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45180</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45180</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45180</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45180</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45180</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45180</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45180</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45180</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45180</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45180</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45180</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45180</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45180</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45180</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45180</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45180</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45180</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45180</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45180</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45180</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45180</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45180</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45180</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45180</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45180</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45180</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45180</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45180</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45180</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45180</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45180</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45180</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45180</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45180</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45180</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45180</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45180</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45180</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45180</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45180</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45180</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45180</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45180</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45180</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45180</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45180</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45180</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45180</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45180</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45180</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45180</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45180</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45180</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45180</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45180</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45180</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45180</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45180</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45180</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45180</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45180</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45180</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45180</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45180</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45180</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45180</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45180</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45180</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45180</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45180</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45180</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45180</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45180</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45180</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45180</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45180</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45180</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45180</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45180</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45180</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45180</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45180</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45180</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45180</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45180</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45180</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45180</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45180</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45180</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45180</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45180</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45180</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45180</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45180</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45180</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45180</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45180</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45180</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45180</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45180</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45180</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45180</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45180</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45180</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45180</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45180</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45180</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45180</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45180</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45180</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45180</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45180</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45180</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45180</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45180</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45180</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45180</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45180</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45180</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45180</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45180</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45180</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45180</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45180</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45180</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45180</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45180</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45180</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45180</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45180</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45180</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45180</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45180</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45180</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45180</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45180</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45180</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45180</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45180</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45180</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45180</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45180</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45180</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45180</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45180</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45180</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45180</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45180</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45180</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45180</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45180</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45180</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45180</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45180</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45180</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45180</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45180</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45180</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45180</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45180</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45180</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45180</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45180</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45180</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45180</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45180</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45180</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45180</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45180</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45180</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45180</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45180</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45180</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45180</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45180</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45180</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45180</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45180</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45180</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45180</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45180</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45180</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45180</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45180</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45180</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45180</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45180</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45180</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45180</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45180</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45180</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45180</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45180</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45180</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45180</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45180</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45180</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45180</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45180</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45180</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45180</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45180</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45180</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45180</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45180</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45180</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45180</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45180</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45180</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45180</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45180</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45180</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45180</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45180</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45180</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45180</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45180</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45180</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45180</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45180</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45180</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45180</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45180</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45180</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45180</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45180</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45180</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45180</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45180</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45180</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45180</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45180</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45180</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45180</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45180</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45180</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45180</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45180</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45180</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45180</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45180</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45180</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45180</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45180</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45180</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45180</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45180</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45180</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45180</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45180</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45180</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45180</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45180</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45180</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45180</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45180</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45180</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45180</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45180</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45180</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45180</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45180</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45180</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45180</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45180</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45180</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45180</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45180</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45180</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45180</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45180</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45180</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45180</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45180</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45180</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45180</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45180</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45180</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45180</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45180</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45180</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45180</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45180</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45180</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45180</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45180</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45180</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45180</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45180</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45180</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45180</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45180</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45180</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45180</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45180</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45180</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45180</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45180</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45180</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45180</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45180</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45180</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45180</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45180</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45180</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45180</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45180</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45180</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45180</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45180</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45180</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45180</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45180</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45180</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45180</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45180</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45180</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45180</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45180</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45180</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45180</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45180</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45180</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45180</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45180</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45180</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45180</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45180</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45180</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45180</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45180</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45180</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45180</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45180</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45180</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45180</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45180</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45180</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45180</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45180</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45180</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45180</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45180</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45180</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45180</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45180</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45180</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45180</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45180</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45180</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45180</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45180</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45180</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45180</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45180</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45180</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45180</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45180</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45180</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45180</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45180</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45180</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45180</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45180</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45180</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45180</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45180</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45180</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45180</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45180</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45180</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45180</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45180</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45180</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45180</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45180</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45180</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45180</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45180</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45180</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45180</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45180</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45180</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45180</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45180</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45180</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45180</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45180</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45180</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45180</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45180</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45180</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45180</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45180</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45180</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45180</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45180</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45180</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45180</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45180</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45180</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45180</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45180</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45180</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45180</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45180</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45180</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45180</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45180</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45180</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45180</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45180</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45180</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45180</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45180</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45180</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45180</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45180</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45180</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45180</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45180</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45180</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45180</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45180</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45180</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45180</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45180</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45180</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45180</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45180</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45180</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45180</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45180</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45180</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45180</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45180</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45180</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45180</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45180</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45180</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45180</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45180</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45180</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45180</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45180</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45180</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45180</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45180</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45180</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45180</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45180</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45180</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45180</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45180</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45180</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45180</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45180</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45180</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45180</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45180</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45180</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45180</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45180</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45180</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45180</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45180</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45180</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45180</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45180</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45180</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45180</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45180</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45180</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45180</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45180</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45180</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45180</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45180</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45180</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45180</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45180</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45180</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45180</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45180</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45180</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45180</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45180</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45180</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45180</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45180</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45180</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45180</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45180</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45180</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45180</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45180</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45180</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45180</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45180</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45180</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45180</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45180</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45180</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45180</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45180</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45180</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45180</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45180</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45180</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45180</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45180</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45180</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45180</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45180</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45180</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45180</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45180</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45180</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45180</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45180</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45180</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45180</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45180</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45180</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45180</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45180</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45180</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45180</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45180</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45180</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45180</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45180</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45180</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45180</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45180</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45180</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45180</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45180</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45180</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45180</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45180</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45180</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45180</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45180</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45180</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45180</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45180</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45180</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45180</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45180</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45180</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45180</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45180</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45180</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45180</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45180</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45180</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45180</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45180</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45180</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45180</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45180</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45180</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45180</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45180</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45180</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45180</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45180</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45180</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45180</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45180</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45180</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45180</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45180</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45180</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45180</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45180</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45180</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45180</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45180</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45180</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45180</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45180</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45180</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45180</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45180</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45180</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45180</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45180</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45180</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45180</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45180</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45180</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45180</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45180</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45180</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45180</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45180</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45180</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45180</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45180</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45180</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45180</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45180</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45180</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45180</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45180</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45180</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45180</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45180</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45180</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45180</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45180</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45180</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45180</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45180</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45180</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45180</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45180</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45180</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45180</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45180</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45180</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45180</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45180</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45180</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45180</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45180</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45180</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45180</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45180</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45180</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45180</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45180</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45180</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45180</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45180</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45180</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45180</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45180</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45180</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45180</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45180</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45180</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45180</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45180</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45180</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45180</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45180</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45180</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45180</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45180</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45180</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45180</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45180</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45180</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45180</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45180</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45180</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45180</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45180</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45180</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45180</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45180</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45180</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45180</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45180</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45180</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45180</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45180</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45180</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45180</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45180</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45180</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45180</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45180</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45180</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45180</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45180</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45180</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45180</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45180</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45180</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45180</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45180</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45180</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45180</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45180</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45180</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45180</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45180</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45180</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45180</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45180</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45180</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45180</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45180</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45180</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45180</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45180</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45180</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45180</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45180</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45180</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45180</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45180</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45180</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45180</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45180</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45180</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45180</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45180</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45180</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45180</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45180</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45180</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45180</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45180</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45180</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45180</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45180</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45180</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45180</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45180</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45180</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45180</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45180</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45180</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45180</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45180</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45180</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45180</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45180</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45180</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45180</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45180</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45180</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45180</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45180</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45180</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45180</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45180</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45180</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45180</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45180</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45180</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45180</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45180</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45180</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45180</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45180</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45180</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45180</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45180</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45180</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45180</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45180</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45180</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45180</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45180</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45180</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45180</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45180</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45180</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45180</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45180</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45180</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45180</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45180</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45180</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45180</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45180</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45180</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45180</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45180</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45180</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45180</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45180</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45180</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45180</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45180</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45180</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45180</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45180</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45180</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45180</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45180</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45180</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45180</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45180</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45180</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45180</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45180</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45180</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45180</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45180</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45180</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45180</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45180</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45180</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45180</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45180</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45180</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45180</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45180</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45180</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45180</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45180</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45180</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45180</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45180</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45180</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45180</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45180</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45180</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45180</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45180</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45180</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45180</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45180</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45180</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45180</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45180</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45180</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45180</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45180</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45180</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45180</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45180</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45180</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45180</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45180</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45180</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45180</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45180</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45180</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45180</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45180</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45180</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45180</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45180</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45180</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45180</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45180</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45180</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45180</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45180</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45180</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45180</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45180</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45180</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45180</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45180</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45180</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45180</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45180</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45180</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45180</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45180</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45180</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45180</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45180</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45180</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45180</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45180</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45180</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45180</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45180</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45180</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45180</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45180</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45180</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45180</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45180</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45180</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45180</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45180</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45180</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45180</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45180</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45180</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45180</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45180</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45180</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45180</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45180</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45180</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45180</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45180</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45180</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45180</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45180</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45180</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45180</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45180</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45180</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45180</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45180</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45180</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45180</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45180</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45180</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45180</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45180</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45180</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45180</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45180</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45180</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45180</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45180</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45180</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45180</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45180</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45180</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45180</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45180</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45180</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45180</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45180</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45180</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45180</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45180</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45180</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45180</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45180</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45180</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45180</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45180</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45180</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45180</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45180</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45180</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45180</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45180</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45180</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45180</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45180</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45180</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45180</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45180</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45180</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45180</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45180</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45180</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45180</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45180</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45180</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45180</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45180</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45180</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45180</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45180</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45180</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45180</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45180</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45180</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45180</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45180</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45180</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45180</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45180</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45180</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45180</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45180</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45180</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45180</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45180</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45180</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45180</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45180</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45180</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45180</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45180</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45180</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45180</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45180</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45180</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45180</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45180</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45180</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45180</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45180</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45180</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45180</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45180</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45180</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45180</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45180</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45180</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45180</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45180</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45180</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45180</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45180</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45180</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45180</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45180</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45180</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45180</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45180</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45180</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45180</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45180</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45180</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45180</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45180</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45180</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45180</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45180</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45180</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45180</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45180</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45180</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45180</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45180</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45180</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45180</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45180</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45180</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45180</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45180</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45180</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45180</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45180</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45180</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45180</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45180</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45180</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45180</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45180</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45180</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45180</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45180</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45180</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45180</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45180</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45180</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45180</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45180</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45180</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45180</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45180</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45180</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45180</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45180</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45180</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45180</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45180</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45180</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45180</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45180</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45180</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45180</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45180</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45180</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45180</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45180</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45180</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45180</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45180</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45180</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45180</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45180</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45180</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45180</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45180</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45180</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45180</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45180</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45180</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45180</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45180</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45180</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45180</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45180</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45180</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45180</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45180</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45180</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45180</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45180</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45180</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45180</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45180</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45180</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45180</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45180</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45180</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45180</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45180</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45180</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45180</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45180</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45180</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45180</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45180</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45180</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45180</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45180</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45180</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45180</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45180</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45180</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45180</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45180</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45180</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45180</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45180</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45180</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45180</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45180</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45180</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45180</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45180</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45180</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45180</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45180</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45180</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45180</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45180</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45180</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45180</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45180</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45180</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45180</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45180</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45180</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45180</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45180</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45180</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45180</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45180</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45180</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45180</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45180</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45180</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45180</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45180</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45180</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45180</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45180</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45180</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45180</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45180</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45180</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45180</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45180</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45180</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45180</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45180</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45180</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45180</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45180</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45180</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45180</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45180</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45180</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45180</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45180</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45180</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45180</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45180</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45180</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45180</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45180</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45180</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45180</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45180</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45180</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45180</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45180</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45180</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45180</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45180</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45180</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45180</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45180</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45180</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45180</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45180</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45180</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45180</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45180</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45180</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45180</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45180</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45180</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45180</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45180</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45180</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45180</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45180</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45180</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45180</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45180</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45180</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45180</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45180</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45180</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45180</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45180</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45180</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45180</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45180</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45180</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45180</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45180</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45180</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45180</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45180</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45180</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45180</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45180</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45180</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45180</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45180</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45180</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45180</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45180</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45180</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45180</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45180</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45180</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45180</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45180</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45180</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45180</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45180</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45180</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45180</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45180</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45180</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45180</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45180</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45180</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45180</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45180</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45180</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45180</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45180</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45180</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45180</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45180</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45180</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45180</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45180</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45180</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45180</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45180</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45180</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45180</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45180</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45180</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45180</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45180</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45180</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45180</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45180</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45180</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45180</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45180</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45180</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45180</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45180</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45180</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45180</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45180</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45180</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45180</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45180</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45180</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45180</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45180</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45180</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45180</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45180</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45180</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45180</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45180</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45180</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45180</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45180</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45180</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45180</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45180</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45180</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45180</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45180</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45180</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45180</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45180</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45180</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45180</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45180</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45180</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45180</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45180</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45180</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45180</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45180</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45180</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45180</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45180</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45180</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45180</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45180</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45180</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45180</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45180</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45180</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45180</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45180</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45180</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45180</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45180</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45180</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45180</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45180</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45180</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45180</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45180</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45180</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45180</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45180</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45180</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45180</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45180</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45180</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45180</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45180</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45180</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45180</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45180</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45180</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45180</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45180</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45180</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45180</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45180</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45180</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45180</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45180</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45180</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45180</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45180</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45180</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45180</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45180</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45180</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45180</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45180</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45180</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45180</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45180</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45180</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45180</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45180</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45180</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45180</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45180</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45180</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45180</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45180</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45180</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45180</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45180</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45180</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45180</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45180</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45180</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45180</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45180</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45180</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45180</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45180</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45180</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45180</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45180</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45180</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45180</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45180</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45180</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45180</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45180</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45180</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45180</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45180</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45180</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45180</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45180</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45180</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45180</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45180</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45180</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45180</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45180</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45180</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45180</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45180</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45180</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45180</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45180</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45180</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45180</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45180</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45180</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45180</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45180</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45180</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45180</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45180</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45180</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45180</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45180</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45180</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45180</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45180</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45180</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45180</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45180</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45180</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45180</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45180</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45180</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45180</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45180</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45180</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45180</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45180</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45180</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45180</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45180</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45180</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45180</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45180</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45180</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45180</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45180</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45180</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45180</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45180</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45180</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45180</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45180</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45180</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45180</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45180</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45180</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45180</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45180</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45180</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45180</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45180</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45180</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45180</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45180</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45180</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45180</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45180</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45180</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45180</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45180</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45180</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45180</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45180</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45180</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45180</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45180</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45180</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45180</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45180</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45180</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45180</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45180</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45180</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45180</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45180</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45180</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45180</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45180</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45180</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45180</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45180</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45180</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45180</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45180</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45180</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45180</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45180</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45180</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45180</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45180</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45180</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45180</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45180</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45180</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45180</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45180</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45180</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45180</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45180</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45180</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45180</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45180</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45180</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45180</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45180</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45180</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45180</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45180</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45180</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45180</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45180</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45180</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45180</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45180</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45180</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45180</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45180</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45180</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45180</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45180</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45180</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45180</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45180</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45180</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45180</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45180</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45180</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45180</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45180</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45180</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45180</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45180</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45180</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45180</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45180</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45180</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45180</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45180</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45180</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45180</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45180</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45180</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45180</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45180</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45180</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45180</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45180</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45180</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45180</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45180</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45180</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45180</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45180</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45180</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45180</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45180</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45180</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45180</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45180</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45180</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45180</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45180</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45180</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45180</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45180</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45180</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45180</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45180</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45180</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45180</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45180</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45180</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45180</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45180</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45180</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45180</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45180</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45180</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45180</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45180</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45180</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45180</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45180</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45180</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45180</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45180</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45180</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45180</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45180</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45180</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45180</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45180</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45180</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45180</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45180</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45180</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45180</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45180</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45180</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45180</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45180</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45180</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45180</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45180</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45180</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45180</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45180</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45180</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45180</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45180</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45180</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45180</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45180</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45180</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45180</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45180</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45180</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45180</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45180</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45180</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45180</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45180</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45180</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45180</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45180</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45180</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45180</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45180</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45180</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45180</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45180</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45180</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45180</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45180</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45180</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45180</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45180</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45180</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45180</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45180</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45180</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45180</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45180</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45180</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45180</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45180</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45180</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45180</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45180</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45180</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45180</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45180</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45180</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45180</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45180</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45180</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45180</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45180</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45180</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45180</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45180</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45180</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45180</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45180</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45180</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45180</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45180</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45180</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45180</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45180</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45180</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45180</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45180</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45180</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45180</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45180</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45180</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45180</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45180</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45180</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45180</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45180</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45180</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45180</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45180</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45180</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45180</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45180</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45180</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45180</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45180</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45180</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45180</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45180</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45180</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45180</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45180</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45180</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45180</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45180</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45180</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45180</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45180</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45180</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45180</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45180</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45180</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45180</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45180</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45180</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45180</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45180</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45180</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45180</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45180</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45180</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45180</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45180</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45180</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45180</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45180</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45180</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45180</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45180</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45180</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45180</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45180</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45180</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45180</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45180</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45180</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45180</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45180</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45180</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45180</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45180</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45180</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45180</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45180</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45180</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45180</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45180</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45180</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45180</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45180</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45180</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45180</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45180</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45180</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45180</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45180</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45180</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45180</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45180</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45180</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45180</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45180</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45180</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45180</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45180</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45180</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45180</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45180</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45180</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45180</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45180</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45180</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45180</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45180</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45180</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45180</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45180</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45180</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45180</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45180</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45180</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45180</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45180</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45180</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45180</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45180</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45180</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45180</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45180</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45180</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45180</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45180</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45180</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45180</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45180</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45180</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45180</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45180</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45180</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45180</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45180</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45180</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45180</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45180</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45180</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45180</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45180</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45180</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45180</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45180</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45180</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45180</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45180</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45180</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45180</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45180</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45180</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45180</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45180</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45180</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45180</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45180</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45180</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45180</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45180</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45180</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45180</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45180</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45180</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45180</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45180</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45180</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45180</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45180</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45180</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45180</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45180</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45180</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45180</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45180</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45180</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45180</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45180</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45180</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45180</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45180</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45180</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45180</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45180</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45180</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45180</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45180</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45180</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45180</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45180</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45180</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45180</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45180</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45180</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45180</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45180</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45180</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45180</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45180</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45180</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45180</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45180</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45180</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45180</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45180</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45180</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45180</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45180</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45180</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45180</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45180</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45180</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45180</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45180</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45180</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45180</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45180</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45180</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45180</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45180</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45180</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45180</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45180</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45180</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45180</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45180</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45180</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45180</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45180</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45180</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45180</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45180</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45180</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45180</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45180</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45180</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45180</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45180</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45180</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45180</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45180</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45180</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45180</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45180</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45180</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45180</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45180</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45180</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45180</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45180</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45180</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45180</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45180</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45180</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45180</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45180</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45180</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45180</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45180</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45180</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45180</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45180</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45180</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45180</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45180</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45180</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45180</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45180</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45180</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45180</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45180</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45180</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45180</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45180</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45180</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45180</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45180</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45180</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45180</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45180</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45180</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45180</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45180</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45180</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45180</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45180</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45180</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45180</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45180</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45180</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45180</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45180</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45180</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45180</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45180</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45180</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45180</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45180</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45180</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45180</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45180</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45180</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45180</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45180</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45180</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45180</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45180</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45180</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45180</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45180</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45180</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45180</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45180</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45180</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45180</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45180</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45180</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45180</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45180</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45180</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45180</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45180</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45180</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45180</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45180</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45180</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45180</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45180</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45180</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45180</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45180</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45180</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45180</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45180</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45180</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45180</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45180</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45180</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45180</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45180</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45180</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45180</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45180</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45180</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45180</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45180</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45180</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45180</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45180</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45180</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45180</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45180</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45180</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45180</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45180</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45180</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45180</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45180</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45180</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45180</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45180</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45180</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45180</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45180</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45180</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45180</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45180</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45180</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45180</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45180</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45180</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45180</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45180</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45180</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45180</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45180</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45180</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45180</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45180</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45180</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45180</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45180</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45180</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45180</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45180</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45180</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45180</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45180</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45180</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45180</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45180</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45180</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45180</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45180</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45180</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45180</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45180</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45180</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45180</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45180</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45180</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45180</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45180</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45180</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45180</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45180</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45180</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45180</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45180</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45180</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45180</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45180</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45180</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45180</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45180</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45180</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45180</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45180</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45180</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45180</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45180</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45180</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45180</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45180</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45180</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45180</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45180</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45180</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45180</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45180</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45180</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45180</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45180</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45180</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45180</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45180</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45180</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45180</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45180</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45180</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45180</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45180</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45180</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45180</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45180</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45180</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45180</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45180</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45180</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45180</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45180</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45180</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45180</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45180</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45180</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45180</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45180</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45180</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45180</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45180</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45180</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45180</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45180</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45180</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45180</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45180</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45180</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45180</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45180</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45180</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45180</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45180</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45180</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45180</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45180</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45180</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45180</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45180</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45180</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45180</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45180</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45180</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45180</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45180</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45180</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45180</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45180</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45180</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45180</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45180</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45180</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45180</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45180</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45180</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45180</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45180</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45180</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45180</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45180</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45180</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45180</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45180</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45180</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45180</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45180</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45180</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45180</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45180</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45180</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45180</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45180</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45180</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45180</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45180</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45180</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45180</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45180</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45180</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45180</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45180</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45180</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45180</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45180</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45180</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45180</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45180</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45180</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45180</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45180</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45180</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45180</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45180</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45180</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45180</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45180</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45180</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45180</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45180</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45180</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45180</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45180</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45180</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45180</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45180</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45180</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45180</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45180</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45180</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45180</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45180</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45180</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45180</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45180</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45180</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45180</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45180</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45180</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45180</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45180</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45180</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45180</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45180</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45180</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45180</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45180</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45180</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45180</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45180</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45180</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45180</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45180</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45180</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45180</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45180</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45180</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45180</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45180</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45180</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45180</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45180</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45180</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45180</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45180</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45180</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45180</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45180</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45180</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45180</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45180</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45180</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45180</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45180</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45180</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45180</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45180</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45180</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45180</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45180</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45180</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45180</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45180</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45180</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45180</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45180</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45180</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45180</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45180</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45180</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45180</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45180</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45180</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45180</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45180</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45180</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45180</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45180</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45180</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45180</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45180</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45180</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45180</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45180</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45180</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45180</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45180</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45180</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45180</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45180</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45180</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45180</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45180</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45180</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45180</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45180</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45180</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45180</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45180</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45180</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45180</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45180</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45180</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45180</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45180</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45180</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45180</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45180</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45180</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45180</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45180</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45180</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45180</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45180</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45180</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45180</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45180</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45180</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45180</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45180</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45180</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45180</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45180</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45180</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45180</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45180</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45180</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45180</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45180</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45180</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45180</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45180</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45180</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45180</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45180</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45180</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45180</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45180</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45180</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45180</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45180</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45180</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45180</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45180</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45180</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45180</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45180</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45180</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45180</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45180</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45180</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45180</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45180</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45180</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45180</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45180</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45180</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45180</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45180</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45180</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45180</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45180</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45180</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45180</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45180</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45180</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45180</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45180</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45180</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45180</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45180</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45180</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45180</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45180</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45180</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45180</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45180</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45180</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45180</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45180</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45180</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45180</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45180</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45180</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45180</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45180</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45180</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45180</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45180</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45180</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45180</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45180</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45180</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45180</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45180</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45180</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45180</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45180</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45180</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45180</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45180</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45180</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45180</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45180</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45180</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45180</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45180</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45180</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45180</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45180</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45180</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45180</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45180</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45180</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45180</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45180</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45180</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45180</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45180</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45180</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45180</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45180</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45180</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45180</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45180</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45180</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45180</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45180</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45180</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45180</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45180</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45180</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45180</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45180</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45180</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45180</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45180</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45180</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45180</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45180</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45180</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45180</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45180</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45180</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45180</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45180</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45180</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45180</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45180</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45180</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45180</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45180</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45180</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45180</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45180</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45180</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45180</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45180</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45180</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45180</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45180</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45180</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45180</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45180</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45180</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45180</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45180</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45180</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45180</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45180</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45180</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45180</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45180</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45180</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45180</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45180</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45180</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45180</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45180</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45180</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45180</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45180</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45180</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45180</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45180</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45180</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45180</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45180</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45180</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45180</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45180</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45180</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45180</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45180</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45180</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45180</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45180</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45180</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45180</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45180</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45180</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45180</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45180</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45180</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45180</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45180</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45180</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45180</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45180</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45180</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45180</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45180</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45180</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45180</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45180</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45180</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45180</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45180</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45180</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45180</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45180</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45180</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45180</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45180</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45180</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45180</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45180</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45180</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45180</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45180</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45180</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45180</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45180</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45180</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45180</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45180</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45180</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45180</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45180</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45180</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45180</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45180</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45180</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45180</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45180</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45180</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45180</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45180</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45180</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45180</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45180</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45180</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45180</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45180</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45180</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45180</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45180</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45180</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45180</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45180</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45180</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45180</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45180</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45180</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45180</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45180</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45180</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45180</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45180</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45180</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45180</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45180</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45180</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45180</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45180</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45180</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45180</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45180</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45180</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45180</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45180</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45180</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45180</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45180</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45180</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45180</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45180</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45180</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45180</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45180</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45180</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45180</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45180</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45180</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45180</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45180</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45180</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45180</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45180</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45180</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45180</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45180</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45180</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45180</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45180</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45180</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45180</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45180</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45180</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45180</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45180</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45180</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45180</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45180</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45180</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45180</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45180</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45180</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45180</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45180</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45180</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45180</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45180</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45180</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45180</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45180</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45180</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45180</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45180</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45180</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45180</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45180</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45180</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45180</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45180</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45180</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45180</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45180</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45180</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45180</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45180</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45180</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45180</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45180</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45180</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45180</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45180</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45180</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45180</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45180</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45180</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45180</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45180</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45180</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45180</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45180</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45180</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45180</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45180</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45180</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45180</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45180</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45180</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45180</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45180</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45180</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45180</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45180</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45180</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45180</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45180</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45180</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45180</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45180</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45180</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45180</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45180</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45180</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45180</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45180</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45180</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45180</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45180</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45180</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45180</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45180</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45180</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45180</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45180</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45180</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45180</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45180</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45180</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45180</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45180</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45180</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45180</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45180</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45180</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45180</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45180</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45180</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45180</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45180</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45180</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45180</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45180</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45180</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45180</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45180</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45180</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45180</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45180</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45180</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45180</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45180</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45180</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45180</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45180</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45180</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45180</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45180</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45180</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45180</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45180</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45180</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45180</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45180</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45180</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45180</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45180</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45180</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45180</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45180</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45180</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45180</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45180</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45180</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45180</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45180</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45180</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45180</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45180</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45180</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45180</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45180</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45180</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45180</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45180</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45180</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45180</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45180</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45180</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45180</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45180</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45180</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45180</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45180</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45180</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45180</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45180</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45180</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45180</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45180</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45180</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45180</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45180</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45180</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45180</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45180</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45180</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45180</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45180</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45180</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45180</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45180</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45180</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45180</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45180</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45180</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45180</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45180</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45180</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45180</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45180</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45180</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45180</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45180</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45180</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45180</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45180</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45180</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45180</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45180</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45180</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45180</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45180</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45180</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45180</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45180</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45180</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45180</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45180</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45180</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45180</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45180</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45180</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45180</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45180</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45180</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45180</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45180</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45180</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45180</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45180</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45180</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45180</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45180</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45180</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45180</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45180</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45180</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45180</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45180</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45180</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45180</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45180</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45180</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45180</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45180</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45180</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45180</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45180</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45180</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45180</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45180</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45180</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45180</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45180</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45180</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45180</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45180</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45180</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45180</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45180</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45180</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45180</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45180</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45180</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45180</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45180</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45180</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45180</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45180</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45180</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45180</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45180</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45180</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45180</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45180</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45180</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45180</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45180</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45180</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45180</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45180</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45180</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45180</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45180</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45180</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45180</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45180</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45180</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45180</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45180</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45180</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45180</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45180</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45180</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45180</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45180</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45180</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45180</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45180</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45180</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45180</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45180</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45180</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45180</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45180</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45180</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45180</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45180</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45180</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45180</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45180</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45180</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45180</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45180</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45180</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45180</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45180</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45180</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45180</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45180</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45180</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45180</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45180</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45180</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45180</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45180</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45180</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45180</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45180</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45180</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45180</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45180</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45180</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45180</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45180</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45180</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45180</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45180</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45180</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45180</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45180</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45180</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45180</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45180</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45180</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45180</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45180</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45180</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45180</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45180</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45180</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45180</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45180</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45180</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45180</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45180</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45180</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45180</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45180</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45180</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45180</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45180</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45180</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45180</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45180</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45180</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45180</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45180</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45180</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45180</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45180</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45180</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45180</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45180</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45180</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45180</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45180</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45180</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45180</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45180</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45180</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45180</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45180</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45180</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45180</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45180</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45180</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45180</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45180</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45180</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45180</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45180</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45180</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45180</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45180</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45180</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45180</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45180</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45180</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45180</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45180</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45180</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45180</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45180</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45180</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45180</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45180</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45180</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45180</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45180</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45180</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45180</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45180</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45180</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45180</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45180</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45180</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45180</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45180</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45180</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45180</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45180</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45180</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45180</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45180</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45180</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45180</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45180</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45180</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45180</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45180</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45180</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45180</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45180</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45180</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45180</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45180</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45180</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45180</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45180</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45180</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45180</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45180</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45180</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45180</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45180</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45180</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45180</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45180</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45180</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45180</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45180</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45180</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45180</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45180</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45180</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45180</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45180</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45180</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45180</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45180</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45180</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45180</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45180</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45180</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45180</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45180</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45180</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45180</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45180</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45180</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45180</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45180</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45180</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45180</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45180</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45180</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45180</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45180</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45180</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45180</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45180</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45180</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45180</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45180</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45180</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45180</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45180</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45180</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45180</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45180</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45180</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45180</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45180</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45180</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45180</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45180</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45180</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45180</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45180</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45180</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45180</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45180</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45180</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45180</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45180</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45180</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45180</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45180</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45180</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45180</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45180</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45180</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45180</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45180</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45180</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45180</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45180</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45180</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45180</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45180</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45180</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45180</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45180</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45180</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45180</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45180</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45180</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45180</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45180</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45180</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45180</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45180</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45180</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45180</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45180</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45180</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45180</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45180</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45180</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45180</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45180</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45180</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45180</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45180</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45180</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45180</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45180</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45180</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45180</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45180</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45180</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45180</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45180</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45180</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45180</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45180</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45180</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45180</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45180</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45180</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45180</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45180</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45180</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45180</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45180</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45180</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45180</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45180</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45180</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45180</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45180</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45180</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45180</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45180</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45180</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45180</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45180</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45180</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45180</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45180</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45180</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45180</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45180</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45180</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45180</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45180</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45180</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45180</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45180</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45180</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45180</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45180</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45180</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45180</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45180</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45180</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45180</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45180</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45180</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45180</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45180</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45180</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45180</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45180</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45180</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45180</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45180</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45180</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45180</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45180</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45180</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45180</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45180</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45180</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45180</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45180</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45180</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45180</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45180</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45180</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45180</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45180</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45180</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45180</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45180</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45180</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45180</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45180</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45180</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45180</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45180</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45180</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45180</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45180</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45180</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45180</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45180</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45180</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45180</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45180</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45180</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45180</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45180</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45180</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45180</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45180</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45180</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45180</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45180</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45180</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45180</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45180</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45180</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45180</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45180</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45180</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45180</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45180</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45180</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45180</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45180</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45180</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45180</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45180</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45180</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45180</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45180</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45180</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45180</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45180</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45180</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45180</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45180</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45180</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45180</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45180</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45180</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45180</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45180</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45180</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45180</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45180</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45180</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45180</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45180</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45180</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45180</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45180</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45180</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45180</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45180</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45180</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45180</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45180</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45180</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45180</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45180</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45180</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45180</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45180</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45180</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45180</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45180</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45180</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45180</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45180</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45180</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45180</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45180</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45180</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45180</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45180</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45180</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45180</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45180</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45180</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45180</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45180</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45180</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45180</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45180</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45180</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45180</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45180</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45180</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45180</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45180</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45180</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45180</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45180</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45180</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45180</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45180</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45180</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45180</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45180</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45180</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45180</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45180</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45180</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45180</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45180</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45180</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45180</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45180</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45180</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45180</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45180</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45180</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45180</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45180</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45180</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45180</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45180</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45180</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45180</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45180</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45180</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45180</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45180</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45180</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45180</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45180</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45180</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45180</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45180</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45180</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45180</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45180</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45180</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45180</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45180</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45180</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45180</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45180</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45180</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45180</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45180</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45180</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45180</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45180</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45180</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45180</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45180</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45180</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45180</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45180</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45180</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45180</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45180</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45180</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45180</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45180</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45180</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45180</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45180</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45180</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45180</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45180</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45180</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45180</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45180</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45180</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45180</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45180</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45180</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45180</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45180</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45180</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45180</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45180</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45180</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45180</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45180</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45180</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45180</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45180</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45180</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45180</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45180</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45180</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45180</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45180</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45180</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45180</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45180</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45180</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45180</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45180</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45180</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45180</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45180</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45180</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45180</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45180</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45180</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45180</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45180</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45180</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45180</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45180</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45180</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45180</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45180</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45180</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45180</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45180</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45180</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45180</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45180</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45180</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45180</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45180</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45180</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45180</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45180</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45180</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45180</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45180</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45180</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45180</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45180</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45180</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45180</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45180</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45180</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45180</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45180</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45180</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45180</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45180</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45180</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45180</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45180</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45180</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45180</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45180</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45180</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45180</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45180</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45180</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45180</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45180</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45180</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45180</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45180</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45180</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45180</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45180</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45180</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45180</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45180</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45180</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45180</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45180</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45180</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45180</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45180</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45180</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45180</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45180</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45180</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45180</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45180</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45180</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45180</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45180</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45180</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45180</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45180</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45180</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45180</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45180</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45180</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45180</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45180</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45180</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45180</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45180</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45180</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45180</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45180</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45180</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45180</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45180</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45180</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45180</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45180</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45180</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45180</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45180</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45180</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45180</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45180</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45180</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45180</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45180</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45180</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45180</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45180</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45180</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45180</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45180</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45180</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45180</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45180</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45180</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45180</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45180</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45180</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45180</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45180</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45180</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45180</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45180</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45180</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45180</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45180</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45180</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45180</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45180</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45180</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45180</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45180</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45180</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45180</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45180</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45180</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45180</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45180</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45180</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45180</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45180</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45180</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45180</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45180</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45180</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45180</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45180</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45180</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45180</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45180</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45180</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45180</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45180</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45180</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45180</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45180</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45180</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45180</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45180</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45180</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45180</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45180</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45180</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45180</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45180</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45180</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45180</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45180</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45180</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45180</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45180</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45180</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45180</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45180</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45180</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45180</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45180</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45180</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45180</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45180</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45180</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45180</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45180</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45180</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45180</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45180</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45180</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45180</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45180</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45180</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45180</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45180</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45180</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45180</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45180</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45180</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45180</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45180</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45180</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45180</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45180</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45180</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45180</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45180</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45180</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45180</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45180</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45180</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45180</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45180</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45180</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45180</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45180</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45180</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45180</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45180</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45180</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45180</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45180</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45180</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45180</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45180</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45180</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45180</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45180</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45180</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45180</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45180</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45180</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45180</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45180</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45180</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45180</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45180</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45180</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45180</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45180</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45180</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45180</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45180</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45180</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45180</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45180</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45180</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45180</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45180</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45180</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45180</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45180</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45180</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45180</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45180</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45180</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45180</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45180</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45180</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45180</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45180</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45180</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45180</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45180</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45180</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45180</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45180</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45180</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45180</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45180</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45180</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45180</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45180</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45180</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45180</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45180</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45180</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45180</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45180</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45180</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45180</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45180</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45180</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45180</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45180</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45180</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45180</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45180</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45180</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45180</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45180</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45180</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45180</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45180</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45180</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45180</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45180</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45180</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45180</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45180</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45180</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45180</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45180</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45180</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45180</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45180</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45180</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45180</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45180</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45180</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45180</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45180</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45180</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45180</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45180</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45180</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45180</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45180</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45180</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45180</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45180</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45180</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45180</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45180</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45180</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45180</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45180</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45180</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45180</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45180</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45180</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45180</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45180</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45180</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45180</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45180</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45180</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45180</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45180</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45180</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45180</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45180</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45180</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45180</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45180</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45180</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45180</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45180</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45180</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45180</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45180</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45180</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45180</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45180</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45180</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45180</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45180</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45180</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45180</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45180</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45180</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45180</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45180</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45180</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45180</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45180</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45180</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45180</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45180</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45180</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45180</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45180</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45180</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45180</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45180</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45180</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45180</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45180</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45180</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45180</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45180</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45180</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45180</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45180</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45180</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45180</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45180</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45180</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45180</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45180</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45180</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45180</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45180</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45180</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45180</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45180</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45180</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45180</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45180</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45180</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45180</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45180</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45180</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45180</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45180</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45180</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45180</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45180</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45180</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45180</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45180</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45180</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45180</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45180</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45180</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45180</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45180</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45180</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45180</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45180</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45180</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45180</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45180</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45180</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45180</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45180</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45180</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45180</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45180</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45180</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45180</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45180</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45180</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45180</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45180</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45180</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45180</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45180</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45180</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45180</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45180</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45180</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45180</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45180</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45180</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45180</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45180</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45180</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45180</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45180</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45180</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45180</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45180</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45180</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45180</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45180</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45180</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45180</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45180</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45180</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45180</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45180</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45180</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45180</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45180</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45180</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45180</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45180</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45180</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45180</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45180</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45180</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45180</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45180</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45180</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45180</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45180</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45180</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45180</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45180</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45180</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45180</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45180</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45180</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45180</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45180</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45180</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45180</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45180</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45180</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45180</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45180</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45180</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45180</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45180</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45180</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45180</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45180</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45180</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45180</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45180</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45180</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45180</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45180</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45180</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45180</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45180</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45180</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45180</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45180</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45180</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45180</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45180</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45180</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45180</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45180</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45180</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45180</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45180</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45180</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45180</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45180</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45180</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45180</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45180</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45180</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45180</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45180</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45180</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45180</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45180</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45180</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45180</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45180</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45180</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45180</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45180</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45180</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45180</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45180</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45180</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45180</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45180</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45180</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45180</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45180</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45180</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45180</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45180</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45180</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45180</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45180</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45180</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45180</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45180</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45180</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45180</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45180</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45180</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45180</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45180</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45180</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45180</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45180</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45180</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45180</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45180</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45180</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45180</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45180</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45180</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45180</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45180</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45180</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45180</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45180</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45180</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45180</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45180</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45180</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45180</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45180</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45180</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45180</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45180</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45180</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45180</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45180</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45180</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45180</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45180</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45180</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45180</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45180</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45180</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45180</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45180</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45180</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45180</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45180</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45180</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45180</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45180</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45180</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45180</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45180</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45180</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45180</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45180</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45180</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45180</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45180</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45180</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45180</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45180</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45180</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45180</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45180</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45180</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45180</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45180</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45180</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45180</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45180</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45180</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45180</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45180</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45180</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45180</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45180</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45180</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45180</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45180</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45180</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45180</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45180</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45180</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45180</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45180</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45180</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45180</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45180</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45180</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45180</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45180</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45180</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45180</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45180</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45180</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45180</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45180</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45180</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45180</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45180</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45180</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45180</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45180</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45180</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45180</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45180</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45180</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45180</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45180</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45180</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45180</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45180</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45180</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45180</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45180</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45180</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45180</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45180</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45180</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45180</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45180</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45180</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45180</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45180</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45180</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45180</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45180</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45180</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45180</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45180</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45180</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45180</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45180</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45180</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45180</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45180</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45180</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45180</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45180</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45180</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45180</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45180</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45180</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45180</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45180</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45180</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45180</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45180</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45180</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45180</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45180</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45180</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45180</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45180</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45180</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45180</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45180</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45180</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45180</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45180</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45180</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45180</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45180</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45180</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45180</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45180</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45180</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45180</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45180</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45180</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45180</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45180</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45180</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45180</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45180</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45180</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45180</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45180</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45180</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45180</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45180</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45180</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45180</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45180</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45180</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45180</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45180</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45180</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45180</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45180</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45180</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45180</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45180</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45180</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45180</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45180</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45180</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45180</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45180</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45180</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45180</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45180</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45180</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45180</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45180</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45180</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45180</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45180</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45180</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45180</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45180</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45180</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45180</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45180</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45180</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45180</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45180</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45180</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45180</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45180</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45180</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45180</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45180</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45180</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45180</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45180</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45180</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45180</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45180</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45180</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45180</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45180</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45180</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45180</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45180</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45180</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45180</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45180</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45180</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45180</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45180</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45180</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45180</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45180</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45180</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45180</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45180</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45180</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45180</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45180</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45180</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45180</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45180</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45180</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45180</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45180</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45180</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45180</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45180</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45180</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45180</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45180</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45180</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45180</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45180</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45180</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45180</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45180</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45180</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45180</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45180</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45180</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45180</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45180</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45180</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45180</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45180</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45180</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45180</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45180</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45180</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45180</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45180</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45180</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45180</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45180</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45180</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45180</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45180</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45180</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45180</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45180</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45180</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45180</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45180</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45180</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45180</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45180</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45180</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45180</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45180</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45180</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45180</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45180</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45180</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45180</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45180</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45180</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45180</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45180</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45180</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45180</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45180</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45180</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45180</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45180</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45180</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45180</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45180</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45180</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45180</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45180</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45180</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45180</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45180</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45180</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45180</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45180</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45180</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45180</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45180</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45180</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45180</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45180</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45180</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45180</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45180</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45180</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45180</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45180</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45180</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45180</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45180</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45180</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45180</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45180</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45180</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45180</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45180</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45180</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45180</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45180</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45180</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45180</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45180</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45180</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45180</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45180</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45180</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45180</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45180</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45180</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45180</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45180</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45180</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45180</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45180</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45180</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45180</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45180</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45180</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45180</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45180</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45180</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45180</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45180</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45180</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45180</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45180</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45180</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45180</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45180</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45180</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45180</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45180</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45180</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45180</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45180</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45180</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45180</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45180</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45180</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45180</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45180</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45180</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45180</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45180</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45180</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45180</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45180</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45180</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45180</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45180</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45180</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45180</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45180</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45180</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45180</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45180</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45180</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45180</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45180</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45180</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45180</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45180</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45180</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45180</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45180</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45180</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45180</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45180</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45180</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45180</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45180</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45180</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45180</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45180</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45180</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45180</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45180</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45180</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45180</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45180</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45180</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45180</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45180</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45180</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45180</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45180</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45180</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45180</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45180</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45180</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45180</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45180</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45180</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45180</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45180</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45180</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45180</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45180</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45180</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45180</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45180</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45180</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45180</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45180</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45180</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45180</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45180</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45180</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45180</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45180</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45180</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45180</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45180</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45180</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45180</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45180</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45180</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45180</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45180</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45180</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45180</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45180</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45180</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45180</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45180</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45180</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45180</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45180</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45180</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45180</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45180</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45180</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45180</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45180</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45180</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45180</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45180</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45180</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45180</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45180</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45180</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45180</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45180</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45180</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45180</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45180</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45180</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45180</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45180</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45180</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45180</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45180</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45180</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45180</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45180</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45180</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45180</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45180</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45180</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45180</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45180</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45180</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45180</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45180</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45180</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45180</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45180</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45180</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45180</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45180</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45180</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45180</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45180</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45180</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45180</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45180</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45180</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45180</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45180</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45180</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45180</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45180</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45180</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45180</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45180</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45180</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45180</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45180</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45180</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45180</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45180</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45180</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45180</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45180</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45180</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45180</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45180</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45180</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45180</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45180</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45180</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45180</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45180</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45180</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45180</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45180</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45180</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45180</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45180</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45180</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45180</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45180</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45180</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45180</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45180</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45180</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45180</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45180</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45180</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45180</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45180</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45180</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45180</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45180</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45180</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45180</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45180</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45180</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45180</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45180</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45180</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45180</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45180</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45180</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45180</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45180</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45180</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45180</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45180</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45180</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45180</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45180</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45180</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45180</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45180</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45180</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45180</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45180</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45180</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45180</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45180</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45180</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45180</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45180</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45180</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45180</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45180</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45180</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45180</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45180</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45180</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45180</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45180</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45180</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45180</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45180</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45180</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45180</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45180</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45180</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45180</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45180</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45180</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45180</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45180</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45180</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45180</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45180</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45180</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45180</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45180</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45180</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45180</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45180</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45180</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45180</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45180</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45180</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45180</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45180</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45180</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45180</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45180</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45180</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45180</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45180</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45180</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45180</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45180</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45180</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45180</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45180</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45180</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45180</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45180</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45180</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45180</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45180</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45180</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45180</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45180</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45180</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45180</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45180</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45180</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45180</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45180</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45180</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45180</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45180</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45180</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45180</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45180</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45180</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45180</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45180</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45180</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45180</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45180</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45180</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45180</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45180</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45180</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45180</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45180</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45180</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45180</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45180</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45180</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45180</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45180</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45180</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45180</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45180</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45180</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45180</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45180</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45180</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45180</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45180</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45180</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45180</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45180</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45180</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45180</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45180</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45180</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45180</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45180</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45180</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45180</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45180</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45180</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45180</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45180</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45180</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45180</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45180</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45180</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45180</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45180</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45180</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45180</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45180</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45180</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45180</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45180</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45180</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45180</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45180</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45180</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45180</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45180</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45180</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45180</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45180</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45180</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45180</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45180</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45180</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45180</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45180</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45180</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45180</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45180</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45180</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45180</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45180</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45180</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45180</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45180</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45180</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45180</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45180</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45180</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45180</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45180</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45180</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45180</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45180</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45180</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45180</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45180</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45180</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45180</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45180</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45180</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45180</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45180</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45180</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45180</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45180</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45180</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45180</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45180</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45180</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45180</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45180</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45180</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45180</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45180</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45180</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45180</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45180</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45180</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45180</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45180</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45180</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45180</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45180</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45180</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45180</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45180</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45180</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45180</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45180</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45180</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45180</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45180</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45180</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45180</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45180</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45180</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45180</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45180</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45180</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45180</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45180</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45180</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45180</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45180</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45180</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45180</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45180</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45180</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45180</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45180</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45180</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45180</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45180</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45180</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45180</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45180</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45180</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45180</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45180</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45180</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45180</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45180</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45180</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45180</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45180</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45180</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45180</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45180</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45180</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45180</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45180</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45180</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45180</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45180</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45180</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45180</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45180</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45180</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45180</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45180</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45180</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45180</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45180</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45180</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45180</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45180</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45180</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45180</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45180</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45180</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45180</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45180</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45180</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45180</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45180</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45180</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45180</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45180</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45180</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45180</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45180</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45180</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45180</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45180</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45180</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45180</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45180</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45180</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45180</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45180</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45180</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45180</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45180</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45180</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45180</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45180</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45180</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45180</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45180</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45180</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45180</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45180</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45180</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45180</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45180</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45180</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45180</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45180</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45180</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45180</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45180</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45180</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45180</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45180</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45180</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45180</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45180</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45180</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45180</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45180</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45180</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45180</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45180</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45180</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45180</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45180</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45180</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45180</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45180</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45180</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45180</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45180</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45180</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45180</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45180</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45180</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45180</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45180</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45180</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45180</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45180</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45180</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45180</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45180</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45180</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45180</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45180</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45180</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45180</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45180</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45180</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45180</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45180</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45180</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45180</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45180</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45180</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45180</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45180</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45180</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45180</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45180</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45180</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45180</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45180</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45180</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45180</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45180</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45180</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45180</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45180</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45180</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45180</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45180</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45180</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45180</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45180</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45180</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45180</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45180</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45180</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45180</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45180</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45180</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45180</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45180</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45180</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45180</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45180</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45180</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45180</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45180</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45180</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45180</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45180</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45180</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45180</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45180</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45180</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45180</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45180</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45180</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45180</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45180</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45180</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45180</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45180</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45180</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45180</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45180</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45180</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45180</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45180</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45180</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45180</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45180</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45180</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45180</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45180</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45180</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45180</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45180</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45180</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45180</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45180</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45180</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45180</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45180</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45180</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45180</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45180</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45180</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45180</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45180</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45180</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45180</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45180</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45180</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45180</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45180</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45180</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45180</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45180</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45180</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45180</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45180</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45180</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45180</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45180</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45180</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45180</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45180</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45180</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45180</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45180</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45180</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45180</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45180</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45180</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45180</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45180</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45180</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45180</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45180</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45180</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45180</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45180</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45180</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45180</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45180</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45180</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45180</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45180</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45180</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45180</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45180</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45180</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45180</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45180</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45180</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45180</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45180</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45180</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45180</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45180</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45180</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45180</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45180</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45180</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45180</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45180</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45180</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45180</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45180</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45180</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45180</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45180</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45180</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45180</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45180</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45180</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45180</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45180</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45180</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45180</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45180</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45180</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45180</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45180</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45180</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45180</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45180</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45180</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45180</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45180</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45180</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45180</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45180</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45180</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45180</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45180</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45180</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45180</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45180</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45180</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45180</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45180</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45180</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45180</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45180</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45180</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45180</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45180</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45180</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45180</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45180</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45180</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45180</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45180</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45180</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45180</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45180</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45180</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45180</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45180</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45180</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45180</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45180</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45180</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45180</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45180</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45180</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45180</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45180</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45180</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45180</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45180</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45180</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45180</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45180</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45180</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45180</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45180</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45180</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45180</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45180</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45180</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45180</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45180</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45180</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45180</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45180</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45180</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45180</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45180</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45180</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45180</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45180</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45180</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45180</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45180</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45180</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45180</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45180</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45180</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45180</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45180</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45180</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45180</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45180</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45180</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45180</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45180</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45180</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45180</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45180</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45180</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45180</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45180</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45180</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45180</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45180</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45180</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45180</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45180</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45180</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45180</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45180</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45180</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45180</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45180</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45180</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45180</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45180</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45180</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45180</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45180</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45180</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45180</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45180</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45180</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45180</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45180</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45180</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45180</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45180</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45180</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45180</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45180</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45180</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45180</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45180</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45180</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45180</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45180</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45180</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45180</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45180</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45180</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45180</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45180</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45180</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45180</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45180</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45180</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45180</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45180</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45180</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45180</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45180</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45180</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45180</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45180</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45180</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45180</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45180</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45180</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45180</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45180</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45180</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45180</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45180</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45180</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45180</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45180</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45180</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45180</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45180</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45180</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45180</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45180</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45180</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45180</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45180</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45180</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45180</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45180</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45180</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45180</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45180</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45180</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45180</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45180</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45180</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45180</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45180</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45180</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45180</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45180</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45180</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45180</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45180</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45180</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45180</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45180</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45180</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45180</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45180</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45180</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45180</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45180</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45180</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45180</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45180</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45180</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45180</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45180</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45180</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45180</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45180</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45180</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45180</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45180</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45180</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45180</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45180</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45180</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45180</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45180</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45180</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45180</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45180</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45180</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45180</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45180</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45180</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45180</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45180</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45180</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45180</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45180</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45180</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45180</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45180</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45180</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45180</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45180</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45180</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45180</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45180</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45180</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45180</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45180</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45180</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45180</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45180</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45180</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45180</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45180</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45180</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45180</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45180</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45180</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45180</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45180</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45180</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45180</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45180</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45180</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45180</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45180</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45180</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45180</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45180</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45180</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45180</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45180</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45180</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45180</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45180</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45180</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45180</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45180</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45180</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45180</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45180</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45180</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45180</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45180</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45180</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45180</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45180</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45180</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45180</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45180</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45180</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45180</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45180</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45180</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45180</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45180</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45180</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45180</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45180</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45180</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45180</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45180</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45180</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45180</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45180</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45180</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45180</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45180</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45180</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45180</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45180</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45180</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45180</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45180</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45180</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45180</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45180</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45180</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45180</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45180</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45180</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45180</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45180</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45180</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45180</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45180</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45180</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45180</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45180</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45180</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45180</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45180</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45180</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45180</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45180</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45180</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45180</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45180</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45180</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45180</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45180</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45180</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45180</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45180</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45180</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45180</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45180</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45180</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45180</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45180</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45180</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45180</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45180</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45180</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45180</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45180</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45180</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45180</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45180</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45180</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45180</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45180</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45180</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45180</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45180</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45180</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45180</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45180</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45180</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45180</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45180</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45180</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45180</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45180</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45180</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45180</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45180</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45180</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45180</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45180</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45180</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45180</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45180</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45180</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45180</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45180</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45180</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45180</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45180</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45180</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45180</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45180</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45180</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45180</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45180</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45180</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45180</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45180</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45180</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45180</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45180</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45180</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45180</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45180</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45180</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45180</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45180</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45180</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45180</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45180</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45180</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45180</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45180</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45180</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45180</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45180</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45180</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45180</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45180</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45180</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45180</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45180</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45180</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45180</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45180</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45180</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45180</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45180</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45180</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45180</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45180</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45180</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45180</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45180</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45180</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45180</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45180</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45180</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45180</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45180</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45180</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45180</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45180</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45180</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45180</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45180</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45180</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45180</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45180</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45180</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45180</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45180</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45180</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45180</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45180</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45180</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45180</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45180</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45180</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45180</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45180</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45180</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45180</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45180</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45180</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45180</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45180</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45180</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45180</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45180</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45180</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45180</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45180</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45180</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45180</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45180</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45180</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45180</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45180</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45180</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45180</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45180</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45180</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45180</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45180</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45180</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45180</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45180</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45180</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45180</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45180</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45180</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45180</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45180</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45180</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45180</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45180</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45180</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45180</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45180</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45180</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45180</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45180</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45180</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45180</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45180</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45180</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45180</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45180</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45180</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45180</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45180</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45180</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45180</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45180</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45180</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45180</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45180</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45180</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45180</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45180</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45180</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45180</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45180</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45180</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45180</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45180</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45180</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45180</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45180</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45180</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45180</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45180</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45180</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45180</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45180</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45180</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45180</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45180</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45180</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45180</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45180</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45180</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45180</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45180</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45180</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45180</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45180</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45180</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45180</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45180</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45180</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45180</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45180</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45180</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45180</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45180</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45180</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45180</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45180</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45180</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45180</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45180</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45180</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45180</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45180</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45180</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45180</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45180</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45180</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45180</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45180</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45180</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45180</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45180</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45180</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45180</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45180</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45180</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45180</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45180</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45180</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45180</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45180</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45180</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45180</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45180</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45180</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45180</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45180</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45180</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45180</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45180</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45180</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45180</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45180</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45180</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45180</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45180</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45180</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45180</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45180</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45180</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45180</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45180</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45180</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45180</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45180</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45180</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45180</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45180</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45180</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45180</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45180</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45180</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45180</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45180</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45180</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45180</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45180</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45180</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45180</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45180</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45180</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45180</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45180</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45180</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45180</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45180</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45180</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45180</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45180</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45180</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45180</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45180</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45180</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45180</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45180</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45180</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45180</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45180</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45180</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45180</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45180</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45180</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45180</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45180</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45180</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45180</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45180</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45180</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45180</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45180</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45180</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45180</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45180</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45180</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45180</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45180</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45180</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45180</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45180</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45180</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45180</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45180</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45180</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45180</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45180</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45180</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45180</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45180</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45180</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45180</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45180</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45180</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45180</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45180</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45180</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45180</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45180</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45180</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45180</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45180</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45180</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45180</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45180</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45180</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45180</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45180</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45180</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45180</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45180</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45180</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45180</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45180</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45180</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45180</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45180</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45180</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45180</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45180</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45180</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45180</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45180</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45180</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45180</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45180</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45180</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45180</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45180</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45180</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45180</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45180</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45180</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45180</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45180</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45180</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45180</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45180</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45180</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45180</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45180</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45180</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45180</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45180</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45180</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45180</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45180</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45180</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45180</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45180</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45180</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45180</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45180</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45180</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45180</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45180</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45180</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45180</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45180</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45180</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45180</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45180</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45180</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45180</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45180</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45180</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45180</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45180</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45180</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45180</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45180</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45180</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45180</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45180</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45180</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45180</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45180</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45180</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45180</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45180</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45180</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45180</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45180</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45180</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45180</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45180</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45180</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45180</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45180</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45180</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45180</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45180</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45180</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45180</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45180</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45180</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45180</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45180</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45180</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45180</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45180</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45180</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45180</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45180</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45180</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45180</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45180</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45180</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45180</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45180</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45180</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45180</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45180</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45180</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45180</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45180</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45180</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45180</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45180</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45180</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45180</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45180</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45180</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45180</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45180</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45180</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45180</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45180</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45180</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45180</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45180</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45180</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45180</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45180</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45180</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45180</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45180</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45180</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45180</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45180</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45180</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45180</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45180</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45180</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45180</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45180</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45180</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45180</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45180</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45180</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45180</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45180</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45180</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45180</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45180</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45180</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45180</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45180</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45180</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45180</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45180</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45180</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45180</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45180</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45180</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45180</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45180</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45180</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45180</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45180</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45180</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45180</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45180</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45180</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45180</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45180</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45180</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45180</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45180</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45180</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45180</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45180</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45180</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45180</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45180</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45180</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45180</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45180</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45180</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45180</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45180</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45180</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45180</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45180</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45180</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45180</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45180</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45180</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45180</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45180</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45180</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45180</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45180</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45180</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45180</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45180</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45180</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45180</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45180</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45180</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45180</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45180</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45180</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45180</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45180</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45180</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45180</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45180</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45180</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45180</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45180</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45180</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45180</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45180</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45180</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45180</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45180</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45180</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45180</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45180</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45180</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45180</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45180</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45180</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45180</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45180</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45180</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45180</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45180</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45180</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45180</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45180</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45180</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45180</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45180</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45180</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45180</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45180</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45180</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45180</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45180</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45180</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45180</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45180</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45180</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45180</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45180</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45180</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45180</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45180</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45180</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45180</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45180</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45180</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45180</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45180</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45180</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45180</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45180</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45180</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45180</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45180</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45180</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45180</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45180</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45180</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45180</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45180</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45180</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45180</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45180</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45180</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45180</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45180</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45180</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45180</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45180</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45180</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45180</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45180</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45180</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45180</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45180</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45180</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45180</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45180</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45180</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45180</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45180</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45180</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45180</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45180</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45180</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45180</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45180</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45180</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45180</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45180</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45180</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45180</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45180</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45180</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45180</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45180</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45180</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45180</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45180</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45180</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45180</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45180</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45180</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45180</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45180</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45180</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45180</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45180</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45180</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45180</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45180</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45180</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45180</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45180</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45180</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45180</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45180</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45180</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45180</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45180</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45180</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45180</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45180</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45180</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45180</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45180</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45180</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45180</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45180</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45180</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45180</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45180</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45180</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45180</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45180</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45180</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45180</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45180</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45180</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45180</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45180</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45180</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45180</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45180</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45180</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45180</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45180</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45180</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45180</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45180</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45180</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45180</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45180</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45180</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45180</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45180</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45180</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45180</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45180</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45180</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45180</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45180</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45180</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45180</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45180</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45180</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45180</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45180</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45180</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45180</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45180</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45180</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45180</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45180</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45180</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45180</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45180</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45180</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45180</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45180</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45180</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45180</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45180</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45180</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45180</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45180</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45180</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45180</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45180</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45180</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45180</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45180</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45180</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45180</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45180</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45180</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45180</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45180</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45180</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45180</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45180</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45180</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45180</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45180</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45180</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45180</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45180</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45180</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45180</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45180</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45180</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45180</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45180</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45180</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45180</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45180</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45180</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45180</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45180</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45180</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45180</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45180</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45180</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45180</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45180</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45180</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45180</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45180</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45180</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45180</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45180</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45180</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45180</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45180</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45180</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45180</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45180</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45180</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45180</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45180</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45180</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45180</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45180</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45180</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45180</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45180</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45180</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45180</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45180</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45180</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45180</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45180</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45180</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45180</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45180</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45180</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45180</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45180</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45180</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45180</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45180</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45180</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45180</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45180</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45180</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45180</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45180</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45180</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45180</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45180</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45180</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45180</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45180</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45180</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45180</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45180</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45180</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45180</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45180</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45180</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45180</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45180</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45180</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45180</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45180</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45180</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45180</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45180</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45180</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45180</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45180</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45180</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45180</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45180</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45180</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45180</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45180</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45180</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45180</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45180</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45180</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45180</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45180</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45180</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45180</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45180</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45180</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45180</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45180</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45180</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45180</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45180</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45180</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45180</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45180</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45180</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45180</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45180</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45180</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45180</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45180</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45180</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45180</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45180</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45180</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45180</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45180</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45180</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45180</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45180</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45180</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45180</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45180</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45180</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45180</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45180</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45180</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45180</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45180</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45180</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45180</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45180</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45180</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45180</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45180</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45180</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45180</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45180</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45180</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45180</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45180</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45180</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45180</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45180</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45180</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45180</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45180</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45180</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45180</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45180</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45180</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45180</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45180</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45180</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45180</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45180</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45180</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45180</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45180</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45180</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45180</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45180</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45180</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45180</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45180</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45180</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45180</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45180</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45180</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45180</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45180</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45180</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45180</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45180</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45180</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45180</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45180</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45180</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45180</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45180</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45180</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45180</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45180</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45180</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45180</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45180</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45180</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45180</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45180</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45180</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45180</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45180</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45180</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45180</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45180</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45180</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45180</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45180</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45180</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45180</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45180</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45180</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45180</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45180</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45180</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45180</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45180</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45180</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45180</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45180</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45180</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45180</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45180</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45180</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45180</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45180</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45180</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45180</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45180</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45180</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45180</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45180</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45180</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45180</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45180</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45180</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45180</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45180</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45180</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45180</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45180</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45180</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45180</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45180</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45180</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45180</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45180</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45180</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45180</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45180</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45180</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45180</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45180</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45180</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45180</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45180</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45180</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45180</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45180</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45180</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45180</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45180</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45180</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45180</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45180</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45180</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45180</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45180</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45180</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45180</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45180</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45180</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45180</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45180</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45180</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45180</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45180</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45180</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45180</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45180</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45180</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45180</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45180</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45180</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45180</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45180</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45180</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45180</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45180</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45180</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45180</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45180</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45180</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45180</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45180</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45180</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45180</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45180</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45180</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45180</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45180</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45180</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45180</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45180</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45180</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45180</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45180</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45180</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45180</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45180</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45180</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45180</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45180</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45180</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45180</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45180</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45180</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45180</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45180</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45180</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45180</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45180</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45180</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45180</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45180</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45180</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45180</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45180</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45180</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45180</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45180</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45180</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45180</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45180</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45180</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45180</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45180</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45180</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45180</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45180</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45180</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45180</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45180</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45180</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45180</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45180</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45180</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45180</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45180</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45180</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45180</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45180</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45180</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45180</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45180</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45180</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45180</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45180</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45180</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45180</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45180</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45180</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45180</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45180</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45180</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45180</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45180</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45180</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45180</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45180</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45180</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45180</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45180</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45180</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45180</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45180</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45180</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45180</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45180</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45180</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45180</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45180</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45180</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45180</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45180</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45180</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45180</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45180</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45180</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45180</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45180</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45180</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45180</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45180</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45180</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45180</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45180</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45180</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45180</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45180</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45180</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45180</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45180</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45180</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45180</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45180</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45180</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45180</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45180</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45180</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45180</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45180</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45180</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45180</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45180</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45180</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45180</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45180</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45180</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45180</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45180</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45180</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45180</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45180</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45180</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45180</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45180</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45180</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45180</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45180</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45180</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45180</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45180</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45180</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45180</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45180</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45180</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45180</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45180</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45180</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45180</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45180</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45180</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45180</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45180</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45180</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45180</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45180</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45180</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45180</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45180</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45180</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45180</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45180</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45180</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45180</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45180</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45180</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45180</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45180</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45180</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45180</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45180</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45180</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45180</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45180</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45180</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45180</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45180</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45180</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45180</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45180</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45180</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45180</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45180</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45180</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45180</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45180</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45180</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45180</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45180</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45180</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45180</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45180</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45180</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45180</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45180</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45180</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45180</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45180</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45180</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45180</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45180</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45180</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45180</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45180</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45180</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45180</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45180</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45180</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45180</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45180</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45180</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45180</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45180</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45180</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45180</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45180</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45180</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45180</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45180</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45180</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45180</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45180</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45180</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45180</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45180</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45180</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45180</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45180</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45180</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45180</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45180</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45180</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45180</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45180</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45180</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45180</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45180</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45180</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45180</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45180</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45180</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45180</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45180</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45180</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45180</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45180</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45180</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45180</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45180</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45180</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45180</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45180</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45180</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45180</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45180</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45180</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45180</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45180</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45180</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45180</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45180</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45180</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45180</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45180</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45180</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45180</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45180</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45180</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45180</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45180</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45180</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45180</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45180</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45180</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45180</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45180</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45180</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45180</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45180</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45180</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45180</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45180</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45180</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45180</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45180</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45180</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45180</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45180</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45180</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45180</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45180</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45180</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45180</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45180</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45180</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45180</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45180</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45180</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45180</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45180</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45180</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45180</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45180</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45180</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45180</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45180</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45180</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45180</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45180</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45180</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45180</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45180</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45180</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45180</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45180</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45180</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45180</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45180</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45180</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45180</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45180</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45180</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45180</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45180</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45180</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45180</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45180</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45180</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45180</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45180</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45180</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45180</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45180</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45180</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45180</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45180</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45180</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45180</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45180</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45180</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45180</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45180</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45180</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45180</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45180</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45180</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45180</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45180</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45180</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45180</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45180</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45180</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45180</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45180</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45180</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45180</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45180</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45180</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45180</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45180</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45180</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45180</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45180</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45180</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45180</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45180</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45180</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45180</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45180</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45180</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45180</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45180</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45180</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45180</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45180</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45180</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45180</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45180</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45180</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45180</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45180</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45180</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45180</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45180</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45180</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45180</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45180</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45180</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45180</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45180</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45180</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45180</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45180</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45180</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45180</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45180</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45180</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45180</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45180</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45180</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45180</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45180</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45180</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45180</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45180</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45180</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45180</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45180</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45180</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45180</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45180</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45180</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45180</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45180</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45180</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45180</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45180</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45180</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45180</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45180</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45180</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45180</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45180</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45180</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45180</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45180</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45180</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45180</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45180</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45180</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45180</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45180</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45180</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45180</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45180</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45180</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45180</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45180</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45180</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45180</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45180</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45180</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45180</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45180</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45180</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45180</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45180</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45180</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45180</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45180</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45180</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45180</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45180</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45180</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45180</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45180</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45180</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45180</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45180</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45180</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45180</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45180</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45180</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45180</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45180</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45180</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45180</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45180</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45180</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45180</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45180</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45180</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45180</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45180</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45180</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45180</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45180</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45180</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45180</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45180</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45180</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45180</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45180</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45180</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45180</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45180</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45180</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45180</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45180</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45180</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45180</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45180</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45180</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45180</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45180</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45180</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45180</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45180</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45180</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45180</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45180</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45180</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45180</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45180</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45180</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45180</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45180</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45180</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45180</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45180</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45180</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45180</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45180</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45180</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45180</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45180</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45180</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45180</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45180</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45180</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45180</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45180</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45180</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45180</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45180</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45180</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45180</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45180</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45180</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45180</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45180</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45180</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45180</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45180</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45180</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45180</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45180</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45180</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45180</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45180</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45180</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45180</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45180</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45180</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45180</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45180</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45180</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45180</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45180</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45180</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45180</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45180</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45180</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45180</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45180</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45180</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45180</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45180</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45180</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45180</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45180</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45180</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45180</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45180</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45180</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45180</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45180</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45180</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45180</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45180</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45180</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45180</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45180</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45180</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45180</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45180</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45180</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45180</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45180</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45180</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45180</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45180</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45180</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45180</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45180</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45180</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45180</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45180</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45180</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45180</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45180</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45180</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45180</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45180</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45180</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45180</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45180</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45180</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45180</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45180</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45180</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45180</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45180</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45180</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45180</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45180</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45180</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45180</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45180</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45180</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45180</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45180</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45180</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45180</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45180</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45180</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45180</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45180</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45180</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45180</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45180</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45180</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45180</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45180</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45180</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45180</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45180</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45180</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45180</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45180</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45180</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45180</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45180</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45180</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45180</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45180</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45180</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45180</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45180</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45180</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45180</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45180</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45180</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45180</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45180</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45180</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45180</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45180</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45180</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45180</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45180</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45180</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45180</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45180</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45180</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45180</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45180</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45180</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45180</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45180</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45180</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45180</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45180</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45180</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45180</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45180</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45180</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45180</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45180</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45180</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45180</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45180</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45180</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45180</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45180</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45180</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45180</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45180</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45180</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45180</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45180</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45180</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45180</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45180</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45180</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45180</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45180</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45180</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45180</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45180</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45180</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45180</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45180</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45180</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45180</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45180</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45180</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45180</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45180</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45180</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45180</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45180</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45180</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45180</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45180</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45180</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45180</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45180</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45180</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45180</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45180</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45180</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45180</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45180</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45180</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45180</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45180</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45180</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45180</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45180</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45180</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45180</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45180</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45180</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45180</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45180</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45180</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45180</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45180</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45180</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45180</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45180</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45180</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45180</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45180</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45180</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45180</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45180</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45180</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45180</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45180</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45180</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45180</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45180</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45180</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45180</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45180</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45180</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45180</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45180</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45180</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45180</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45180</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45180</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45180</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45180</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45180</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45180</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45180</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45180</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45180</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45180</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45180</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45180</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45180</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45180</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45180</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45180</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45180</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45180</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45180</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45180</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45180</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45180</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45180</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45180</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45180</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45180</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45180</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45180</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45180</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45180</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45180</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45180</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45180</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45180</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45180</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45180</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45180</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45180</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45180</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45180</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45180</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45180</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45180</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45180</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45180</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45180</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45180</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45180</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45180</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45180</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45180</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45180</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45180</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45180</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45180</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45180</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45180</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45180</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45180</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45180</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45180</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45180</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45180</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45180</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45180</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45180</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45180</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45180</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45180</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45180</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45180</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45180</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45180</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45180</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45180</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45180</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45180</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45180</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45180</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45180</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45180</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45180</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45180</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45180</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45180</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45180</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45180</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45180</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45180</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45180</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45180</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45180</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45180</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45180</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45180</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45180</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45180</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45180</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45180</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45180</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45180</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45180</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45180</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45180</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45180</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45180</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45180</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45180</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45180</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45180</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45180</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45180</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45180</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45180</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45180</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45180</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45180</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45180</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45180</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45180</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45180</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45180</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45180</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45180</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45180</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45180</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45180</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45180</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45180</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45180</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45180</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45180</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45180</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45180</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45180</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45180</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45180</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45180</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45180</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45180</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45180</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45180</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45180</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45180</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45180</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45180</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45180</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45180</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45180</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45180</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45180</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45180</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45180</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45180</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45180</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45180</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45180</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45180</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45180</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45180</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45180</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45180</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45180</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45180</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45180</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45180</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45180</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45180</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45180</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45180</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45180</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45180</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45180</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45180</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45180</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45180</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45180</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45180</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45180</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45180</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45180</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45180</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45180</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45180</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45180</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45180</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45180</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45180</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45180</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45180</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45180</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45180</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45180</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45180</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45180</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45180</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45180</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45180</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45180</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45180</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45180</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45180</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45180</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45180</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45180</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45180</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45180</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45180</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45180</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45180</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45180</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45180</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45180</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45180</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45180</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45180</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45180</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45180</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45180</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45180</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45180</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45180</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45180</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45180</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45180</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45180</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45180</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45180</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45180</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45180</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45180</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45180</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45180</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45180</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45180</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45180</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45180</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45180</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45180</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45180</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45180</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45180</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45180</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45180</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45180</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45180</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45180</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45180</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45180</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45180</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45180</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45180</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45180</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45180</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45180</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45180</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45180</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45180</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45180</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45180</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45180</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45180</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45180</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45180</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45180</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45180</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45180</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45180</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45180</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45180</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45180</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45180</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45180</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45180</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45180</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45180</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45180</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45180</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45180</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45180</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45180</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45180</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45180</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45180</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45180</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45180</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45180</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45180</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45180</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45180</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45180</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45180</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45180</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45180</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45180</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45180</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45180</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45180</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45180</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45180</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45180</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45180</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45180</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45180</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45180</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45180</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45180</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45180</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45180</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45180</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45180</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45180</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45180</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45180</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45180</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45180</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45180</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45180</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45180</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45180</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45180</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45180</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45180</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45180</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45180</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45180</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45180</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45180</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45180</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45180</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45180</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45180</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45180</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45180</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45180</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45180</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45180</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45180</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45180</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45180</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45180</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45180</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45180</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45180</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45180</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45180</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45180</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45180</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45180</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45180</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45180</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45180</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45180</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45180</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45180</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45180</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45180</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45180</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45180</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45180</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45180</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45180</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45180</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45180</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45180</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45180</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45180</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45180</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45180</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45180</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45180</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45180</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45180</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45180</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45180</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45180</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45180</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45180</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45180</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45180</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45180</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45180</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45180</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45180</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45180</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45180</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45180</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45180</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45180</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45180</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45180</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45180</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45180</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45180</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45180</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45180</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45180</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45180</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45180</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45180</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45180</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45180</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45180</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45180</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45180</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45180</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45180</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45180</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45180</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45180</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45180</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45180</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45180</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45180</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45180</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45180</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45180</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45180</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45180</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45180</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45180</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45180</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45180</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45180</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45180</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45180</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45180</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45180</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45180</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45180</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45180</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45180</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45180</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45180</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45180</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45180</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45180</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45180</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45180</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45180</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45180</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45180</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45180</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45180</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45180</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45180</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45180</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45180</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45180</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45180</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45180</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45180</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45180</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45180</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45180</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45180</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45180</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45180</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45180</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45180</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45180</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45180</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45180</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45180</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45180</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45180</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45180</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45180</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45180</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45180</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45180</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45180</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45180</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45180</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45180</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45180</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45180</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45180</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45180</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45180</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45180</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45180</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45180</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45180</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45180</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45180</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45180</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45180</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45180</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45180</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45180</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45180</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45180</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45180</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45180</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45180</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45180</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45180</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45180</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45180</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45180</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45180</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45180</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45180</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45180</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45180</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45180</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45180</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45180</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45180</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45180</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45180</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45180</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45180</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45180</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45180</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45180</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45180</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45180</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45180</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45180</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45180</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45180</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45180</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45180</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45180</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45180</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45180</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45180</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45180</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45180</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45180</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45180</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45180</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45180</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45180</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45180</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45180</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45180</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45180</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45180</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45180</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45180</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45180</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45180</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45180</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45180</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45180</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45180</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45180</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45180</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45180</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45180</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45180</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45180</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45180</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45180</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45180</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45180</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45180</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45180</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45180</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45180</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45180</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45180</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45180</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45180</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45180</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45180</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45180</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45180</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45180</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45180</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45180</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45180</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45180</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45180</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45180</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45180</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45180</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45180</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45180</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45180</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45180</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45180</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45180</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45180</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45180</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45180</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45180</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45180</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45180</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45180</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45180</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45180</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45180</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45180</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45180</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45180</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45180</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45180</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45180</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45180</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45180</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45180</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45180</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45180</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45180</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45180</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45180</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45180</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45180</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45180</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45180</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45180</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45180</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45180</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45180</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45180</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45180</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45180</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45180</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45180</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45180</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45180</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45180</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45180</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45180</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45180</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45180</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45180</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45180</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45180</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45180</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45180</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45180</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45180</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45180</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45180</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45180</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45180</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45180</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45180</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45180</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45180</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45180</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45180</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45180</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45180</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45180</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45180</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45180</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45180</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45180</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45180</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45180</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45180</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45180</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45180</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45180</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45180</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45180</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45180</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45180</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45180</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45180</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45180</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45180</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45180</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45180</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45180</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45180</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45180</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45180</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45180</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45180</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45180</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45180</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45180</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45180</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45180</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45180</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45180</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45180</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45180</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45180</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45180</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45180</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45180</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45180</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45180</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45180</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45180</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45180</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45180</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45180</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45180</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45180</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45180</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45180</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45180</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45180</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45180</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45180</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45180</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45180</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45180</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45180</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45180</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45180</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45180</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45180</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45180</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45180</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45180</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45180</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45180</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45180</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45180</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45180</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45180</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45180</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45180</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45180</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45180</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45180</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45180</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45180</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45180</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45180</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45180</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45180</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45180</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45180</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45180</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45180</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45180</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45180</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45180</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45180</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45180</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45180</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45180</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45180</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45180</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45180</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45180</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45180</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45180</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45180</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45180</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45180</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45180</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45180</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45180</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45180</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45180</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45180</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45180</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45180</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45180</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45180</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45180</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45180</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45180</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45180</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45180</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45180</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45180</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45180</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45180</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45180</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45180</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45180</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45180</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45180</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45180</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45180</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45180</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45180</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45180</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45180</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45180</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45180</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45180</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45180</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45180</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45180</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45180</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45180</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45180</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45180</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45180</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45180</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45180</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45180</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45180</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45180</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45180</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45180</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45180</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45180</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45180</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45180</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45180</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45180</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45180</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45180</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45180</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45180</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45180</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45180</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45180</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45180</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45180</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45180</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45180</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45180</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45180</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45180</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45180</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45180</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45180</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45180</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45180</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45180</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45180</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45180</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45180</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45180</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45180</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45180</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45180</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45180</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45180</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45180</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45180</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45180</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45180</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45180</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45180</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45180</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45180</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45180</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45180</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45180</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45180</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45180</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45180</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45180</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45180</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45180</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45180</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45180</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45180</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45180</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45180</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45180</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45180</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45180</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45180</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45180</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45180</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45180</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45180</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45180</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45180</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45180</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45180</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45180</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45180</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45180</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45180</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45180</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45180</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45180</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45180</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45180</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45180</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45180</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45180</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45180</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45180</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45180</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45180</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45180</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45180</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45180</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45180</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45180</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45180</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45180</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45180</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45180</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45180</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45180</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45180</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45180</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45180</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45180</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45180</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45180</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45180</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45180</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45180</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45180</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45180</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45180</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45180</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45180</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45180</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45180</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45180</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45180</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45180</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45180</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45180</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45180</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45180</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45180</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45180</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45180</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45180</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45180</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45180</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45180</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45180</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45180</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45180</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45180</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45180</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45180</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45180</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45180</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45180</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45180</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45180</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45180</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45180</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45180</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45180</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45180</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45180</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45180</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45180</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45180</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45180</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45180</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45180</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45180</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45180</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45180</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45180</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45180</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45180</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45180</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45180</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45180</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45180</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45180</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45180</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45180</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45180</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45180</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45180</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45180</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45180</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45180</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45180</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45180</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45180</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45180</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45180</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45180</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45180</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45180</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45180</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45180</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45180</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45180</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45180</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45180</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45180</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45180</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45180</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45180</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45180</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45180</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45180</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45180</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45180</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45180</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45180</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45180</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45180</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45180</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45180</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45180</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45180</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45180</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45180</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45180</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45180</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45180</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45180</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45180</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45180</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45180</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45180</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45180</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45180</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45180</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45180</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45180</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45180</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45180</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45180</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45180</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45180</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45180</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45180</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45180</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45180</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45180</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45180</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45180</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45180</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45180</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45180</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45180</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45180</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45180</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45180</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45180</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45180</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45180</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45180</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45180</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45180</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45180</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45180</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45180</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45180</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45180</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45180</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45180</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45180</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45180</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45180</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45180</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45180</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45180</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45180</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45180</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45180</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45180</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45180</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45180</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45180</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45180</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45180</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45180</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45180</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45180</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45180</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45180</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45180</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45180</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45180</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45180</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45180</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45180</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45180</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45180</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45180</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45180</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45180</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45180</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45180</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45180</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45180</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45180</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45180</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45180</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45180</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45180</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45180</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45180</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45180</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45180</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45180</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45180</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45180</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45180</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45180</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45180</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45180</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45180</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45180</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45180</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45180</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45180</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45180</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45180</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45180</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45180</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45180</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45180</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45180</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45180</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45180</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45180</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45180</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45180</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45180</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45180</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45180</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45180</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45180</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45180</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45180</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45180</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45180</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45180</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45180</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45180</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45180</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45180</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45180</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45180</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45180</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45180</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45180</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45180</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45180</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45180</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45180</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45180</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45180</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45180</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45180</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45180</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45180</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45180</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45180</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45180</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45180</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45180</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45180</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45180</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45180</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45180</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45180</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45180</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45180</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45180</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45180</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45180</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45180</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45180</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45180</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45180</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45180</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45180</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45180</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45180</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45180</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45180</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45180</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45180</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45180</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45180</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45180</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45180</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45180</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45180</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45180</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45180</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45180</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45180</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45180</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45180</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45180</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45180</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45180</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45180</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45180</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45180</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45180</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45180</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45180</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45180</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45180</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45180</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45180</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45180</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45180</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45180</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45180</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45180</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45180</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45180</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45180</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45180</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45180</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45180</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45180</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45180</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45180</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45180</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45180</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45180</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45180</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45180</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45180</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45180</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45180</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45180</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45180</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45180</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45180</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45180</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45180</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45180</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45180</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45180</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45180</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45180</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45180</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45180</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45180</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45180</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45180</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45180</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45180</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45180</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45180</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45180</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45180</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45180</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45180</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45180</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45180</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45180</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45180</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45180</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45180</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45180</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45180</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45180</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45180</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45180</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45180</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45180</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45180</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45180</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45180</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45180</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45180</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45180</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45180</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45180</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45180</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45180</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45180</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45180</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45180</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45180</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45180</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45180</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45180</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45180</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45180</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45180</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45180</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45180</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45180</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45180</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45180</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45180</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45180</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45180</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45180</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45180</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45180</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45180</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45180</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45180</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45180</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45180</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45180</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45180</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45180</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45180</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45180</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45180</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45180</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45180</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45180</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45180</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45180</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45180</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45180</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45180</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45180</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45180</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45180</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45180</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45180</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45180</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45180</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45180</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45180</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45180</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45180</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45180</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45180</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45180</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45180</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45180</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45180</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45180</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45180</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45180</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45180</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45180</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45180</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45180</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45180</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45180</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45180</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45180</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45180</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45180</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45180</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45180</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45180</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45180</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45180</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45180</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45180</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45180</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45180</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45180</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45180</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45180</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45180</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45180</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45180</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45180</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45180</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45180</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45180</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45180</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45180</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45180</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45180</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45180</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45180</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45180</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45180</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45180</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45180</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45180</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45180</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45180</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45180</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45180</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45180</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45180</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45180</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45180</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45180</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45180</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45180</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45180</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45180</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45180</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45180</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45180</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45180</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45180</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45180</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45180</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45180</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45180</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45180</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45180</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45180</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45180</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45180</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45180</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45180</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45180</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45180</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45180</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45180</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45180</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45180</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45180</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45180</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45180</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45180</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45180</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45180</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45180</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45180</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45180</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45180</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45180</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45180</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45180</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45180</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45180</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45180</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45180</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45180</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45180</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45180</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45180</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45180</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45180</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45180</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45180</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45180</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45180</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45180</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45180</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45180</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45180</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45180</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45180</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45180</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45180</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45180</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45180</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45180</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45180</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45180</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45180</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45180</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45180</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45180</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45180</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45180</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45180</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45180</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45180</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45180</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45180</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45180</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45180</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45180</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45180</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45180</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45180</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45180</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45180</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45180</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45180</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45180</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45180</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45180</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45180</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45180</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45180</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45180</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45180</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45180</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45180</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45180</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45180</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45180</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45180</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45180</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45180</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45180</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45180</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45180</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45180</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45180</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45180</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45180</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45180</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45180</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45180</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45180</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45180</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45180</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45180</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45180</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45180</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45180</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45180</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45180</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45180</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45180</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45180</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45180</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45180</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45180</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45180</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45180</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45180</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45180</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45180</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45180</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45180</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45180</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45180</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45180</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45180</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45180</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45180</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45180</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45180</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45180</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45180</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45180</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45180</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45180</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45180</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45180</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45180</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45180</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45180</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45180</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45180</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45180</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45180</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45180</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45180</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45180</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45180</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45180</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45180</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45180</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45180</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45180</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45180</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45180</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45180</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45180</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45180</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45180</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45180</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45180</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45180</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45180</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45180</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45180</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45180</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45180</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45180</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45180</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45180</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45180</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45180</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45180</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45180</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45180</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45180</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45180</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45180</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45180</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45180</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45180</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45180</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45180</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45180</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45180</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45180</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45180</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45180</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45180</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45180</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45180</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45180</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45180</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45180</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45180</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45180</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45180</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45180</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45180</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45180</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45180</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45180</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45180</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45180</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45180</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45180</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45180</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45180</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45180</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45180</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45180</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45180</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45180</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45180</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45180</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45180</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45180</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45180</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45180</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45180</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45180</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45180</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45180</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45180</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45180</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45180</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45180</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45180</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45180</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45180</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45180</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45180</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45180</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45180</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45180</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45180</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45180</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45180</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45180</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45180</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45180</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45180</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45180</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45180</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45180</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45180</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45180</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45180</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45180</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45180</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45180</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45180</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45180</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45180</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45180</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45180</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45180</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45180</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45180</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45180</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45180</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45180</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45180</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45180</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45180</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45180</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45180</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45180</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45180</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45180</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45180</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45180</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45180</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45180</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45180</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45180</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45180</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45180</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45180</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45180</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45180</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45180</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45180</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45180</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45180</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45180</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45180</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45180</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45180</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45180</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45180</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45180</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45180</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45180</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45180</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45180</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45180</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45180</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45180</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45180</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45180</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45180</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45180</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45180</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45180</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45180</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45180</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45180</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45180</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45180</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45180</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45180</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45180</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45180</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45180</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45180</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45180</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45180</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45180</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45180</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45180</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45180</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45180</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45180</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45180</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45180</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45180</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45180</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45180</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45180</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45180</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45180</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45180</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45180</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45180</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45180</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45180</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45180</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45180</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45180</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45180</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45180</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45180</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45180</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45180</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45180</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45180</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45180</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45180</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45180</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45180</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45180</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45180</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45180</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45180</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45180</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45180</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45180</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45180</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45180</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45180</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45180</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45180</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45180</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45180</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45180</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45180</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45180</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45180</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45180</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45180</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45180</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45180</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45180</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45180</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45180</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45180</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45180</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45180</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45180</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45180</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45180</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45180</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45180</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45180</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45180</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45180</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45180</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45180</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45180</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45180</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45180</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45180</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45180</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45180</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45180</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45180</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45180</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45180</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45180</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45180</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45180</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45180</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45180</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45180</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45180</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45180</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45180</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45180</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45180</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45180</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45180</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45180</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45180</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45180</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45180</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45180</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45180</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45180</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45180</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45180</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45180</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45180</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45180</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45180</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45180</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45180</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45180</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45180</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45180</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45180</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45180</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45180</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45180</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45180</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45180</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45180</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45180</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45180</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45180</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45180</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45180</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45180</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45180</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45180</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45180</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45180</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45180</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45180</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45180</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45180</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45180</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45180</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45180</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45180</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45180</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45180</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45180</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45180</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45180</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45180</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45180</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45180</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45180</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45180</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45180</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45180</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45180</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45180</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45180</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45180</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45180</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45180</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45180</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45180</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45180</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45180</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45180</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45180</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45180</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45180</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45180</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45180</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45180</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45180</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45180</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45180</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45180</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45180</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45180</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45180</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45180</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45180</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45180</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45180</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45180</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45180</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45180</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45180</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45180</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45180</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45180</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45180</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45180</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45180</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45180</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45180</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45180</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45180</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45180</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45180</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45180</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45180</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45180</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45180</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45180</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45180</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45180</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45180</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45180</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45180</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45180</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45180</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45180</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45180</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45180</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45180</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45180</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45180</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45180</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45180</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45180</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45180</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45180</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45180</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45180</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45180</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45180</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45180</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45180</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45180</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45180</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45180</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45180</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45180</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45180</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45180</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45180</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45180</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45180</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45180</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45180</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45180</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45180</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45180</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45180</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45180</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45180</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45180</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45180</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45180</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45180</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45180</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45180</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45180</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45180</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45180</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45180</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45180</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45180</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45180</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45180</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45180</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45180</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45180</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45180</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45180</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45180</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45180</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45180</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45180</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45180</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45180</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45180</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45180</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45180</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45180</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45180</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45180</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45180</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45180</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45180</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45180</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45180</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45180</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45180</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45180</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45180</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45180</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45180</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45180</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45180</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45180</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45180</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45180</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45180</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45180</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45180</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45180</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45180</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45180</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45180</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45180</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45180</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45180</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45180</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45180</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45180</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45180</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45180</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45180</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45180</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45180</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45180</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45180</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45180</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45180</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45180</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45180</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45180</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45180</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45180</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45180</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45180</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45180</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45180</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45180</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45180</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45180</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45180</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45180</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45180</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45180</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45180</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45180</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45180</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45180</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45180</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45180</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45180</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45180</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45180</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45180</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45180</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45180</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45180</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45180</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45180</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45180</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45180</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45180</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45180</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45180</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45180</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45180</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45180</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45180</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45180</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45180</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45180</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45180</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45180</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45180</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45180</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45180</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45180</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45180</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45180</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45180</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45180</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45180</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45180</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45180</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45180</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45180</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45180</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45180</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45180</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45180</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45180</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45180</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45180</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45180</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45180</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45180</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45180</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45180</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45180</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45180</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45180</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45180</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45180</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45180</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45180</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45180</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45180</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45180</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45180</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45180</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45180</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45180</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45180</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45180</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45180</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45180</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45180</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45180</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45180</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45180</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45180</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45180</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45180</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45180</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45180</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45180</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45180</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45180</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45180</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45180</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45180</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45180</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45180</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45180</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45180</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45180</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45180</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45180</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45180</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45180</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45180</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45180</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45180</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45180</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45180</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45180</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45180</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45180</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45180</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45180</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45180</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45180</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45180</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45180</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45180</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45180</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45180</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45180</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45180</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45180</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45180</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45180</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45180</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45180</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45180</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45180</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45180</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45180</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45180</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45180</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45180</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45180</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45180</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45180</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45180</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45180</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45180</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45180</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45180</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45180</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45180</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45180</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45180</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45180</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45180</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45180</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45180</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45180</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45180</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45180</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45180</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45180</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45180</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45180</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45180</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45180</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45180</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45180</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45180</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45180</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45180</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45180</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45180</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45180</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45180</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45180</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45180</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45180</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45180</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45180</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45180</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45180</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45180</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45180</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45180</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45180</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45180</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45180</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45180</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45180</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45180</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45180</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45180</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45180</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45180</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45180</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45180</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45180</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45180</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45180</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45180</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45180</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45180</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45180</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45180</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45180</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45180</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45180</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45180</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45180</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45180</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45180</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45180</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45180</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45180</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45180</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45180</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45180</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45180</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45180</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45180</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45180</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45180</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45180</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45180</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45180</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45180</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45180</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45180</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45180</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45180</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45180</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45180</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45180</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45180</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45180</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45180</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45180</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45180</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45180</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45180</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45180</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45180</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45180</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45180</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45180</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45180</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45180</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45180</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45180</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45180</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45180</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45180</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45180</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45180</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45180</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45180</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45180</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45180</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45180</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45180</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45180</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45180</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45180</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45180</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45180</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45180</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45180</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45180</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45180</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45180</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45180</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45180</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45180</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45180</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45180</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45180</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45180</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45180</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45180</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45180</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45180</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45180</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45180</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45180</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45180</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45180</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45180</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45180</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45180</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45180</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45180</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45180</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45180</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45180</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45180</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45180</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45180</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45180</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45180</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45180</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45180</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45180</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45180</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45180</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45180</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45180</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45180</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45180</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45180</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45180</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45180</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45180</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45180</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45180</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45180</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45180</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45180</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45180</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45180</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45180</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45180</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45180</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45180</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45180</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45180</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45180</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45180</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45180</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45180</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45180</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45180</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45180</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45180</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45180</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45180</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45180</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45180</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45180</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45180</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45180</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45180</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45180</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45180</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45180</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45180</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45180</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45180</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45180</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45180</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45180</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45180</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45180</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45180</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45180</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45180</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45180</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45180</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45180</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45180</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45180</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45180</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45180</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45180</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45180</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45180</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45180</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c r="A10888" t="inlineStr">
        <is>
          <t>A 40983-2023</t>
        </is>
      </c>
      <c r="B10888" s="1" t="n">
        <v>45173</v>
      </c>
      <c r="C10888" s="1" t="n">
        <v>45180</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2023-09-11T05:24:28Z</dcterms:created>
  <dcterms:modified xmlns:dcterms="http://purl.org/dc/terms/" xmlns:xsi="http://www.w3.org/2001/XMLSchema-instance" xsi:type="dcterms:W3CDTF">2023-09-11T05:24:32Z</dcterms:modified>
</cp:coreProperties>
</file>