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45175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45175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45175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45175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45175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45175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45175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45175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45175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45175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45175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45175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45175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45175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45175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45175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45175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45175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45175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45175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45175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45175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45175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45175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45175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45175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45175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45175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45175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45175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45175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45175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45175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45175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45175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45175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45175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45175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45175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45175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45175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45175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45175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45175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45175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45175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45175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45175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11495-2019</t>
        </is>
      </c>
      <c r="B50" s="1" t="n">
        <v>43517</v>
      </c>
      <c r="C50" s="1" t="n">
        <v>45175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HYPERLINK("https://klasma.github.io/Logging_VETLANDA/artfynd/A 11495-2019.xlsx")</f>
        <v/>
      </c>
      <c r="T50">
        <f>HYPERLINK("https://klasma.github.io/Logging_VETLANDA/kartor/A 11495-2019.png")</f>
        <v/>
      </c>
      <c r="V50">
        <f>HYPERLINK("https://klasma.github.io/Logging_VETLANDA/klagomål/A 11495-2019.docx")</f>
        <v/>
      </c>
      <c r="W50">
        <f>HYPERLINK("https://klasma.github.io/Logging_VETLANDA/klagomålsmail/A 11495-2019.docx")</f>
        <v/>
      </c>
      <c r="X50">
        <f>HYPERLINK("https://klasma.github.io/Logging_VETLANDA/tillsyn/A 11495-2019.docx")</f>
        <v/>
      </c>
      <c r="Y50">
        <f>HYPERLINK("https://klasma.github.io/Logging_VETLANDA/tillsynsmail/A 11495-2019.docx")</f>
        <v/>
      </c>
    </row>
    <row r="51" ht="15" customHeight="1">
      <c r="A51" t="inlineStr">
        <is>
          <t>A 12981-2019</t>
        </is>
      </c>
      <c r="B51" s="1" t="n">
        <v>43527</v>
      </c>
      <c r="C51" s="1" t="n">
        <v>45175</v>
      </c>
      <c r="D51" t="inlineStr">
        <is>
          <t>JÖNKÖPINGS LÄN</t>
        </is>
      </c>
      <c r="E51" t="inlineStr">
        <is>
          <t>VETLANDA</t>
        </is>
      </c>
      <c r="G51" t="n">
        <v>13.9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HYPERLINK("https://klasma.github.io/Logging_VETLANDA/artfynd/A 12981-2019.xlsx")</f>
        <v/>
      </c>
      <c r="T51">
        <f>HYPERLINK("https://klasma.github.io/Logging_VETLANDA/kartor/A 12981-2019.png")</f>
        <v/>
      </c>
      <c r="V51">
        <f>HYPERLINK("https://klasma.github.io/Logging_VETLANDA/klagomål/A 12981-2019.docx")</f>
        <v/>
      </c>
      <c r="W51">
        <f>HYPERLINK("https://klasma.github.io/Logging_VETLANDA/klagomålsmail/A 12981-2019.docx")</f>
        <v/>
      </c>
      <c r="X51">
        <f>HYPERLINK("https://klasma.github.io/Logging_VETLANDA/tillsyn/A 12981-2019.docx")</f>
        <v/>
      </c>
      <c r="Y51">
        <f>HYPERLINK("https://klasma.github.io/Logging_VETLANDA/tillsynsmail/A 12981-2019.docx")</f>
        <v/>
      </c>
    </row>
    <row r="52" ht="15" customHeight="1">
      <c r="A52" t="inlineStr">
        <is>
          <t>A 20306-2019</t>
        </is>
      </c>
      <c r="B52" s="1" t="n">
        <v>43571</v>
      </c>
      <c r="C52" s="1" t="n">
        <v>45175</v>
      </c>
      <c r="D52" t="inlineStr">
        <is>
          <t>JÖNKÖPINGS LÄN</t>
        </is>
      </c>
      <c r="E52" t="inlineStr">
        <is>
          <t>VETLANDA</t>
        </is>
      </c>
      <c r="G52" t="n">
        <v>8.800000000000001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Orange taggsvamp</t>
        </is>
      </c>
      <c r="S52">
        <f>HYPERLINK("https://klasma.github.io/Logging_VETLANDA/artfynd/A 20306-2019.xlsx")</f>
        <v/>
      </c>
      <c r="T52">
        <f>HYPERLINK("https://klasma.github.io/Logging_VETLANDA/kartor/A 20306-2019.png")</f>
        <v/>
      </c>
      <c r="V52">
        <f>HYPERLINK("https://klasma.github.io/Logging_VETLANDA/klagomål/A 20306-2019.docx")</f>
        <v/>
      </c>
      <c r="W52">
        <f>HYPERLINK("https://klasma.github.io/Logging_VETLANDA/klagomålsmail/A 20306-2019.docx")</f>
        <v/>
      </c>
      <c r="X52">
        <f>HYPERLINK("https://klasma.github.io/Logging_VETLANDA/tillsyn/A 20306-2019.docx")</f>
        <v/>
      </c>
      <c r="Y52">
        <f>HYPERLINK("https://klasma.github.io/Logging_VETLANDA/tillsynsmail/A 20306-2019.docx")</f>
        <v/>
      </c>
    </row>
    <row r="53" ht="15" customHeight="1">
      <c r="A53" t="inlineStr">
        <is>
          <t>A 20308-2019</t>
        </is>
      </c>
      <c r="B53" s="1" t="n">
        <v>43571</v>
      </c>
      <c r="C53" s="1" t="n">
        <v>45175</v>
      </c>
      <c r="D53" t="inlineStr">
        <is>
          <t>JÖNKÖPINGS LÄN</t>
        </is>
      </c>
      <c r="E53" t="inlineStr">
        <is>
          <t>VETLANDA</t>
        </is>
      </c>
      <c r="G53" t="n">
        <v>7.1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HYPERLINK("https://klasma.github.io/Logging_VETLANDA/artfynd/A 20308-2019.xlsx")</f>
        <v/>
      </c>
      <c r="T53">
        <f>HYPERLINK("https://klasma.github.io/Logging_VETLANDA/kartor/A 20308-2019.png")</f>
        <v/>
      </c>
      <c r="U53">
        <f>HYPERLINK("https://klasma.github.io/Logging_VETLANDA/knärot/A 20308-2019.png")</f>
        <v/>
      </c>
      <c r="V53">
        <f>HYPERLINK("https://klasma.github.io/Logging_VETLANDA/klagomål/A 20308-2019.docx")</f>
        <v/>
      </c>
      <c r="W53">
        <f>HYPERLINK("https://klasma.github.io/Logging_VETLANDA/klagomålsmail/A 20308-2019.docx")</f>
        <v/>
      </c>
      <c r="X53">
        <f>HYPERLINK("https://klasma.github.io/Logging_VETLANDA/tillsyn/A 20308-2019.docx")</f>
        <v/>
      </c>
      <c r="Y53">
        <f>HYPERLINK("https://klasma.github.io/Logging_VETLANDA/tillsynsmail/A 20308-2019.docx")</f>
        <v/>
      </c>
    </row>
    <row r="54" ht="15" customHeight="1">
      <c r="A54" t="inlineStr">
        <is>
          <t>A 23988-2019</t>
        </is>
      </c>
      <c r="B54" s="1" t="n">
        <v>43595</v>
      </c>
      <c r="C54" s="1" t="n">
        <v>45175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HYPERLINK("https://klasma.github.io/Logging_VETLANDA/artfynd/A 23988-2019.xlsx")</f>
        <v/>
      </c>
      <c r="T54">
        <f>HYPERLINK("https://klasma.github.io/Logging_VETLANDA/kartor/A 23988-2019.png")</f>
        <v/>
      </c>
      <c r="V54">
        <f>HYPERLINK("https://klasma.github.io/Logging_VETLANDA/klagomål/A 23988-2019.docx")</f>
        <v/>
      </c>
      <c r="W54">
        <f>HYPERLINK("https://klasma.github.io/Logging_VETLANDA/klagomålsmail/A 23988-2019.docx")</f>
        <v/>
      </c>
      <c r="X54">
        <f>HYPERLINK("https://klasma.github.io/Logging_VETLANDA/tillsyn/A 23988-2019.docx")</f>
        <v/>
      </c>
      <c r="Y54">
        <f>HYPERLINK("https://klasma.github.io/Logging_VETLANDA/tillsynsmail/A 23988-2019.docx")</f>
        <v/>
      </c>
    </row>
    <row r="55" ht="15" customHeight="1">
      <c r="A55" t="inlineStr">
        <is>
          <t>A 25880-2019</t>
        </is>
      </c>
      <c r="B55" s="1" t="n">
        <v>43605</v>
      </c>
      <c r="C55" s="1" t="n">
        <v>45175</v>
      </c>
      <c r="D55" t="inlineStr">
        <is>
          <t>JÖNKÖPINGS LÄN</t>
        </is>
      </c>
      <c r="E55" t="inlineStr">
        <is>
          <t>VETLANDA</t>
        </is>
      </c>
      <c r="F55" t="inlineStr">
        <is>
          <t>Kommuner</t>
        </is>
      </c>
      <c r="G55" t="n">
        <v>4.8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25880-2019.xlsx")</f>
        <v/>
      </c>
      <c r="T55">
        <f>HYPERLINK("https://klasma.github.io/Logging_VETLANDA/kartor/A 25880-2019.png")</f>
        <v/>
      </c>
      <c r="U55">
        <f>HYPERLINK("https://klasma.github.io/Logging_VETLANDA/knärot/A 25880-2019.png")</f>
        <v/>
      </c>
      <c r="V55">
        <f>HYPERLINK("https://klasma.github.io/Logging_VETLANDA/klagomål/A 25880-2019.docx")</f>
        <v/>
      </c>
      <c r="W55">
        <f>HYPERLINK("https://klasma.github.io/Logging_VETLANDA/klagomålsmail/A 25880-2019.docx")</f>
        <v/>
      </c>
      <c r="X55">
        <f>HYPERLINK("https://klasma.github.io/Logging_VETLANDA/tillsyn/A 25880-2019.docx")</f>
        <v/>
      </c>
      <c r="Y55">
        <f>HYPERLINK("https://klasma.github.io/Logging_VETLANDA/tillsynsmail/A 25880-2019.docx")</f>
        <v/>
      </c>
    </row>
    <row r="56" ht="15" customHeight="1">
      <c r="A56" t="inlineStr">
        <is>
          <t>A 29578-2019</t>
        </is>
      </c>
      <c r="B56" s="1" t="n">
        <v>43627</v>
      </c>
      <c r="C56" s="1" t="n">
        <v>45175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Trollfibbla</t>
        </is>
      </c>
      <c r="S56">
        <f>HYPERLINK("https://klasma.github.io/Logging_VETLANDA/artfynd/A 29578-2019.xlsx")</f>
        <v/>
      </c>
      <c r="T56">
        <f>HYPERLINK("https://klasma.github.io/Logging_VETLANDA/kartor/A 29578-2019.png")</f>
        <v/>
      </c>
      <c r="U56">
        <f>HYPERLINK("https://klasma.github.io/Logging_VETLANDA/knärot/A 29578-2019.png")</f>
        <v/>
      </c>
      <c r="V56">
        <f>HYPERLINK("https://klasma.github.io/Logging_VETLANDA/klagomål/A 29578-2019.docx")</f>
        <v/>
      </c>
      <c r="W56">
        <f>HYPERLINK("https://klasma.github.io/Logging_VETLANDA/klagomålsmail/A 29578-2019.docx")</f>
        <v/>
      </c>
      <c r="X56">
        <f>HYPERLINK("https://klasma.github.io/Logging_VETLANDA/tillsyn/A 29578-2019.docx")</f>
        <v/>
      </c>
      <c r="Y56">
        <f>HYPERLINK("https://klasma.github.io/Logging_VETLANDA/tillsynsmail/A 29578-2019.docx")</f>
        <v/>
      </c>
    </row>
    <row r="57" ht="15" customHeight="1">
      <c r="A57" t="inlineStr">
        <is>
          <t>A 30971-2019</t>
        </is>
      </c>
      <c r="B57" s="1" t="n">
        <v>43639</v>
      </c>
      <c r="C57" s="1" t="n">
        <v>45175</v>
      </c>
      <c r="D57" t="inlineStr">
        <is>
          <t>JÖNKÖPINGS LÄN</t>
        </is>
      </c>
      <c r="E57" t="inlineStr">
        <is>
          <t>VETLANDA</t>
        </is>
      </c>
      <c r="G57" t="n">
        <v>10.7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HYPERLINK("https://klasma.github.io/Logging_VETLANDA/artfynd/A 30971-2019.xlsx")</f>
        <v/>
      </c>
      <c r="T57">
        <f>HYPERLINK("https://klasma.github.io/Logging_VETLANDA/kartor/A 30971-2019.png")</f>
        <v/>
      </c>
      <c r="V57">
        <f>HYPERLINK("https://klasma.github.io/Logging_VETLANDA/klagomål/A 30971-2019.docx")</f>
        <v/>
      </c>
      <c r="W57">
        <f>HYPERLINK("https://klasma.github.io/Logging_VETLANDA/klagomålsmail/A 30971-2019.docx")</f>
        <v/>
      </c>
      <c r="X57">
        <f>HYPERLINK("https://klasma.github.io/Logging_VETLANDA/tillsyn/A 30971-2019.docx")</f>
        <v/>
      </c>
      <c r="Y57">
        <f>HYPERLINK("https://klasma.github.io/Logging_VETLANDA/tillsynsmail/A 30971-2019.docx")</f>
        <v/>
      </c>
    </row>
    <row r="58" ht="15" customHeight="1">
      <c r="A58" t="inlineStr">
        <is>
          <t>A 45093-2019</t>
        </is>
      </c>
      <c r="B58" s="1" t="n">
        <v>43713</v>
      </c>
      <c r="C58" s="1" t="n">
        <v>45175</v>
      </c>
      <c r="D58" t="inlineStr">
        <is>
          <t>JÖNKÖPINGS LÄN</t>
        </is>
      </c>
      <c r="E58" t="inlineStr">
        <is>
          <t>VETLANDA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HYPERLINK("https://klasma.github.io/Logging_VETLANDA/artfynd/A 45093-2019.xlsx")</f>
        <v/>
      </c>
      <c r="T58">
        <f>HYPERLINK("https://klasma.github.io/Logging_VETLANDA/kartor/A 45093-2019.png")</f>
        <v/>
      </c>
      <c r="V58">
        <f>HYPERLINK("https://klasma.github.io/Logging_VETLANDA/klagomål/A 45093-2019.docx")</f>
        <v/>
      </c>
      <c r="W58">
        <f>HYPERLINK("https://klasma.github.io/Logging_VETLANDA/klagomålsmail/A 45093-2019.docx")</f>
        <v/>
      </c>
      <c r="X58">
        <f>HYPERLINK("https://klasma.github.io/Logging_VETLANDA/tillsyn/A 45093-2019.docx")</f>
        <v/>
      </c>
      <c r="Y58">
        <f>HYPERLINK("https://klasma.github.io/Logging_VETLANDA/tillsynsmail/A 45093-2019.docx")</f>
        <v/>
      </c>
    </row>
    <row r="59" ht="15" customHeight="1">
      <c r="A59" t="inlineStr">
        <is>
          <t>A 46208-2019</t>
        </is>
      </c>
      <c r="B59" s="1" t="n">
        <v>43718</v>
      </c>
      <c r="C59" s="1" t="n">
        <v>45175</v>
      </c>
      <c r="D59" t="inlineStr">
        <is>
          <t>JÖNKÖPINGS LÄN</t>
        </is>
      </c>
      <c r="E59" t="inlineStr">
        <is>
          <t>VETLANDA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HYPERLINK("https://klasma.github.io/Logging_VETLANDA/artfynd/A 46208-2019.xlsx")</f>
        <v/>
      </c>
      <c r="T59">
        <f>HYPERLINK("https://klasma.github.io/Logging_VETLANDA/kartor/A 46208-2019.png")</f>
        <v/>
      </c>
      <c r="V59">
        <f>HYPERLINK("https://klasma.github.io/Logging_VETLANDA/klagomål/A 46208-2019.docx")</f>
        <v/>
      </c>
      <c r="W59">
        <f>HYPERLINK("https://klasma.github.io/Logging_VETLANDA/klagomålsmail/A 46208-2019.docx")</f>
        <v/>
      </c>
      <c r="X59">
        <f>HYPERLINK("https://klasma.github.io/Logging_VETLANDA/tillsyn/A 46208-2019.docx")</f>
        <v/>
      </c>
      <c r="Y59">
        <f>HYPERLINK("https://klasma.github.io/Logging_VETLANDA/tillsynsmail/A 46208-2019.docx")</f>
        <v/>
      </c>
    </row>
    <row r="60" ht="15" customHeight="1">
      <c r="A60" t="inlineStr">
        <is>
          <t>A 47251-2019</t>
        </is>
      </c>
      <c r="B60" s="1" t="n">
        <v>43721</v>
      </c>
      <c r="C60" s="1" t="n">
        <v>45175</v>
      </c>
      <c r="D60" t="inlineStr">
        <is>
          <t>JÖNKÖPINGS LÄN</t>
        </is>
      </c>
      <c r="E60" t="inlineStr">
        <is>
          <t>VETLANDA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HYPERLINK("https://klasma.github.io/Logging_VETLANDA/artfynd/A 47251-2019.xlsx")</f>
        <v/>
      </c>
      <c r="T60">
        <f>HYPERLINK("https://klasma.github.io/Logging_VETLANDA/kartor/A 47251-2019.png")</f>
        <v/>
      </c>
      <c r="U60">
        <f>HYPERLINK("https://klasma.github.io/Logging_VETLANDA/knärot/A 47251-2019.png")</f>
        <v/>
      </c>
      <c r="V60">
        <f>HYPERLINK("https://klasma.github.io/Logging_VETLANDA/klagomål/A 47251-2019.docx")</f>
        <v/>
      </c>
      <c r="W60">
        <f>HYPERLINK("https://klasma.github.io/Logging_VETLANDA/klagomålsmail/A 47251-2019.docx")</f>
        <v/>
      </c>
      <c r="X60">
        <f>HYPERLINK("https://klasma.github.io/Logging_VETLANDA/tillsyn/A 47251-2019.docx")</f>
        <v/>
      </c>
      <c r="Y60">
        <f>HYPERLINK("https://klasma.github.io/Logging_VETLANDA/tillsynsmail/A 47251-2019.docx")</f>
        <v/>
      </c>
    </row>
    <row r="61" ht="15" customHeight="1">
      <c r="A61" t="inlineStr">
        <is>
          <t>A 53433-2019</t>
        </is>
      </c>
      <c r="B61" s="1" t="n">
        <v>43748</v>
      </c>
      <c r="C61" s="1" t="n">
        <v>45175</v>
      </c>
      <c r="D61" t="inlineStr">
        <is>
          <t>JÖNKÖPINGS LÄN</t>
        </is>
      </c>
      <c r="E61" t="inlineStr">
        <is>
          <t>VETLANDA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Slåtterfibbla</t>
        </is>
      </c>
      <c r="S61">
        <f>HYPERLINK("https://klasma.github.io/Logging_VETLANDA/artfynd/A 53433-2019.xlsx")</f>
        <v/>
      </c>
      <c r="T61">
        <f>HYPERLINK("https://klasma.github.io/Logging_VETLANDA/kartor/A 53433-2019.png")</f>
        <v/>
      </c>
      <c r="V61">
        <f>HYPERLINK("https://klasma.github.io/Logging_VETLANDA/klagomål/A 53433-2019.docx")</f>
        <v/>
      </c>
      <c r="W61">
        <f>HYPERLINK("https://klasma.github.io/Logging_VETLANDA/klagomålsmail/A 53433-2019.docx")</f>
        <v/>
      </c>
      <c r="X61">
        <f>HYPERLINK("https://klasma.github.io/Logging_VETLANDA/tillsyn/A 53433-2019.docx")</f>
        <v/>
      </c>
      <c r="Y61">
        <f>HYPERLINK("https://klasma.github.io/Logging_VETLANDA/tillsynsmail/A 53433-2019.docx")</f>
        <v/>
      </c>
    </row>
    <row r="62" ht="15" customHeight="1">
      <c r="A62" t="inlineStr">
        <is>
          <t>A 67950-2019</t>
        </is>
      </c>
      <c r="B62" s="1" t="n">
        <v>43811</v>
      </c>
      <c r="C62" s="1" t="n">
        <v>45175</v>
      </c>
      <c r="D62" t="inlineStr">
        <is>
          <t>JÖNKÖPINGS LÄN</t>
        </is>
      </c>
      <c r="E62" t="inlineStr">
        <is>
          <t>VETLANDA</t>
        </is>
      </c>
      <c r="G62" t="n">
        <v>10.9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67950-2019.xlsx")</f>
        <v/>
      </c>
      <c r="T62">
        <f>HYPERLINK("https://klasma.github.io/Logging_VETLANDA/kartor/A 67950-2019.png")</f>
        <v/>
      </c>
      <c r="U62">
        <f>HYPERLINK("https://klasma.github.io/Logging_VETLANDA/knärot/A 67950-2019.png")</f>
        <v/>
      </c>
      <c r="V62">
        <f>HYPERLINK("https://klasma.github.io/Logging_VETLANDA/klagomål/A 67950-2019.docx")</f>
        <v/>
      </c>
      <c r="W62">
        <f>HYPERLINK("https://klasma.github.io/Logging_VETLANDA/klagomålsmail/A 67950-2019.docx")</f>
        <v/>
      </c>
      <c r="X62">
        <f>HYPERLINK("https://klasma.github.io/Logging_VETLANDA/tillsyn/A 67950-2019.docx")</f>
        <v/>
      </c>
      <c r="Y62">
        <f>HYPERLINK("https://klasma.github.io/Logging_VETLANDA/tillsynsmail/A 67950-2019.docx")</f>
        <v/>
      </c>
    </row>
    <row r="63" ht="15" customHeight="1">
      <c r="A63" t="inlineStr">
        <is>
          <t>A 36801-2020</t>
        </is>
      </c>
      <c r="B63" s="1" t="n">
        <v>44053</v>
      </c>
      <c r="C63" s="1" t="n">
        <v>45175</v>
      </c>
      <c r="D63" t="inlineStr">
        <is>
          <t>JÖNKÖPINGS LÄN</t>
        </is>
      </c>
      <c r="E63" t="inlineStr">
        <is>
          <t>VETLANDA</t>
        </is>
      </c>
      <c r="G63" t="n">
        <v>2.4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HYPERLINK("https://klasma.github.io/Logging_VETLANDA/artfynd/A 36801-2020.xlsx")</f>
        <v/>
      </c>
      <c r="T63">
        <f>HYPERLINK("https://klasma.github.io/Logging_VETLANDA/kartor/A 36801-2020.png")</f>
        <v/>
      </c>
      <c r="V63">
        <f>HYPERLINK("https://klasma.github.io/Logging_VETLANDA/klagomål/A 36801-2020.docx")</f>
        <v/>
      </c>
      <c r="W63">
        <f>HYPERLINK("https://klasma.github.io/Logging_VETLANDA/klagomålsmail/A 36801-2020.docx")</f>
        <v/>
      </c>
      <c r="X63">
        <f>HYPERLINK("https://klasma.github.io/Logging_VETLANDA/tillsyn/A 36801-2020.docx")</f>
        <v/>
      </c>
      <c r="Y63">
        <f>HYPERLINK("https://klasma.github.io/Logging_VETLANDA/tillsynsmail/A 36801-2020.docx")</f>
        <v/>
      </c>
    </row>
    <row r="64" ht="15" customHeight="1">
      <c r="A64" t="inlineStr">
        <is>
          <t>A 39588-2020</t>
        </is>
      </c>
      <c r="B64" s="1" t="n">
        <v>44064</v>
      </c>
      <c r="C64" s="1" t="n">
        <v>45175</v>
      </c>
      <c r="D64" t="inlineStr">
        <is>
          <t>JÖNKÖPINGS LÄN</t>
        </is>
      </c>
      <c r="E64" t="inlineStr">
        <is>
          <t>VETLANDA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HYPERLINK("https://klasma.github.io/Logging_VETLANDA/artfynd/A 39588-2020.xlsx")</f>
        <v/>
      </c>
      <c r="T64">
        <f>HYPERLINK("https://klasma.github.io/Logging_VETLANDA/kartor/A 39588-2020.png")</f>
        <v/>
      </c>
      <c r="V64">
        <f>HYPERLINK("https://klasma.github.io/Logging_VETLANDA/klagomål/A 39588-2020.docx")</f>
        <v/>
      </c>
      <c r="W64">
        <f>HYPERLINK("https://klasma.github.io/Logging_VETLANDA/klagomålsmail/A 39588-2020.docx")</f>
        <v/>
      </c>
      <c r="X64">
        <f>HYPERLINK("https://klasma.github.io/Logging_VETLANDA/tillsyn/A 39588-2020.docx")</f>
        <v/>
      </c>
      <c r="Y64">
        <f>HYPERLINK("https://klasma.github.io/Logging_VETLANDA/tillsynsmail/A 39588-2020.docx")</f>
        <v/>
      </c>
    </row>
    <row r="65" ht="15" customHeight="1">
      <c r="A65" t="inlineStr">
        <is>
          <t>A 69070-2020</t>
        </is>
      </c>
      <c r="B65" s="1" t="n">
        <v>44187</v>
      </c>
      <c r="C65" s="1" t="n">
        <v>45175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Gropticka</t>
        </is>
      </c>
      <c r="S65">
        <f>HYPERLINK("https://klasma.github.io/Logging_VETLANDA/artfynd/A 69070-2020.xlsx")</f>
        <v/>
      </c>
      <c r="T65">
        <f>HYPERLINK("https://klasma.github.io/Logging_VETLANDA/kartor/A 69070-2020.png")</f>
        <v/>
      </c>
      <c r="V65">
        <f>HYPERLINK("https://klasma.github.io/Logging_VETLANDA/klagomål/A 69070-2020.docx")</f>
        <v/>
      </c>
      <c r="W65">
        <f>HYPERLINK("https://klasma.github.io/Logging_VETLANDA/klagomålsmail/A 69070-2020.docx")</f>
        <v/>
      </c>
      <c r="X65">
        <f>HYPERLINK("https://klasma.github.io/Logging_VETLANDA/tillsyn/A 69070-2020.docx")</f>
        <v/>
      </c>
      <c r="Y65">
        <f>HYPERLINK("https://klasma.github.io/Logging_VETLANDA/tillsynsmail/A 69070-2020.docx")</f>
        <v/>
      </c>
    </row>
    <row r="66" ht="15" customHeight="1">
      <c r="A66" t="inlineStr">
        <is>
          <t>A 14385-2021</t>
        </is>
      </c>
      <c r="B66" s="1" t="n">
        <v>44279</v>
      </c>
      <c r="C66" s="1" t="n">
        <v>45175</v>
      </c>
      <c r="D66" t="inlineStr">
        <is>
          <t>JÖNKÖPINGS LÄN</t>
        </is>
      </c>
      <c r="E66" t="inlineStr">
        <is>
          <t>VETLANDA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14385-2021.xlsx")</f>
        <v/>
      </c>
      <c r="T66">
        <f>HYPERLINK("https://klasma.github.io/Logging_VETLANDA/kartor/A 14385-2021.png")</f>
        <v/>
      </c>
      <c r="V66">
        <f>HYPERLINK("https://klasma.github.io/Logging_VETLANDA/klagomål/A 14385-2021.docx")</f>
        <v/>
      </c>
      <c r="W66">
        <f>HYPERLINK("https://klasma.github.io/Logging_VETLANDA/klagomålsmail/A 14385-2021.docx")</f>
        <v/>
      </c>
      <c r="X66">
        <f>HYPERLINK("https://klasma.github.io/Logging_VETLANDA/tillsyn/A 14385-2021.docx")</f>
        <v/>
      </c>
      <c r="Y66">
        <f>HYPERLINK("https://klasma.github.io/Logging_VETLANDA/tillsynsmail/A 14385-2021.docx")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45175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HYPERLINK("https://klasma.github.io/Logging_VETLANDA/artfynd/A 18270-2021.xlsx")</f>
        <v/>
      </c>
      <c r="T67">
        <f>HYPERLINK("https://klasma.github.io/Logging_VETLANDA/kartor/A 18270-2021.png")</f>
        <v/>
      </c>
      <c r="V67">
        <f>HYPERLINK("https://klasma.github.io/Logging_VETLANDA/klagomål/A 18270-2021.docx")</f>
        <v/>
      </c>
      <c r="W67">
        <f>HYPERLINK("https://klasma.github.io/Logging_VETLANDA/klagomålsmail/A 18270-2021.docx")</f>
        <v/>
      </c>
      <c r="X67">
        <f>HYPERLINK("https://klasma.github.io/Logging_VETLANDA/tillsyn/A 18270-2021.docx")</f>
        <v/>
      </c>
      <c r="Y67">
        <f>HYPERLINK("https://klasma.github.io/Logging_VETLANDA/tillsynsmail/A 18270-2021.docx")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45175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HYPERLINK("https://klasma.github.io/Logging_VETLANDA/artfynd/A 44177-2021.xlsx")</f>
        <v/>
      </c>
      <c r="T68">
        <f>HYPERLINK("https://klasma.github.io/Logging_VETLANDA/kartor/A 44177-2021.png")</f>
        <v/>
      </c>
      <c r="V68">
        <f>HYPERLINK("https://klasma.github.io/Logging_VETLANDA/klagomål/A 44177-2021.docx")</f>
        <v/>
      </c>
      <c r="W68">
        <f>HYPERLINK("https://klasma.github.io/Logging_VETLANDA/klagomålsmail/A 44177-2021.docx")</f>
        <v/>
      </c>
      <c r="X68">
        <f>HYPERLINK("https://klasma.github.io/Logging_VETLANDA/tillsyn/A 44177-2021.docx")</f>
        <v/>
      </c>
      <c r="Y68">
        <f>HYPERLINK("https://klasma.github.io/Logging_VETLANDA/tillsynsmail/A 44177-2021.docx")</f>
        <v/>
      </c>
    </row>
    <row r="69" ht="15" customHeight="1">
      <c r="A69" t="inlineStr">
        <is>
          <t>A 46862-2021</t>
        </is>
      </c>
      <c r="B69" s="1" t="n">
        <v>44446</v>
      </c>
      <c r="C69" s="1" t="n">
        <v>45175</v>
      </c>
      <c r="D69" t="inlineStr">
        <is>
          <t>JÖNKÖPINGS LÄN</t>
        </is>
      </c>
      <c r="E69" t="inlineStr">
        <is>
          <t>VETLANDA</t>
        </is>
      </c>
      <c r="G69" t="n">
        <v>4.1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Svart trolldruva</t>
        </is>
      </c>
      <c r="S69">
        <f>HYPERLINK("https://klasma.github.io/Logging_VETLANDA/artfynd/A 46862-2021.xlsx")</f>
        <v/>
      </c>
      <c r="T69">
        <f>HYPERLINK("https://klasma.github.io/Logging_VETLANDA/kartor/A 46862-2021.png")</f>
        <v/>
      </c>
      <c r="V69">
        <f>HYPERLINK("https://klasma.github.io/Logging_VETLANDA/klagomål/A 46862-2021.docx")</f>
        <v/>
      </c>
      <c r="W69">
        <f>HYPERLINK("https://klasma.github.io/Logging_VETLANDA/klagomålsmail/A 46862-2021.docx")</f>
        <v/>
      </c>
      <c r="X69">
        <f>HYPERLINK("https://klasma.github.io/Logging_VETLANDA/tillsyn/A 46862-2021.docx")</f>
        <v/>
      </c>
      <c r="Y69">
        <f>HYPERLINK("https://klasma.github.io/Logging_VETLANDA/tillsynsmail/A 46862-2021.docx")</f>
        <v/>
      </c>
    </row>
    <row r="70" ht="15" customHeight="1">
      <c r="A70" t="inlineStr">
        <is>
          <t>A 49388-2021</t>
        </is>
      </c>
      <c r="B70" s="1" t="n">
        <v>44454</v>
      </c>
      <c r="C70" s="1" t="n">
        <v>45175</v>
      </c>
      <c r="D70" t="inlineStr">
        <is>
          <t>JÖNKÖPINGS LÄN</t>
        </is>
      </c>
      <c r="E70" t="inlineStr">
        <is>
          <t>VETLANDA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HYPERLINK("https://klasma.github.io/Logging_VETLANDA/artfynd/A 49388-2021.xlsx")</f>
        <v/>
      </c>
      <c r="T70">
        <f>HYPERLINK("https://klasma.github.io/Logging_VETLANDA/kartor/A 49388-2021.png")</f>
        <v/>
      </c>
      <c r="V70">
        <f>HYPERLINK("https://klasma.github.io/Logging_VETLANDA/klagomål/A 49388-2021.docx")</f>
        <v/>
      </c>
      <c r="W70">
        <f>HYPERLINK("https://klasma.github.io/Logging_VETLANDA/klagomålsmail/A 49388-2021.docx")</f>
        <v/>
      </c>
      <c r="X70">
        <f>HYPERLINK("https://klasma.github.io/Logging_VETLANDA/tillsyn/A 49388-2021.docx")</f>
        <v/>
      </c>
      <c r="Y70">
        <f>HYPERLINK("https://klasma.github.io/Logging_VETLANDA/tillsynsmail/A 49388-2021.docx")</f>
        <v/>
      </c>
    </row>
    <row r="71" ht="15" customHeight="1">
      <c r="A71" t="inlineStr">
        <is>
          <t>A 51852-2021</t>
        </is>
      </c>
      <c r="B71" s="1" t="n">
        <v>44462</v>
      </c>
      <c r="C71" s="1" t="n">
        <v>45175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HYPERLINK("https://klasma.github.io/Logging_VETLANDA/artfynd/A 51852-2021.xlsx")</f>
        <v/>
      </c>
      <c r="T71">
        <f>HYPERLINK("https://klasma.github.io/Logging_VETLANDA/kartor/A 51852-2021.png")</f>
        <v/>
      </c>
      <c r="V71">
        <f>HYPERLINK("https://klasma.github.io/Logging_VETLANDA/klagomål/A 51852-2021.docx")</f>
        <v/>
      </c>
      <c r="W71">
        <f>HYPERLINK("https://klasma.github.io/Logging_VETLANDA/klagomålsmail/A 51852-2021.docx")</f>
        <v/>
      </c>
      <c r="X71">
        <f>HYPERLINK("https://klasma.github.io/Logging_VETLANDA/tillsyn/A 51852-2021.docx")</f>
        <v/>
      </c>
      <c r="Y71">
        <f>HYPERLINK("https://klasma.github.io/Logging_VETLANDA/tillsynsmail/A 51852-2021.docx")</f>
        <v/>
      </c>
    </row>
    <row r="72" ht="15" customHeight="1">
      <c r="A72" t="inlineStr">
        <is>
          <t>A 64995-2021</t>
        </is>
      </c>
      <c r="B72" s="1" t="n">
        <v>44514</v>
      </c>
      <c r="C72" s="1" t="n">
        <v>45175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Trollsmultron</t>
        </is>
      </c>
      <c r="S72">
        <f>HYPERLINK("https://klasma.github.io/Logging_VETLANDA/artfynd/A 64995-2021.xlsx")</f>
        <v/>
      </c>
      <c r="T72">
        <f>HYPERLINK("https://klasma.github.io/Logging_VETLANDA/kartor/A 64995-2021.png")</f>
        <v/>
      </c>
      <c r="V72">
        <f>HYPERLINK("https://klasma.github.io/Logging_VETLANDA/klagomål/A 64995-2021.docx")</f>
        <v/>
      </c>
      <c r="W72">
        <f>HYPERLINK("https://klasma.github.io/Logging_VETLANDA/klagomålsmail/A 64995-2021.docx")</f>
        <v/>
      </c>
      <c r="X72">
        <f>HYPERLINK("https://klasma.github.io/Logging_VETLANDA/tillsyn/A 64995-2021.docx")</f>
        <v/>
      </c>
      <c r="Y72">
        <f>HYPERLINK("https://klasma.github.io/Logging_VETLANDA/tillsynsmail/A 64995-2021.docx")</f>
        <v/>
      </c>
    </row>
    <row r="73" ht="15" customHeight="1">
      <c r="A73" t="inlineStr">
        <is>
          <t>A 5498-2022</t>
        </is>
      </c>
      <c r="B73" s="1" t="n">
        <v>44595</v>
      </c>
      <c r="C73" s="1" t="n">
        <v>45175</v>
      </c>
      <c r="D73" t="inlineStr">
        <is>
          <t>JÖNKÖPINGS LÄN</t>
        </is>
      </c>
      <c r="E73" t="inlineStr">
        <is>
          <t>VETLANDA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5498-2022.xlsx")</f>
        <v/>
      </c>
      <c r="T73">
        <f>HYPERLINK("https://klasma.github.io/Logging_VETLANDA/kartor/A 5498-2022.png")</f>
        <v/>
      </c>
      <c r="V73">
        <f>HYPERLINK("https://klasma.github.io/Logging_VETLANDA/klagomål/A 5498-2022.docx")</f>
        <v/>
      </c>
      <c r="W73">
        <f>HYPERLINK("https://klasma.github.io/Logging_VETLANDA/klagomålsmail/A 5498-2022.docx")</f>
        <v/>
      </c>
      <c r="X73">
        <f>HYPERLINK("https://klasma.github.io/Logging_VETLANDA/tillsyn/A 5498-2022.docx")</f>
        <v/>
      </c>
      <c r="Y73">
        <f>HYPERLINK("https://klasma.github.io/Logging_VETLANDA/tillsynsmail/A 5498-2022.docx")</f>
        <v/>
      </c>
    </row>
    <row r="74" ht="15" customHeight="1">
      <c r="A74" t="inlineStr">
        <is>
          <t>A 13006-2022</t>
        </is>
      </c>
      <c r="B74" s="1" t="n">
        <v>44643</v>
      </c>
      <c r="C74" s="1" t="n">
        <v>45175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12.5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HYPERLINK("https://klasma.github.io/Logging_VETLANDA/artfynd/A 13006-2022.xlsx")</f>
        <v/>
      </c>
      <c r="T74">
        <f>HYPERLINK("https://klasma.github.io/Logging_VETLANDA/kartor/A 13006-2022.png")</f>
        <v/>
      </c>
      <c r="U74">
        <f>HYPERLINK("https://klasma.github.io/Logging_VETLANDA/knärot/A 13006-2022.png")</f>
        <v/>
      </c>
      <c r="V74">
        <f>HYPERLINK("https://klasma.github.io/Logging_VETLANDA/klagomål/A 13006-2022.docx")</f>
        <v/>
      </c>
      <c r="W74">
        <f>HYPERLINK("https://klasma.github.io/Logging_VETLANDA/klagomålsmail/A 13006-2022.docx")</f>
        <v/>
      </c>
      <c r="X74">
        <f>HYPERLINK("https://klasma.github.io/Logging_VETLANDA/tillsyn/A 13006-2022.docx")</f>
        <v/>
      </c>
      <c r="Y74">
        <f>HYPERLINK("https://klasma.github.io/Logging_VETLANDA/tillsynsmail/A 13006-2022.docx")</f>
        <v/>
      </c>
    </row>
    <row r="75" ht="15" customHeight="1">
      <c r="A75" t="inlineStr">
        <is>
          <t>A 26920-2022</t>
        </is>
      </c>
      <c r="B75" s="1" t="n">
        <v>44740</v>
      </c>
      <c r="C75" s="1" t="n">
        <v>45175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9.1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Adam och eva</t>
        </is>
      </c>
      <c r="S75">
        <f>HYPERLINK("https://klasma.github.io/Logging_VETLANDA/artfynd/A 26920-2022.xlsx")</f>
        <v/>
      </c>
      <c r="T75">
        <f>HYPERLINK("https://klasma.github.io/Logging_VETLANDA/kartor/A 26920-2022.png")</f>
        <v/>
      </c>
      <c r="V75">
        <f>HYPERLINK("https://klasma.github.io/Logging_VETLANDA/klagomål/A 26920-2022.docx")</f>
        <v/>
      </c>
      <c r="W75">
        <f>HYPERLINK("https://klasma.github.io/Logging_VETLANDA/klagomålsmail/A 26920-2022.docx")</f>
        <v/>
      </c>
      <c r="X75">
        <f>HYPERLINK("https://klasma.github.io/Logging_VETLANDA/tillsyn/A 26920-2022.docx")</f>
        <v/>
      </c>
      <c r="Y75">
        <f>HYPERLINK("https://klasma.github.io/Logging_VETLANDA/tillsynsmail/A 26920-2022.docx")</f>
        <v/>
      </c>
    </row>
    <row r="76" ht="15" customHeight="1">
      <c r="A76" t="inlineStr">
        <is>
          <t>A 28349-2022</t>
        </is>
      </c>
      <c r="B76" s="1" t="n">
        <v>44747</v>
      </c>
      <c r="C76" s="1" t="n">
        <v>45175</v>
      </c>
      <c r="D76" t="inlineStr">
        <is>
          <t>JÖNKÖPINGS LÄN</t>
        </is>
      </c>
      <c r="E76" t="inlineStr">
        <is>
          <t>VETLANDA</t>
        </is>
      </c>
      <c r="G76" t="n">
        <v>0.9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Grönvit nattviol</t>
        </is>
      </c>
      <c r="S76">
        <f>HYPERLINK("https://klasma.github.io/Logging_VETLANDA/artfynd/A 28349-2022.xlsx")</f>
        <v/>
      </c>
      <c r="T76">
        <f>HYPERLINK("https://klasma.github.io/Logging_VETLANDA/kartor/A 28349-2022.png")</f>
        <v/>
      </c>
      <c r="V76">
        <f>HYPERLINK("https://klasma.github.io/Logging_VETLANDA/klagomål/A 28349-2022.docx")</f>
        <v/>
      </c>
      <c r="W76">
        <f>HYPERLINK("https://klasma.github.io/Logging_VETLANDA/klagomålsmail/A 28349-2022.docx")</f>
        <v/>
      </c>
      <c r="X76">
        <f>HYPERLINK("https://klasma.github.io/Logging_VETLANDA/tillsyn/A 28349-2022.docx")</f>
        <v/>
      </c>
      <c r="Y76">
        <f>HYPERLINK("https://klasma.github.io/Logging_VETLANDA/tillsynsmail/A 28349-2022.docx")</f>
        <v/>
      </c>
    </row>
    <row r="77" ht="15" customHeight="1">
      <c r="A77" t="inlineStr">
        <is>
          <t>A 39612-2022</t>
        </is>
      </c>
      <c r="B77" s="1" t="n">
        <v>44818</v>
      </c>
      <c r="C77" s="1" t="n">
        <v>45175</v>
      </c>
      <c r="D77" t="inlineStr">
        <is>
          <t>JÖNKÖPINGS LÄN</t>
        </is>
      </c>
      <c r="E77" t="inlineStr">
        <is>
          <t>VETLANDA</t>
        </is>
      </c>
      <c r="G77" t="n">
        <v>7.6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HYPERLINK("https://klasma.github.io/Logging_VETLANDA/artfynd/A 39612-2022.xlsx")</f>
        <v/>
      </c>
      <c r="T77">
        <f>HYPERLINK("https://klasma.github.io/Logging_VETLANDA/kartor/A 39612-2022.png")</f>
        <v/>
      </c>
      <c r="V77">
        <f>HYPERLINK("https://klasma.github.io/Logging_VETLANDA/klagomål/A 39612-2022.docx")</f>
        <v/>
      </c>
      <c r="W77">
        <f>HYPERLINK("https://klasma.github.io/Logging_VETLANDA/klagomålsmail/A 39612-2022.docx")</f>
        <v/>
      </c>
      <c r="X77">
        <f>HYPERLINK("https://klasma.github.io/Logging_VETLANDA/tillsyn/A 39612-2022.docx")</f>
        <v/>
      </c>
      <c r="Y77">
        <f>HYPERLINK("https://klasma.github.io/Logging_VETLANDA/tillsynsmail/A 39612-2022.docx")</f>
        <v/>
      </c>
    </row>
    <row r="78" ht="15" customHeight="1">
      <c r="A78" t="inlineStr">
        <is>
          <t>A 39857-2022</t>
        </is>
      </c>
      <c r="B78" s="1" t="n">
        <v>44819</v>
      </c>
      <c r="C78" s="1" t="n">
        <v>45175</v>
      </c>
      <c r="D78" t="inlineStr">
        <is>
          <t>JÖNKÖPINGS LÄN</t>
        </is>
      </c>
      <c r="E78" t="inlineStr">
        <is>
          <t>VETLANDA</t>
        </is>
      </c>
      <c r="G78" t="n">
        <v>11.8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HYPERLINK("https://klasma.github.io/Logging_VETLANDA/artfynd/A 39857-2022.xlsx")</f>
        <v/>
      </c>
      <c r="T78">
        <f>HYPERLINK("https://klasma.github.io/Logging_VETLANDA/kartor/A 39857-2022.png")</f>
        <v/>
      </c>
      <c r="V78">
        <f>HYPERLINK("https://klasma.github.io/Logging_VETLANDA/klagomål/A 39857-2022.docx")</f>
        <v/>
      </c>
      <c r="W78">
        <f>HYPERLINK("https://klasma.github.io/Logging_VETLANDA/klagomålsmail/A 39857-2022.docx")</f>
        <v/>
      </c>
      <c r="X78">
        <f>HYPERLINK("https://klasma.github.io/Logging_VETLANDA/tillsyn/A 39857-2022.docx")</f>
        <v/>
      </c>
      <c r="Y78">
        <f>HYPERLINK("https://klasma.github.io/Logging_VETLANDA/tillsynsmail/A 39857-2022.docx")</f>
        <v/>
      </c>
    </row>
    <row r="79" ht="15" customHeight="1">
      <c r="A79" t="inlineStr">
        <is>
          <t>A 42142-2022</t>
        </is>
      </c>
      <c r="B79" s="1" t="n">
        <v>44830</v>
      </c>
      <c r="C79" s="1" t="n">
        <v>45175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Senfibbla</t>
        </is>
      </c>
      <c r="S79">
        <f>HYPERLINK("https://klasma.github.io/Logging_VETLANDA/artfynd/A 42142-2022.xlsx")</f>
        <v/>
      </c>
      <c r="T79">
        <f>HYPERLINK("https://klasma.github.io/Logging_VETLANDA/kartor/A 42142-2022.png")</f>
        <v/>
      </c>
      <c r="V79">
        <f>HYPERLINK("https://klasma.github.io/Logging_VETLANDA/klagomål/A 42142-2022.docx")</f>
        <v/>
      </c>
      <c r="W79">
        <f>HYPERLINK("https://klasma.github.io/Logging_VETLANDA/klagomålsmail/A 42142-2022.docx")</f>
        <v/>
      </c>
      <c r="X79">
        <f>HYPERLINK("https://klasma.github.io/Logging_VETLANDA/tillsyn/A 42142-2022.docx")</f>
        <v/>
      </c>
      <c r="Y79">
        <f>HYPERLINK("https://klasma.github.io/Logging_VETLANDA/tillsynsmail/A 42142-2022.docx")</f>
        <v/>
      </c>
    </row>
    <row r="80" ht="15" customHeight="1">
      <c r="A80" t="inlineStr">
        <is>
          <t>A 43385-2022</t>
        </is>
      </c>
      <c r="B80" s="1" t="n">
        <v>44834</v>
      </c>
      <c r="C80" s="1" t="n">
        <v>45175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43385-2022.xlsx")</f>
        <v/>
      </c>
      <c r="T80">
        <f>HYPERLINK("https://klasma.github.io/Logging_VETLANDA/kartor/A 43385-2022.png")</f>
        <v/>
      </c>
      <c r="V80">
        <f>HYPERLINK("https://klasma.github.io/Logging_VETLANDA/klagomål/A 43385-2022.docx")</f>
        <v/>
      </c>
      <c r="W80">
        <f>HYPERLINK("https://klasma.github.io/Logging_VETLANDA/klagomålsmail/A 43385-2022.docx")</f>
        <v/>
      </c>
      <c r="X80">
        <f>HYPERLINK("https://klasma.github.io/Logging_VETLANDA/tillsyn/A 43385-2022.docx")</f>
        <v/>
      </c>
      <c r="Y80">
        <f>HYPERLINK("https://klasma.github.io/Logging_VETLANDA/tillsynsmail/A 43385-2022.docx")</f>
        <v/>
      </c>
    </row>
    <row r="81" ht="15" customHeight="1">
      <c r="A81" t="inlineStr">
        <is>
          <t>A 53741-2022</t>
        </is>
      </c>
      <c r="B81" s="1" t="n">
        <v>44880</v>
      </c>
      <c r="C81" s="1" t="n">
        <v>45175</v>
      </c>
      <c r="D81" t="inlineStr">
        <is>
          <t>JÖNKÖPINGS LÄN</t>
        </is>
      </c>
      <c r="E81" t="inlineStr">
        <is>
          <t>VETLANDA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Sommarfibbla</t>
        </is>
      </c>
      <c r="S81">
        <f>HYPERLINK("https://klasma.github.io/Logging_VETLANDA/artfynd/A 53741-2022.xlsx")</f>
        <v/>
      </c>
      <c r="T81">
        <f>HYPERLINK("https://klasma.github.io/Logging_VETLANDA/kartor/A 53741-2022.png")</f>
        <v/>
      </c>
      <c r="V81">
        <f>HYPERLINK("https://klasma.github.io/Logging_VETLANDA/klagomål/A 53741-2022.docx")</f>
        <v/>
      </c>
      <c r="W81">
        <f>HYPERLINK("https://klasma.github.io/Logging_VETLANDA/klagomålsmail/A 53741-2022.docx")</f>
        <v/>
      </c>
      <c r="X81">
        <f>HYPERLINK("https://klasma.github.io/Logging_VETLANDA/tillsyn/A 53741-2022.docx")</f>
        <v/>
      </c>
      <c r="Y81">
        <f>HYPERLINK("https://klasma.github.io/Logging_VETLANDA/tillsynsmail/A 53741-2022.docx")</f>
        <v/>
      </c>
    </row>
    <row r="82" ht="15" customHeight="1">
      <c r="A82" t="inlineStr">
        <is>
          <t>A 56262-2022</t>
        </is>
      </c>
      <c r="B82" s="1" t="n">
        <v>44890</v>
      </c>
      <c r="C82" s="1" t="n">
        <v>45175</v>
      </c>
      <c r="D82" t="inlineStr">
        <is>
          <t>JÖNKÖPINGS LÄN</t>
        </is>
      </c>
      <c r="E82" t="inlineStr">
        <is>
          <t>VETLANDA</t>
        </is>
      </c>
      <c r="G82" t="n">
        <v>15.9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Slåttergubbe</t>
        </is>
      </c>
      <c r="S82">
        <f>HYPERLINK("https://klasma.github.io/Logging_VETLANDA/artfynd/A 56262-2022.xlsx")</f>
        <v/>
      </c>
      <c r="T82">
        <f>HYPERLINK("https://klasma.github.io/Logging_VETLANDA/kartor/A 56262-2022.png")</f>
        <v/>
      </c>
      <c r="V82">
        <f>HYPERLINK("https://klasma.github.io/Logging_VETLANDA/klagomål/A 56262-2022.docx")</f>
        <v/>
      </c>
      <c r="W82">
        <f>HYPERLINK("https://klasma.github.io/Logging_VETLANDA/klagomålsmail/A 56262-2022.docx")</f>
        <v/>
      </c>
      <c r="X82">
        <f>HYPERLINK("https://klasma.github.io/Logging_VETLANDA/tillsyn/A 56262-2022.docx")</f>
        <v/>
      </c>
      <c r="Y82">
        <f>HYPERLINK("https://klasma.github.io/Logging_VETLANDA/tillsynsmail/A 56262-2022.docx")</f>
        <v/>
      </c>
    </row>
    <row r="83" ht="15" customHeight="1">
      <c r="A83" t="inlineStr">
        <is>
          <t>A 59894-2022</t>
        </is>
      </c>
      <c r="B83" s="1" t="n">
        <v>44908</v>
      </c>
      <c r="C83" s="1" t="n">
        <v>45175</v>
      </c>
      <c r="D83" t="inlineStr">
        <is>
          <t>JÖNKÖPINGS LÄN</t>
        </is>
      </c>
      <c r="E83" t="inlineStr">
        <is>
          <t>VETLANDA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Backklöver</t>
        </is>
      </c>
      <c r="S83">
        <f>HYPERLINK("https://klasma.github.io/Logging_VETLANDA/artfynd/A 59894-2022.xlsx")</f>
        <v/>
      </c>
      <c r="T83">
        <f>HYPERLINK("https://klasma.github.io/Logging_VETLANDA/kartor/A 59894-2022.png")</f>
        <v/>
      </c>
      <c r="V83">
        <f>HYPERLINK("https://klasma.github.io/Logging_VETLANDA/klagomål/A 59894-2022.docx")</f>
        <v/>
      </c>
      <c r="W83">
        <f>HYPERLINK("https://klasma.github.io/Logging_VETLANDA/klagomålsmail/A 59894-2022.docx")</f>
        <v/>
      </c>
      <c r="X83">
        <f>HYPERLINK("https://klasma.github.io/Logging_VETLANDA/tillsyn/A 59894-2022.docx")</f>
        <v/>
      </c>
      <c r="Y83">
        <f>HYPERLINK("https://klasma.github.io/Logging_VETLANDA/tillsynsmail/A 59894-2022.docx")</f>
        <v/>
      </c>
    </row>
    <row r="84" ht="15" customHeight="1">
      <c r="A84" t="inlineStr">
        <is>
          <t>A 5369-2023</t>
        </is>
      </c>
      <c r="B84" s="1" t="n">
        <v>44959</v>
      </c>
      <c r="C84" s="1" t="n">
        <v>45175</v>
      </c>
      <c r="D84" t="inlineStr">
        <is>
          <t>JÖNKÖPINGS LÄN</t>
        </is>
      </c>
      <c r="E84" t="inlineStr">
        <is>
          <t>VETLANDA</t>
        </is>
      </c>
      <c r="G84" t="n">
        <v>4.8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Trollsmultron</t>
        </is>
      </c>
      <c r="S84">
        <f>HYPERLINK("https://klasma.github.io/Logging_VETLANDA/artfynd/A 5369-2023.xlsx")</f>
        <v/>
      </c>
      <c r="T84">
        <f>HYPERLINK("https://klasma.github.io/Logging_VETLANDA/kartor/A 5369-2023.png")</f>
        <v/>
      </c>
      <c r="V84">
        <f>HYPERLINK("https://klasma.github.io/Logging_VETLANDA/klagomål/A 5369-2023.docx")</f>
        <v/>
      </c>
      <c r="W84">
        <f>HYPERLINK("https://klasma.github.io/Logging_VETLANDA/klagomålsmail/A 5369-2023.docx")</f>
        <v/>
      </c>
      <c r="X84">
        <f>HYPERLINK("https://klasma.github.io/Logging_VETLANDA/tillsyn/A 5369-2023.docx")</f>
        <v/>
      </c>
      <c r="Y84">
        <f>HYPERLINK("https://klasma.github.io/Logging_VETLANDA/tillsynsmail/A 5369-2023.docx")</f>
        <v/>
      </c>
    </row>
    <row r="85" ht="15" customHeight="1">
      <c r="A85" t="inlineStr">
        <is>
          <t>A 12223-2023</t>
        </is>
      </c>
      <c r="B85" s="1" t="n">
        <v>44998</v>
      </c>
      <c r="C85" s="1" t="n">
        <v>45175</v>
      </c>
      <c r="D85" t="inlineStr">
        <is>
          <t>JÖNKÖPINGS LÄN</t>
        </is>
      </c>
      <c r="E85" t="inlineStr">
        <is>
          <t>VETLANDA</t>
        </is>
      </c>
      <c r="G85" t="n">
        <v>8.800000000000001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HYPERLINK("https://klasma.github.io/Logging_VETLANDA/artfynd/A 12223-2023.xlsx")</f>
        <v/>
      </c>
      <c r="T85">
        <f>HYPERLINK("https://klasma.github.io/Logging_VETLANDA/kartor/A 12223-2023.png")</f>
        <v/>
      </c>
      <c r="V85">
        <f>HYPERLINK("https://klasma.github.io/Logging_VETLANDA/klagomål/A 12223-2023.docx")</f>
        <v/>
      </c>
      <c r="W85">
        <f>HYPERLINK("https://klasma.github.io/Logging_VETLANDA/klagomålsmail/A 12223-2023.docx")</f>
        <v/>
      </c>
      <c r="X85">
        <f>HYPERLINK("https://klasma.github.io/Logging_VETLANDA/tillsyn/A 12223-2023.docx")</f>
        <v/>
      </c>
      <c r="Y85">
        <f>HYPERLINK("https://klasma.github.io/Logging_VETLANDA/tillsynsmail/A 12223-2023.docx")</f>
        <v/>
      </c>
    </row>
    <row r="86" ht="15" customHeight="1">
      <c r="A86" t="inlineStr">
        <is>
          <t>A 15659-2023</t>
        </is>
      </c>
      <c r="B86" s="1" t="n">
        <v>45021</v>
      </c>
      <c r="C86" s="1" t="n">
        <v>45175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15659-2023.xlsx")</f>
        <v/>
      </c>
      <c r="T86">
        <f>HYPERLINK("https://klasma.github.io/Logging_VETLANDA/kartor/A 15659-2023.png")</f>
        <v/>
      </c>
      <c r="V86">
        <f>HYPERLINK("https://klasma.github.io/Logging_VETLANDA/klagomål/A 15659-2023.docx")</f>
        <v/>
      </c>
      <c r="W86">
        <f>HYPERLINK("https://klasma.github.io/Logging_VETLANDA/klagomålsmail/A 15659-2023.docx")</f>
        <v/>
      </c>
      <c r="X86">
        <f>HYPERLINK("https://klasma.github.io/Logging_VETLANDA/tillsyn/A 15659-2023.docx")</f>
        <v/>
      </c>
      <c r="Y86">
        <f>HYPERLINK("https://klasma.github.io/Logging_VETLANDA/tillsynsmail/A 15659-2023.docx")</f>
        <v/>
      </c>
    </row>
    <row r="87" ht="15" customHeight="1">
      <c r="A87" t="inlineStr">
        <is>
          <t>A 24945-2023</t>
        </is>
      </c>
      <c r="B87" s="1" t="n">
        <v>45085</v>
      </c>
      <c r="C87" s="1" t="n">
        <v>45175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Skarp dropptaggsvamp</t>
        </is>
      </c>
      <c r="S87">
        <f>HYPERLINK("https://klasma.github.io/Logging_VETLANDA/artfynd/A 24945-2023.xlsx")</f>
        <v/>
      </c>
      <c r="T87">
        <f>HYPERLINK("https://klasma.github.io/Logging_VETLANDA/kartor/A 24945-2023.png")</f>
        <v/>
      </c>
      <c r="V87">
        <f>HYPERLINK("https://klasma.github.io/Logging_VETLANDA/klagomål/A 24945-2023.docx")</f>
        <v/>
      </c>
      <c r="W87">
        <f>HYPERLINK("https://klasma.github.io/Logging_VETLANDA/klagomålsmail/A 24945-2023.docx")</f>
        <v/>
      </c>
      <c r="X87">
        <f>HYPERLINK("https://klasma.github.io/Logging_VETLANDA/tillsyn/A 24945-2023.docx")</f>
        <v/>
      </c>
      <c r="Y87">
        <f>HYPERLINK("https://klasma.github.io/Logging_VETLANDA/tillsynsmail/A 24945-2023.docx")</f>
        <v/>
      </c>
    </row>
    <row r="88" ht="15" customHeight="1">
      <c r="A88" t="inlineStr">
        <is>
          <t>A 27548-2023</t>
        </is>
      </c>
      <c r="B88" s="1" t="n">
        <v>45092</v>
      </c>
      <c r="C88" s="1" t="n">
        <v>45175</v>
      </c>
      <c r="D88" t="inlineStr">
        <is>
          <t>JÖNKÖPINGS LÄN</t>
        </is>
      </c>
      <c r="E88" t="inlineStr">
        <is>
          <t>VETLANDA</t>
        </is>
      </c>
      <c r="G88" t="n">
        <v>2.3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HYPERLINK("https://klasma.github.io/Logging_VETLANDA/artfynd/A 27548-2023.xlsx")</f>
        <v/>
      </c>
      <c r="T88">
        <f>HYPERLINK("https://klasma.github.io/Logging_VETLANDA/kartor/A 27548-2023.png")</f>
        <v/>
      </c>
      <c r="V88">
        <f>HYPERLINK("https://klasma.github.io/Logging_VETLANDA/klagomål/A 27548-2023.docx")</f>
        <v/>
      </c>
      <c r="W88">
        <f>HYPERLINK("https://klasma.github.io/Logging_VETLANDA/klagomålsmail/A 27548-2023.docx")</f>
        <v/>
      </c>
      <c r="X88">
        <f>HYPERLINK("https://klasma.github.io/Logging_VETLANDA/tillsyn/A 27548-2023.docx")</f>
        <v/>
      </c>
      <c r="Y88">
        <f>HYPERLINK("https://klasma.github.io/Logging_VETLANDA/tillsynsmail/A 27548-2023.docx")</f>
        <v/>
      </c>
    </row>
    <row r="89" ht="15" customHeight="1">
      <c r="A89" t="inlineStr">
        <is>
          <t>A 28407-2023</t>
        </is>
      </c>
      <c r="B89" s="1" t="n">
        <v>45101</v>
      </c>
      <c r="C89" s="1" t="n">
        <v>45175</v>
      </c>
      <c r="D89" t="inlineStr">
        <is>
          <t>JÖNKÖPINGS LÄN</t>
        </is>
      </c>
      <c r="E89" t="inlineStr">
        <is>
          <t>VETLANDA</t>
        </is>
      </c>
      <c r="G89" t="n">
        <v>3.2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28407-2023.xlsx")</f>
        <v/>
      </c>
      <c r="T89">
        <f>HYPERLINK("https://klasma.github.io/Logging_VETLANDA/kartor/A 28407-2023.png")</f>
        <v/>
      </c>
      <c r="U89">
        <f>HYPERLINK("https://klasma.github.io/Logging_VETLANDA/knärot/A 28407-2023.png")</f>
        <v/>
      </c>
      <c r="V89">
        <f>HYPERLINK("https://klasma.github.io/Logging_VETLANDA/klagomål/A 28407-2023.docx")</f>
        <v/>
      </c>
      <c r="W89">
        <f>HYPERLINK("https://klasma.github.io/Logging_VETLANDA/klagomålsmail/A 28407-2023.docx")</f>
        <v/>
      </c>
      <c r="X89">
        <f>HYPERLINK("https://klasma.github.io/Logging_VETLANDA/tillsyn/A 28407-2023.docx")</f>
        <v/>
      </c>
      <c r="Y89">
        <f>HYPERLINK("https://klasma.github.io/Logging_VETLANDA/tillsynsmail/A 28407-2023.docx")</f>
        <v/>
      </c>
    </row>
    <row r="90" ht="15" customHeight="1">
      <c r="A90" t="inlineStr">
        <is>
          <t>A 29027-2023</t>
        </is>
      </c>
      <c r="B90" s="1" t="n">
        <v>45104</v>
      </c>
      <c r="C90" s="1" t="n">
        <v>45175</v>
      </c>
      <c r="D90" t="inlineStr">
        <is>
          <t>JÖNKÖPINGS LÄN</t>
        </is>
      </c>
      <c r="E90" t="inlineStr">
        <is>
          <t>VETLANDA</t>
        </is>
      </c>
      <c r="G90" t="n">
        <v>10.1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HYPERLINK("https://klasma.github.io/Logging_VETLANDA/artfynd/A 29027-2023.xlsx")</f>
        <v/>
      </c>
      <c r="T90">
        <f>HYPERLINK("https://klasma.github.io/Logging_VETLANDA/kartor/A 29027-2023.png")</f>
        <v/>
      </c>
      <c r="U90">
        <f>HYPERLINK("https://klasma.github.io/Logging_VETLANDA/knärot/A 29027-2023.png")</f>
        <v/>
      </c>
      <c r="V90">
        <f>HYPERLINK("https://klasma.github.io/Logging_VETLANDA/klagomål/A 29027-2023.docx")</f>
        <v/>
      </c>
      <c r="W90">
        <f>HYPERLINK("https://klasma.github.io/Logging_VETLANDA/klagomålsmail/A 29027-2023.docx")</f>
        <v/>
      </c>
      <c r="X90">
        <f>HYPERLINK("https://klasma.github.io/Logging_VETLANDA/tillsyn/A 29027-2023.docx")</f>
        <v/>
      </c>
      <c r="Y90">
        <f>HYPERLINK("https://klasma.github.io/Logging_VETLANDA/tillsynsmail/A 29027-2023.docx")</f>
        <v/>
      </c>
    </row>
    <row r="91" ht="15" customHeight="1">
      <c r="A91" t="inlineStr">
        <is>
          <t>A 34092-2023</t>
        </is>
      </c>
      <c r="B91" s="1" t="n">
        <v>45135</v>
      </c>
      <c r="C91" s="1" t="n">
        <v>45175</v>
      </c>
      <c r="D91" t="inlineStr">
        <is>
          <t>JÖNKÖPINGS LÄN</t>
        </is>
      </c>
      <c r="E91" t="inlineStr">
        <is>
          <t>VETLANDA</t>
        </is>
      </c>
      <c r="G91" t="n">
        <v>4.5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34092-2023.xlsx")</f>
        <v/>
      </c>
      <c r="T91">
        <f>HYPERLINK("https://klasma.github.io/Logging_VETLANDA/kartor/A 34092-2023.png")</f>
        <v/>
      </c>
      <c r="V91">
        <f>HYPERLINK("https://klasma.github.io/Logging_VETLANDA/klagomål/A 34092-2023.docx")</f>
        <v/>
      </c>
      <c r="W91">
        <f>HYPERLINK("https://klasma.github.io/Logging_VETLANDA/klagomålsmail/A 34092-2023.docx")</f>
        <v/>
      </c>
      <c r="X91">
        <f>HYPERLINK("https://klasma.github.io/Logging_VETLANDA/tillsyn/A 34092-2023.docx")</f>
        <v/>
      </c>
      <c r="Y91">
        <f>HYPERLINK("https://klasma.github.io/Logging_VETLANDA/tillsynsmail/A 34092-2023.docx")</f>
        <v/>
      </c>
    </row>
    <row r="92" ht="15" customHeight="1">
      <c r="A92" t="inlineStr">
        <is>
          <t>A 34780-2018</t>
        </is>
      </c>
      <c r="B92" s="1" t="n">
        <v>43321</v>
      </c>
      <c r="C92" s="1" t="n">
        <v>45175</v>
      </c>
      <c r="D92" t="inlineStr">
        <is>
          <t>JÖNKÖPINGS LÄN</t>
        </is>
      </c>
      <c r="E92" t="inlineStr">
        <is>
          <t>VETLANDA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36061-2018</t>
        </is>
      </c>
      <c r="B93" s="1" t="n">
        <v>43327</v>
      </c>
      <c r="C93" s="1" t="n">
        <v>45175</v>
      </c>
      <c r="D93" t="inlineStr">
        <is>
          <t>JÖNKÖPINGS LÄN</t>
        </is>
      </c>
      <c r="E93" t="inlineStr">
        <is>
          <t>VETLANDA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36078-2018</t>
        </is>
      </c>
      <c r="B94" s="1" t="n">
        <v>43327</v>
      </c>
      <c r="C94" s="1" t="n">
        <v>45175</v>
      </c>
      <c r="D94" t="inlineStr">
        <is>
          <t>JÖNKÖPINGS LÄN</t>
        </is>
      </c>
      <c r="E94" t="inlineStr">
        <is>
          <t>VETLANDA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36062-2018</t>
        </is>
      </c>
      <c r="B95" s="1" t="n">
        <v>43327</v>
      </c>
      <c r="C95" s="1" t="n">
        <v>45175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36064-2018</t>
        </is>
      </c>
      <c r="B96" s="1" t="n">
        <v>43327</v>
      </c>
      <c r="C96" s="1" t="n">
        <v>45175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36234-2018</t>
        </is>
      </c>
      <c r="B97" s="1" t="n">
        <v>43328</v>
      </c>
      <c r="C97" s="1" t="n">
        <v>45175</v>
      </c>
      <c r="D97" t="inlineStr">
        <is>
          <t>JÖNKÖPINGS LÄN</t>
        </is>
      </c>
      <c r="E97" t="inlineStr">
        <is>
          <t>VETLANDA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37105-2018</t>
        </is>
      </c>
      <c r="B98" s="1" t="n">
        <v>43332</v>
      </c>
      <c r="C98" s="1" t="n">
        <v>45175</v>
      </c>
      <c r="D98" t="inlineStr">
        <is>
          <t>JÖNKÖPINGS LÄN</t>
        </is>
      </c>
      <c r="E98" t="inlineStr">
        <is>
          <t>VETLANDA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37174-2018</t>
        </is>
      </c>
      <c r="B99" s="1" t="n">
        <v>43332</v>
      </c>
      <c r="C99" s="1" t="n">
        <v>45175</v>
      </c>
      <c r="D99" t="inlineStr">
        <is>
          <t>JÖNKÖPINGS LÄN</t>
        </is>
      </c>
      <c r="E99" t="inlineStr">
        <is>
          <t>VETLANDA</t>
        </is>
      </c>
      <c r="G99" t="n">
        <v>10.5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37123-2018</t>
        </is>
      </c>
      <c r="B100" s="1" t="n">
        <v>43332</v>
      </c>
      <c r="C100" s="1" t="n">
        <v>45175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37134-2018</t>
        </is>
      </c>
      <c r="B101" s="1" t="n">
        <v>43332</v>
      </c>
      <c r="C101" s="1" t="n">
        <v>45175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37155-2018</t>
        </is>
      </c>
      <c r="B102" s="1" t="n">
        <v>43332</v>
      </c>
      <c r="C102" s="1" t="n">
        <v>45175</v>
      </c>
      <c r="D102" t="inlineStr">
        <is>
          <t>JÖNKÖPINGS LÄN</t>
        </is>
      </c>
      <c r="E102" t="inlineStr">
        <is>
          <t>VETLANDA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37130-2018</t>
        </is>
      </c>
      <c r="B103" s="1" t="n">
        <v>43332</v>
      </c>
      <c r="C103" s="1" t="n">
        <v>45175</v>
      </c>
      <c r="D103" t="inlineStr">
        <is>
          <t>JÖNKÖPINGS LÄN</t>
        </is>
      </c>
      <c r="E103" t="inlineStr">
        <is>
          <t>VETLANDA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38274-2018</t>
        </is>
      </c>
      <c r="B104" s="1" t="n">
        <v>43335</v>
      </c>
      <c r="C104" s="1" t="n">
        <v>45175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38280-2018</t>
        </is>
      </c>
      <c r="B105" s="1" t="n">
        <v>43335</v>
      </c>
      <c r="C105" s="1" t="n">
        <v>45175</v>
      </c>
      <c r="D105" t="inlineStr">
        <is>
          <t>JÖNKÖPINGS LÄN</t>
        </is>
      </c>
      <c r="E105" t="inlineStr">
        <is>
          <t>VETLANDA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38019-2018</t>
        </is>
      </c>
      <c r="B106" s="1" t="n">
        <v>43336</v>
      </c>
      <c r="C106" s="1" t="n">
        <v>45175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37994-2018</t>
        </is>
      </c>
      <c r="B107" s="1" t="n">
        <v>43336</v>
      </c>
      <c r="C107" s="1" t="n">
        <v>45175</v>
      </c>
      <c r="D107" t="inlineStr">
        <is>
          <t>JÖNKÖPINGS LÄN</t>
        </is>
      </c>
      <c r="E107" t="inlineStr">
        <is>
          <t>VETLANDA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38461-2018</t>
        </is>
      </c>
      <c r="B108" s="1" t="n">
        <v>43339</v>
      </c>
      <c r="C108" s="1" t="n">
        <v>45175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39687-2018</t>
        </is>
      </c>
      <c r="B109" s="1" t="n">
        <v>43341</v>
      </c>
      <c r="C109" s="1" t="n">
        <v>45175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39458-2018</t>
        </is>
      </c>
      <c r="B110" s="1" t="n">
        <v>43342</v>
      </c>
      <c r="C110" s="1" t="n">
        <v>45175</v>
      </c>
      <c r="D110" t="inlineStr">
        <is>
          <t>JÖNKÖPINGS LÄN</t>
        </is>
      </c>
      <c r="E110" t="inlineStr">
        <is>
          <t>VETLANDA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39691-2018</t>
        </is>
      </c>
      <c r="B111" s="1" t="n">
        <v>43342</v>
      </c>
      <c r="C111" s="1" t="n">
        <v>45175</v>
      </c>
      <c r="D111" t="inlineStr">
        <is>
          <t>JÖNKÖPINGS LÄN</t>
        </is>
      </c>
      <c r="E111" t="inlineStr">
        <is>
          <t>VETLANDA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39682-2018</t>
        </is>
      </c>
      <c r="B112" s="1" t="n">
        <v>43342</v>
      </c>
      <c r="C112" s="1" t="n">
        <v>45175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39695-2018</t>
        </is>
      </c>
      <c r="B113" s="1" t="n">
        <v>43342</v>
      </c>
      <c r="C113" s="1" t="n">
        <v>45175</v>
      </c>
      <c r="D113" t="inlineStr">
        <is>
          <t>JÖNKÖPINGS LÄN</t>
        </is>
      </c>
      <c r="E113" t="inlineStr">
        <is>
          <t>VETLANDA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39686-2018</t>
        </is>
      </c>
      <c r="B114" s="1" t="n">
        <v>43342</v>
      </c>
      <c r="C114" s="1" t="n">
        <v>45175</v>
      </c>
      <c r="D114" t="inlineStr">
        <is>
          <t>JÖNKÖPINGS LÄN</t>
        </is>
      </c>
      <c r="E114" t="inlineStr">
        <is>
          <t>VETLANDA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40826-2018</t>
        </is>
      </c>
      <c r="B115" s="1" t="n">
        <v>43346</v>
      </c>
      <c r="C115" s="1" t="n">
        <v>45175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41100-2018</t>
        </is>
      </c>
      <c r="B116" s="1" t="n">
        <v>43348</v>
      </c>
      <c r="C116" s="1" t="n">
        <v>45175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42605-2018</t>
        </is>
      </c>
      <c r="B117" s="1" t="n">
        <v>43354</v>
      </c>
      <c r="C117" s="1" t="n">
        <v>45175</v>
      </c>
      <c r="D117" t="inlineStr">
        <is>
          <t>JÖNKÖPINGS LÄN</t>
        </is>
      </c>
      <c r="E117" t="inlineStr">
        <is>
          <t>VETLANDA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42662-2018</t>
        </is>
      </c>
      <c r="B118" s="1" t="n">
        <v>43354</v>
      </c>
      <c r="C118" s="1" t="n">
        <v>45175</v>
      </c>
      <c r="D118" t="inlineStr">
        <is>
          <t>JÖNKÖPINGS LÄN</t>
        </is>
      </c>
      <c r="E118" t="inlineStr">
        <is>
          <t>VETLANDA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43735-2018</t>
        </is>
      </c>
      <c r="B119" s="1" t="n">
        <v>43355</v>
      </c>
      <c r="C119" s="1" t="n">
        <v>45175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44184-2018</t>
        </is>
      </c>
      <c r="B120" s="1" t="n">
        <v>43360</v>
      </c>
      <c r="C120" s="1" t="n">
        <v>45175</v>
      </c>
      <c r="D120" t="inlineStr">
        <is>
          <t>JÖNKÖPINGS LÄN</t>
        </is>
      </c>
      <c r="E120" t="inlineStr">
        <is>
          <t>VETLANDA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45013-2018</t>
        </is>
      </c>
      <c r="B121" s="1" t="n">
        <v>43361</v>
      </c>
      <c r="C121" s="1" t="n">
        <v>45175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46850-2018</t>
        </is>
      </c>
      <c r="B122" s="1" t="n">
        <v>43367</v>
      </c>
      <c r="C122" s="1" t="n">
        <v>45175</v>
      </c>
      <c r="D122" t="inlineStr">
        <is>
          <t>JÖNKÖPINGS LÄN</t>
        </is>
      </c>
      <c r="E122" t="inlineStr">
        <is>
          <t>VETLANDA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46809-2018</t>
        </is>
      </c>
      <c r="B123" s="1" t="n">
        <v>43367</v>
      </c>
      <c r="C123" s="1" t="n">
        <v>45175</v>
      </c>
      <c r="D123" t="inlineStr">
        <is>
          <t>JÖNKÖPINGS LÄN</t>
        </is>
      </c>
      <c r="E123" t="inlineStr">
        <is>
          <t>VETLANDA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47510-2018</t>
        </is>
      </c>
      <c r="B124" s="1" t="n">
        <v>43368</v>
      </c>
      <c r="C124" s="1" t="n">
        <v>45175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48011-2018</t>
        </is>
      </c>
      <c r="B125" s="1" t="n">
        <v>43370</v>
      </c>
      <c r="C125" s="1" t="n">
        <v>45175</v>
      </c>
      <c r="D125" t="inlineStr">
        <is>
          <t>JÖNKÖPINGS LÄN</t>
        </is>
      </c>
      <c r="E125" t="inlineStr">
        <is>
          <t>VETLANDA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48159-2018</t>
        </is>
      </c>
      <c r="B126" s="1" t="n">
        <v>43370</v>
      </c>
      <c r="C126" s="1" t="n">
        <v>45175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48200-2018</t>
        </is>
      </c>
      <c r="B127" s="1" t="n">
        <v>43370</v>
      </c>
      <c r="C127" s="1" t="n">
        <v>45175</v>
      </c>
      <c r="D127" t="inlineStr">
        <is>
          <t>JÖNKÖPINGS LÄN</t>
        </is>
      </c>
      <c r="E127" t="inlineStr">
        <is>
          <t>VETLANDA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49865-2018</t>
        </is>
      </c>
      <c r="B128" s="1" t="n">
        <v>43375</v>
      </c>
      <c r="C128" s="1" t="n">
        <v>45175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49837-2018</t>
        </is>
      </c>
      <c r="B129" s="1" t="n">
        <v>43376</v>
      </c>
      <c r="C129" s="1" t="n">
        <v>45175</v>
      </c>
      <c r="D129" t="inlineStr">
        <is>
          <t>JÖNKÖPINGS LÄN</t>
        </is>
      </c>
      <c r="E129" t="inlineStr">
        <is>
          <t>VETLANDA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51002-2018</t>
        </is>
      </c>
      <c r="B130" s="1" t="n">
        <v>43378</v>
      </c>
      <c r="C130" s="1" t="n">
        <v>45175</v>
      </c>
      <c r="D130" t="inlineStr">
        <is>
          <t>JÖNKÖPINGS LÄN</t>
        </is>
      </c>
      <c r="E130" t="inlineStr">
        <is>
          <t>VETLANDA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51229-2018</t>
        </is>
      </c>
      <c r="B131" s="1" t="n">
        <v>43382</v>
      </c>
      <c r="C131" s="1" t="n">
        <v>45175</v>
      </c>
      <c r="D131" t="inlineStr">
        <is>
          <t>JÖNKÖPINGS LÄN</t>
        </is>
      </c>
      <c r="E131" t="inlineStr">
        <is>
          <t>VETLANDA</t>
        </is>
      </c>
      <c r="F131" t="inlineStr">
        <is>
          <t>Sveaskog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51222-2018</t>
        </is>
      </c>
      <c r="B132" s="1" t="n">
        <v>43382</v>
      </c>
      <c r="C132" s="1" t="n">
        <v>45175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52038-2018</t>
        </is>
      </c>
      <c r="B133" s="1" t="n">
        <v>43384</v>
      </c>
      <c r="C133" s="1" t="n">
        <v>45175</v>
      </c>
      <c r="D133" t="inlineStr">
        <is>
          <t>JÖNKÖPINGS LÄN</t>
        </is>
      </c>
      <c r="E133" t="inlineStr">
        <is>
          <t>VETLANDA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52031-2018</t>
        </is>
      </c>
      <c r="B134" s="1" t="n">
        <v>43384</v>
      </c>
      <c r="C134" s="1" t="n">
        <v>45175</v>
      </c>
      <c r="D134" t="inlineStr">
        <is>
          <t>JÖNKÖPINGS LÄN</t>
        </is>
      </c>
      <c r="E134" t="inlineStr">
        <is>
          <t>VETLANDA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53574-2018</t>
        </is>
      </c>
      <c r="B135" s="1" t="n">
        <v>43387</v>
      </c>
      <c r="C135" s="1" t="n">
        <v>45175</v>
      </c>
      <c r="D135" t="inlineStr">
        <is>
          <t>JÖNKÖPINGS LÄN</t>
        </is>
      </c>
      <c r="E135" t="inlineStr">
        <is>
          <t>VETLANDA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54065-2018</t>
        </is>
      </c>
      <c r="B136" s="1" t="n">
        <v>43388</v>
      </c>
      <c r="C136" s="1" t="n">
        <v>45175</v>
      </c>
      <c r="D136" t="inlineStr">
        <is>
          <t>JÖNKÖPINGS LÄN</t>
        </is>
      </c>
      <c r="E136" t="inlineStr">
        <is>
          <t>VETLANDA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54062-2018</t>
        </is>
      </c>
      <c r="B137" s="1" t="n">
        <v>43388</v>
      </c>
      <c r="C137" s="1" t="n">
        <v>45175</v>
      </c>
      <c r="D137" t="inlineStr">
        <is>
          <t>JÖNKÖPINGS LÄN</t>
        </is>
      </c>
      <c r="E137" t="inlineStr">
        <is>
          <t>VETLANDA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53300-2018</t>
        </is>
      </c>
      <c r="B138" s="1" t="n">
        <v>43389</v>
      </c>
      <c r="C138" s="1" t="n">
        <v>45175</v>
      </c>
      <c r="D138" t="inlineStr">
        <is>
          <t>JÖNKÖPINGS LÄN</t>
        </is>
      </c>
      <c r="E138" t="inlineStr">
        <is>
          <t>VETLANDA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53728-2018</t>
        </is>
      </c>
      <c r="B139" s="1" t="n">
        <v>43391</v>
      </c>
      <c r="C139" s="1" t="n">
        <v>45175</v>
      </c>
      <c r="D139" t="inlineStr">
        <is>
          <t>JÖNKÖPINGS LÄN</t>
        </is>
      </c>
      <c r="E139" t="inlineStr">
        <is>
          <t>VETLANDA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54427-2018</t>
        </is>
      </c>
      <c r="B140" s="1" t="n">
        <v>43395</v>
      </c>
      <c r="C140" s="1" t="n">
        <v>45175</v>
      </c>
      <c r="D140" t="inlineStr">
        <is>
          <t>JÖNKÖPINGS LÄN</t>
        </is>
      </c>
      <c r="E140" t="inlineStr">
        <is>
          <t>VETLANDA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64995-2018</t>
        </is>
      </c>
      <c r="B141" s="1" t="n">
        <v>43395</v>
      </c>
      <c r="C141" s="1" t="n">
        <v>45175</v>
      </c>
      <c r="D141" t="inlineStr">
        <is>
          <t>JÖNKÖPINGS LÄN</t>
        </is>
      </c>
      <c r="E141" t="inlineStr">
        <is>
          <t>VETLANDA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57531-2018</t>
        </is>
      </c>
      <c r="B142" s="1" t="n">
        <v>43397</v>
      </c>
      <c r="C142" s="1" t="n">
        <v>45175</v>
      </c>
      <c r="D142" t="inlineStr">
        <is>
          <t>JÖNKÖPINGS LÄN</t>
        </is>
      </c>
      <c r="E142" t="inlineStr">
        <is>
          <t>VETLANDA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57741-2018</t>
        </is>
      </c>
      <c r="B143" s="1" t="n">
        <v>43397</v>
      </c>
      <c r="C143" s="1" t="n">
        <v>45175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57712-2018</t>
        </is>
      </c>
      <c r="B144" s="1" t="n">
        <v>43397</v>
      </c>
      <c r="C144" s="1" t="n">
        <v>45175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58991-2018</t>
        </is>
      </c>
      <c r="B145" s="1" t="n">
        <v>43402</v>
      </c>
      <c r="C145" s="1" t="n">
        <v>45175</v>
      </c>
      <c r="D145" t="inlineStr">
        <is>
          <t>JÖNKÖPINGS LÄN</t>
        </is>
      </c>
      <c r="E145" t="inlineStr">
        <is>
          <t>VETLANDA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59247-2018</t>
        </is>
      </c>
      <c r="B146" s="1" t="n">
        <v>43403</v>
      </c>
      <c r="C146" s="1" t="n">
        <v>45175</v>
      </c>
      <c r="D146" t="inlineStr">
        <is>
          <t>JÖNKÖPINGS LÄN</t>
        </is>
      </c>
      <c r="E146" t="inlineStr">
        <is>
          <t>VETLANDA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59244-2018</t>
        </is>
      </c>
      <c r="B147" s="1" t="n">
        <v>43403</v>
      </c>
      <c r="C147" s="1" t="n">
        <v>45175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59249-2018</t>
        </is>
      </c>
      <c r="B148" s="1" t="n">
        <v>43403</v>
      </c>
      <c r="C148" s="1" t="n">
        <v>45175</v>
      </c>
      <c r="D148" t="inlineStr">
        <is>
          <t>JÖNKÖPINGS LÄN</t>
        </is>
      </c>
      <c r="E148" t="inlineStr">
        <is>
          <t>VETLANDA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57953-2018</t>
        </is>
      </c>
      <c r="B149" s="1" t="n">
        <v>43405</v>
      </c>
      <c r="C149" s="1" t="n">
        <v>45175</v>
      </c>
      <c r="D149" t="inlineStr">
        <is>
          <t>JÖNKÖPINGS LÄN</t>
        </is>
      </c>
      <c r="E149" t="inlineStr">
        <is>
          <t>VETLANDA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57982-2018</t>
        </is>
      </c>
      <c r="B150" s="1" t="n">
        <v>43405</v>
      </c>
      <c r="C150" s="1" t="n">
        <v>45175</v>
      </c>
      <c r="D150" t="inlineStr">
        <is>
          <t>JÖNKÖPINGS LÄN</t>
        </is>
      </c>
      <c r="E150" t="inlineStr">
        <is>
          <t>VETLANDA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58472-2018</t>
        </is>
      </c>
      <c r="B151" s="1" t="n">
        <v>43409</v>
      </c>
      <c r="C151" s="1" t="n">
        <v>45175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58725-2018</t>
        </is>
      </c>
      <c r="B152" s="1" t="n">
        <v>43410</v>
      </c>
      <c r="C152" s="1" t="n">
        <v>45175</v>
      </c>
      <c r="D152" t="inlineStr">
        <is>
          <t>JÖNKÖPINGS LÄN</t>
        </is>
      </c>
      <c r="E152" t="inlineStr">
        <is>
          <t>VETLANDA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58720-2018</t>
        </is>
      </c>
      <c r="B153" s="1" t="n">
        <v>43410</v>
      </c>
      <c r="C153" s="1" t="n">
        <v>45175</v>
      </c>
      <c r="D153" t="inlineStr">
        <is>
          <t>JÖNKÖPINGS LÄN</t>
        </is>
      </c>
      <c r="E153" t="inlineStr">
        <is>
          <t>VETLANDA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60067-2018</t>
        </is>
      </c>
      <c r="B154" s="1" t="n">
        <v>43412</v>
      </c>
      <c r="C154" s="1" t="n">
        <v>45175</v>
      </c>
      <c r="D154" t="inlineStr">
        <is>
          <t>JÖNKÖPINGS LÄN</t>
        </is>
      </c>
      <c r="E154" t="inlineStr">
        <is>
          <t>VETLANDA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62445-2018</t>
        </is>
      </c>
      <c r="B155" s="1" t="n">
        <v>43415</v>
      </c>
      <c r="C155" s="1" t="n">
        <v>45175</v>
      </c>
      <c r="D155" t="inlineStr">
        <is>
          <t>JÖNKÖPINGS LÄN</t>
        </is>
      </c>
      <c r="E155" t="inlineStr">
        <is>
          <t>VETLANDA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62077-2018</t>
        </is>
      </c>
      <c r="B156" s="1" t="n">
        <v>43416</v>
      </c>
      <c r="C156" s="1" t="n">
        <v>45175</v>
      </c>
      <c r="D156" t="inlineStr">
        <is>
          <t>JÖNKÖPINGS LÄN</t>
        </is>
      </c>
      <c r="E156" t="inlineStr">
        <is>
          <t>VETLANDA</t>
        </is>
      </c>
      <c r="F156" t="inlineStr">
        <is>
          <t>Övriga Aktiebolag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62773-2018</t>
        </is>
      </c>
      <c r="B157" s="1" t="n">
        <v>43417</v>
      </c>
      <c r="C157" s="1" t="n">
        <v>45175</v>
      </c>
      <c r="D157" t="inlineStr">
        <is>
          <t>JÖNKÖPINGS LÄN</t>
        </is>
      </c>
      <c r="E157" t="inlineStr">
        <is>
          <t>VETLANDA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59337-2018</t>
        </is>
      </c>
      <c r="B158" s="1" t="n">
        <v>43418</v>
      </c>
      <c r="C158" s="1" t="n">
        <v>45175</v>
      </c>
      <c r="D158" t="inlineStr">
        <is>
          <t>JÖNKÖPINGS LÄN</t>
        </is>
      </c>
      <c r="E158" t="inlineStr">
        <is>
          <t>VETLANDA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63149-2018</t>
        </is>
      </c>
      <c r="B159" s="1" t="n">
        <v>43418</v>
      </c>
      <c r="C159" s="1" t="n">
        <v>45175</v>
      </c>
      <c r="D159" t="inlineStr">
        <is>
          <t>JÖNKÖPINGS LÄN</t>
        </is>
      </c>
      <c r="E159" t="inlineStr">
        <is>
          <t>VETLANDA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63152-2018</t>
        </is>
      </c>
      <c r="B160" s="1" t="n">
        <v>43418</v>
      </c>
      <c r="C160" s="1" t="n">
        <v>45175</v>
      </c>
      <c r="D160" t="inlineStr">
        <is>
          <t>JÖNKÖPINGS LÄN</t>
        </is>
      </c>
      <c r="E160" t="inlineStr">
        <is>
          <t>VETLANDA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64328-2018</t>
        </is>
      </c>
      <c r="B161" s="1" t="n">
        <v>43419</v>
      </c>
      <c r="C161" s="1" t="n">
        <v>45175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60933-2018</t>
        </is>
      </c>
      <c r="B162" s="1" t="n">
        <v>43423</v>
      </c>
      <c r="C162" s="1" t="n">
        <v>45175</v>
      </c>
      <c r="D162" t="inlineStr">
        <is>
          <t>JÖNKÖPINGS LÄN</t>
        </is>
      </c>
      <c r="E162" t="inlineStr">
        <is>
          <t>VETLANDA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65415-2018</t>
        </is>
      </c>
      <c r="B163" s="1" t="n">
        <v>43424</v>
      </c>
      <c r="C163" s="1" t="n">
        <v>45175</v>
      </c>
      <c r="D163" t="inlineStr">
        <is>
          <t>JÖNKÖPINGS LÄN</t>
        </is>
      </c>
      <c r="E163" t="inlineStr">
        <is>
          <t>VETLANDA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65201-2018</t>
        </is>
      </c>
      <c r="B164" s="1" t="n">
        <v>43424</v>
      </c>
      <c r="C164" s="1" t="n">
        <v>45175</v>
      </c>
      <c r="D164" t="inlineStr">
        <is>
          <t>JÖNKÖPINGS LÄN</t>
        </is>
      </c>
      <c r="E164" t="inlineStr">
        <is>
          <t>VETLANDA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65346-2018</t>
        </is>
      </c>
      <c r="B165" s="1" t="n">
        <v>43424</v>
      </c>
      <c r="C165" s="1" t="n">
        <v>45175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63246-2018</t>
        </is>
      </c>
      <c r="B166" s="1" t="n">
        <v>43426</v>
      </c>
      <c r="C166" s="1" t="n">
        <v>45175</v>
      </c>
      <c r="D166" t="inlineStr">
        <is>
          <t>JÖNKÖPINGS LÄN</t>
        </is>
      </c>
      <c r="E166" t="inlineStr">
        <is>
          <t>VETLANDA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63418-2018</t>
        </is>
      </c>
      <c r="B167" s="1" t="n">
        <v>43427</v>
      </c>
      <c r="C167" s="1" t="n">
        <v>45175</v>
      </c>
      <c r="D167" t="inlineStr">
        <is>
          <t>JÖNKÖPINGS LÄN</t>
        </is>
      </c>
      <c r="E167" t="inlineStr">
        <is>
          <t>VETLANDA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64438-2018</t>
        </is>
      </c>
      <c r="B168" s="1" t="n">
        <v>43431</v>
      </c>
      <c r="C168" s="1" t="n">
        <v>45175</v>
      </c>
      <c r="D168" t="inlineStr">
        <is>
          <t>JÖNKÖPINGS LÄN</t>
        </is>
      </c>
      <c r="E168" t="inlineStr">
        <is>
          <t>VETLANDA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64959-2018</t>
        </is>
      </c>
      <c r="B169" s="1" t="n">
        <v>43432</v>
      </c>
      <c r="C169" s="1" t="n">
        <v>45175</v>
      </c>
      <c r="D169" t="inlineStr">
        <is>
          <t>JÖNKÖPINGS LÄN</t>
        </is>
      </c>
      <c r="E169" t="inlineStr">
        <is>
          <t>VETLANDA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65620-2018</t>
        </is>
      </c>
      <c r="B170" s="1" t="n">
        <v>43433</v>
      </c>
      <c r="C170" s="1" t="n">
        <v>45175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65635-2018</t>
        </is>
      </c>
      <c r="B171" s="1" t="n">
        <v>43433</v>
      </c>
      <c r="C171" s="1" t="n">
        <v>45175</v>
      </c>
      <c r="D171" t="inlineStr">
        <is>
          <t>JÖNKÖPINGS LÄN</t>
        </is>
      </c>
      <c r="E171" t="inlineStr">
        <is>
          <t>VETLANDA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65893-2018</t>
        </is>
      </c>
      <c r="B172" s="1" t="n">
        <v>43434</v>
      </c>
      <c r="C172" s="1" t="n">
        <v>45175</v>
      </c>
      <c r="D172" t="inlineStr">
        <is>
          <t>JÖNKÖPINGS LÄN</t>
        </is>
      </c>
      <c r="E172" t="inlineStr">
        <is>
          <t>VETLANDA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HYPERLINK("https://klasma.github.io/Logging_VETLANDA/knärot/A 65893-2018.png")</f>
        <v/>
      </c>
      <c r="V172">
        <f>HYPERLINK("https://klasma.github.io/Logging_VETLANDA/klagomål/A 65893-2018.docx")</f>
        <v/>
      </c>
      <c r="W172">
        <f>HYPERLINK("https://klasma.github.io/Logging_VETLANDA/klagomålsmail/A 65893-2018.docx")</f>
        <v/>
      </c>
      <c r="X172">
        <f>HYPERLINK("https://klasma.github.io/Logging_VETLANDA/tillsyn/A 65893-2018.docx")</f>
        <v/>
      </c>
      <c r="Y172">
        <f>HYPERLINK("https://klasma.github.io/Logging_VETLANDA/tillsynsmail/A 65893-2018.docx")</f>
        <v/>
      </c>
    </row>
    <row r="173" ht="15" customHeight="1">
      <c r="A173" t="inlineStr">
        <is>
          <t>A 67962-2018</t>
        </is>
      </c>
      <c r="B173" s="1" t="n">
        <v>43437</v>
      </c>
      <c r="C173" s="1" t="n">
        <v>45175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68141-2018</t>
        </is>
      </c>
      <c r="B174" s="1" t="n">
        <v>43437</v>
      </c>
      <c r="C174" s="1" t="n">
        <v>45175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67977-2018</t>
        </is>
      </c>
      <c r="B175" s="1" t="n">
        <v>43437</v>
      </c>
      <c r="C175" s="1" t="n">
        <v>45175</v>
      </c>
      <c r="D175" t="inlineStr">
        <is>
          <t>JÖNKÖPINGS LÄN</t>
        </is>
      </c>
      <c r="E175" t="inlineStr">
        <is>
          <t>VETLANDA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67313-2018</t>
        </is>
      </c>
      <c r="B176" s="1" t="n">
        <v>43439</v>
      </c>
      <c r="C176" s="1" t="n">
        <v>45175</v>
      </c>
      <c r="D176" t="inlineStr">
        <is>
          <t>JÖNKÖPINGS LÄN</t>
        </is>
      </c>
      <c r="E176" t="inlineStr">
        <is>
          <t>VETLANDA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67296-2018</t>
        </is>
      </c>
      <c r="B177" s="1" t="n">
        <v>43439</v>
      </c>
      <c r="C177" s="1" t="n">
        <v>45175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67969-2018</t>
        </is>
      </c>
      <c r="B178" s="1" t="n">
        <v>43440</v>
      </c>
      <c r="C178" s="1" t="n">
        <v>45175</v>
      </c>
      <c r="D178" t="inlineStr">
        <is>
          <t>JÖNKÖPINGS LÄN</t>
        </is>
      </c>
      <c r="E178" t="inlineStr">
        <is>
          <t>VETLANDA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68535-2018</t>
        </is>
      </c>
      <c r="B179" s="1" t="n">
        <v>43444</v>
      </c>
      <c r="C179" s="1" t="n">
        <v>45175</v>
      </c>
      <c r="D179" t="inlineStr">
        <is>
          <t>JÖNKÖPINGS LÄN</t>
        </is>
      </c>
      <c r="E179" t="inlineStr">
        <is>
          <t>VETLANDA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69734-2018</t>
        </is>
      </c>
      <c r="B180" s="1" t="n">
        <v>43447</v>
      </c>
      <c r="C180" s="1" t="n">
        <v>45175</v>
      </c>
      <c r="D180" t="inlineStr">
        <is>
          <t>JÖNKÖPINGS LÄN</t>
        </is>
      </c>
      <c r="E180" t="inlineStr">
        <is>
          <t>VETLANDA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70277-2018</t>
        </is>
      </c>
      <c r="B181" s="1" t="n">
        <v>43449</v>
      </c>
      <c r="C181" s="1" t="n">
        <v>45175</v>
      </c>
      <c r="D181" t="inlineStr">
        <is>
          <t>JÖNKÖPINGS LÄN</t>
        </is>
      </c>
      <c r="E181" t="inlineStr">
        <is>
          <t>VETLANDA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70876-2018</t>
        </is>
      </c>
      <c r="B182" s="1" t="n">
        <v>43452</v>
      </c>
      <c r="C182" s="1" t="n">
        <v>45175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70821-2018</t>
        </is>
      </c>
      <c r="B183" s="1" t="n">
        <v>43452</v>
      </c>
      <c r="C183" s="1" t="n">
        <v>45175</v>
      </c>
      <c r="D183" t="inlineStr">
        <is>
          <t>JÖNKÖPINGS LÄN</t>
        </is>
      </c>
      <c r="E183" t="inlineStr">
        <is>
          <t>VETLANDA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70872-2018</t>
        </is>
      </c>
      <c r="B184" s="1" t="n">
        <v>43452</v>
      </c>
      <c r="C184" s="1" t="n">
        <v>45175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9.800000000000001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71183-2018</t>
        </is>
      </c>
      <c r="B185" s="1" t="n">
        <v>43453</v>
      </c>
      <c r="C185" s="1" t="n">
        <v>45175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71174-2018</t>
        </is>
      </c>
      <c r="B186" s="1" t="n">
        <v>43453</v>
      </c>
      <c r="C186" s="1" t="n">
        <v>45175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71196-2018</t>
        </is>
      </c>
      <c r="B187" s="1" t="n">
        <v>43453</v>
      </c>
      <c r="C187" s="1" t="n">
        <v>45175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71178-2018</t>
        </is>
      </c>
      <c r="B188" s="1" t="n">
        <v>43453</v>
      </c>
      <c r="C188" s="1" t="n">
        <v>45175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71364-2018</t>
        </is>
      </c>
      <c r="B189" s="1" t="n">
        <v>43453</v>
      </c>
      <c r="C189" s="1" t="n">
        <v>45175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71191-2018</t>
        </is>
      </c>
      <c r="B190" s="1" t="n">
        <v>43453</v>
      </c>
      <c r="C190" s="1" t="n">
        <v>45175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1616-2019</t>
        </is>
      </c>
      <c r="B191" s="1" t="n">
        <v>43461</v>
      </c>
      <c r="C191" s="1" t="n">
        <v>45175</v>
      </c>
      <c r="D191" t="inlineStr">
        <is>
          <t>JÖNKÖPINGS LÄN</t>
        </is>
      </c>
      <c r="E191" t="inlineStr">
        <is>
          <t>VETLANDA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1603-2019</t>
        </is>
      </c>
      <c r="B192" s="1" t="n">
        <v>43461</v>
      </c>
      <c r="C192" s="1" t="n">
        <v>45175</v>
      </c>
      <c r="D192" t="inlineStr">
        <is>
          <t>JÖNKÖPINGS LÄN</t>
        </is>
      </c>
      <c r="E192" t="inlineStr">
        <is>
          <t>VETLANDA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72660-2018</t>
        </is>
      </c>
      <c r="B193" s="1" t="n">
        <v>43465</v>
      </c>
      <c r="C193" s="1" t="n">
        <v>45175</v>
      </c>
      <c r="D193" t="inlineStr">
        <is>
          <t>JÖNKÖPINGS LÄN</t>
        </is>
      </c>
      <c r="E193" t="inlineStr">
        <is>
          <t>VETLANDA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72659-2018</t>
        </is>
      </c>
      <c r="B194" s="1" t="n">
        <v>43465</v>
      </c>
      <c r="C194" s="1" t="n">
        <v>45175</v>
      </c>
      <c r="D194" t="inlineStr">
        <is>
          <t>JÖNKÖPINGS LÄN</t>
        </is>
      </c>
      <c r="E194" t="inlineStr">
        <is>
          <t>VETLANDA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72662-2018</t>
        </is>
      </c>
      <c r="B195" s="1" t="n">
        <v>43465</v>
      </c>
      <c r="C195" s="1" t="n">
        <v>45175</v>
      </c>
      <c r="D195" t="inlineStr">
        <is>
          <t>JÖNKÖPINGS LÄN</t>
        </is>
      </c>
      <c r="E195" t="inlineStr">
        <is>
          <t>VETLANDA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2173-2019</t>
        </is>
      </c>
      <c r="B196" s="1" t="n">
        <v>43467</v>
      </c>
      <c r="C196" s="1" t="n">
        <v>45175</v>
      </c>
      <c r="D196" t="inlineStr">
        <is>
          <t>JÖNKÖPINGS LÄN</t>
        </is>
      </c>
      <c r="E196" t="inlineStr">
        <is>
          <t>VETLANDA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512-2019</t>
        </is>
      </c>
      <c r="B197" s="1" t="n">
        <v>43469</v>
      </c>
      <c r="C197" s="1" t="n">
        <v>45175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536-2019</t>
        </is>
      </c>
      <c r="B198" s="1" t="n">
        <v>43469</v>
      </c>
      <c r="C198" s="1" t="n">
        <v>45175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514-2019</t>
        </is>
      </c>
      <c r="B199" s="1" t="n">
        <v>43469</v>
      </c>
      <c r="C199" s="1" t="n">
        <v>45175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3280-2019</t>
        </is>
      </c>
      <c r="B200" s="1" t="n">
        <v>43473</v>
      </c>
      <c r="C200" s="1" t="n">
        <v>45175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1304-2019</t>
        </is>
      </c>
      <c r="B201" s="1" t="n">
        <v>43473</v>
      </c>
      <c r="C201" s="1" t="n">
        <v>45175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1388-2019</t>
        </is>
      </c>
      <c r="B202" s="1" t="n">
        <v>43473</v>
      </c>
      <c r="C202" s="1" t="n">
        <v>45175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3012-2019</t>
        </is>
      </c>
      <c r="B203" s="1" t="n">
        <v>43473</v>
      </c>
      <c r="C203" s="1" t="n">
        <v>45175</v>
      </c>
      <c r="D203" t="inlineStr">
        <is>
          <t>JÖNKÖPINGS LÄN</t>
        </is>
      </c>
      <c r="E203" t="inlineStr">
        <is>
          <t>VETLANDA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1406-2019</t>
        </is>
      </c>
      <c r="B204" s="1" t="n">
        <v>43473</v>
      </c>
      <c r="C204" s="1" t="n">
        <v>45175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1881-2019</t>
        </is>
      </c>
      <c r="B205" s="1" t="n">
        <v>43474</v>
      </c>
      <c r="C205" s="1" t="n">
        <v>45175</v>
      </c>
      <c r="D205" t="inlineStr">
        <is>
          <t>JÖNKÖPINGS LÄN</t>
        </is>
      </c>
      <c r="E205" t="inlineStr">
        <is>
          <t>VETLANDA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4232-2019</t>
        </is>
      </c>
      <c r="B206" s="1" t="n">
        <v>43476</v>
      </c>
      <c r="C206" s="1" t="n">
        <v>45175</v>
      </c>
      <c r="D206" t="inlineStr">
        <is>
          <t>JÖNKÖPINGS LÄN</t>
        </is>
      </c>
      <c r="E206" t="inlineStr">
        <is>
          <t>VETLANDA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3183-2019</t>
        </is>
      </c>
      <c r="B207" s="1" t="n">
        <v>43480</v>
      </c>
      <c r="C207" s="1" t="n">
        <v>45175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3184-2019</t>
        </is>
      </c>
      <c r="B208" s="1" t="n">
        <v>43480</v>
      </c>
      <c r="C208" s="1" t="n">
        <v>45175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3592-2019</t>
        </is>
      </c>
      <c r="B209" s="1" t="n">
        <v>43481</v>
      </c>
      <c r="C209" s="1" t="n">
        <v>45175</v>
      </c>
      <c r="D209" t="inlineStr">
        <is>
          <t>JÖNKÖPINGS LÄN</t>
        </is>
      </c>
      <c r="E209" t="inlineStr">
        <is>
          <t>VETLANDA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5300-2019</t>
        </is>
      </c>
      <c r="B210" s="1" t="n">
        <v>43481</v>
      </c>
      <c r="C210" s="1" t="n">
        <v>45175</v>
      </c>
      <c r="D210" t="inlineStr">
        <is>
          <t>JÖNKÖPINGS LÄN</t>
        </is>
      </c>
      <c r="E210" t="inlineStr">
        <is>
          <t>VETLANDA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5469-2019</t>
        </is>
      </c>
      <c r="B211" s="1" t="n">
        <v>43482</v>
      </c>
      <c r="C211" s="1" t="n">
        <v>45175</v>
      </c>
      <c r="D211" t="inlineStr">
        <is>
          <t>JÖNKÖPINGS LÄN</t>
        </is>
      </c>
      <c r="E211" t="inlineStr">
        <is>
          <t>VETLANDA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5677-2019</t>
        </is>
      </c>
      <c r="B212" s="1" t="n">
        <v>43482</v>
      </c>
      <c r="C212" s="1" t="n">
        <v>45175</v>
      </c>
      <c r="D212" t="inlineStr">
        <is>
          <t>JÖNKÖPINGS LÄN</t>
        </is>
      </c>
      <c r="E212" t="inlineStr">
        <is>
          <t>VETLANDA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5459-2019</t>
        </is>
      </c>
      <c r="B213" s="1" t="n">
        <v>43482</v>
      </c>
      <c r="C213" s="1" t="n">
        <v>45175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4440-2019</t>
        </is>
      </c>
      <c r="B214" s="1" t="n">
        <v>43485</v>
      </c>
      <c r="C214" s="1" t="n">
        <v>45175</v>
      </c>
      <c r="D214" t="inlineStr">
        <is>
          <t>JÖNKÖPINGS LÄN</t>
        </is>
      </c>
      <c r="E214" t="inlineStr">
        <is>
          <t>VETLANDA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6181-2019</t>
        </is>
      </c>
      <c r="B215" s="1" t="n">
        <v>43486</v>
      </c>
      <c r="C215" s="1" t="n">
        <v>45175</v>
      </c>
      <c r="D215" t="inlineStr">
        <is>
          <t>JÖNKÖPINGS LÄN</t>
        </is>
      </c>
      <c r="E215" t="inlineStr">
        <is>
          <t>VETLANDA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6179-2019</t>
        </is>
      </c>
      <c r="B216" s="1" t="n">
        <v>43486</v>
      </c>
      <c r="C216" s="1" t="n">
        <v>45175</v>
      </c>
      <c r="D216" t="inlineStr">
        <is>
          <t>JÖNKÖPINGS LÄN</t>
        </is>
      </c>
      <c r="E216" t="inlineStr">
        <is>
          <t>VETLANDA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5571-2019</t>
        </is>
      </c>
      <c r="B217" s="1" t="n">
        <v>43489</v>
      </c>
      <c r="C217" s="1" t="n">
        <v>45175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45175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45175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45175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45175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45175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45175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45175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45175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45175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45175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45175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45175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45175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45175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45175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45175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45175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45175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45175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45175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45175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45175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45175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45175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45175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45175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45175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45175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45175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45175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45175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45175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45175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45175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45175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45175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45175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45175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45175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45175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45175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45175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45175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45175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45175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45175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45175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45175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45175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45175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45175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45175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45175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45175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45175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45175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45175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45175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45175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45175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45175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45175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45175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45175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45175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45175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45175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45175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45175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45175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45175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45175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45175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45175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45175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45175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45175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45175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45175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45175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45175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45175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45175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45175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45175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45175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45175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45175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45175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45175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45175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45175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45175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45175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45175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45175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45175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45175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45175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45175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45175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45175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45175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45175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45175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45175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45175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45175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45175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45175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45175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45175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45175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45175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45175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45175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45175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45175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45175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45175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45175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45175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45175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45175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45175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45175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45175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45175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45175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45175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45175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45175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45175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45175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45175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45175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45175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45175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45175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45175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45175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45175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45175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45175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45175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45175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45175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45175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45175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45175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45175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45175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45175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45175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45175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45175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45175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45175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45175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45175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45175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45175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45175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45175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45175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45175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45175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45175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45175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45175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45175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45175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45175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45175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45175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45175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45175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45175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45175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45175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45175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45175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45175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45175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45175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45175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45175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45175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45175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45175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45175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45175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45175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45175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45175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45175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45175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45175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45175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45175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45175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45175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45175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45175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45175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45175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45175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45175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45175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45175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45175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45175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45175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45175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45175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45175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45175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45175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45175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45175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45175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45175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45175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45175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45175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45175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45175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45175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45175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45175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45175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45175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45175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45175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45175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45175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45175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45175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45175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45175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45175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45175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45175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45175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45175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45175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45175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45175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45175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45175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45175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45175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45175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45175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45175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45175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45175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45175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45175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45175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45175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45175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45175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45175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45175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45175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45175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45175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45175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45175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45175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45175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45175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45175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45175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45175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45175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45175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45175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45175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45175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45175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45175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45175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45175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45175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45175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45175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45175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45175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45175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45175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45175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45175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45175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45175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45175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45175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45175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45175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45175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45175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45175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45175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45175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45175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45175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45175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45175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45175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45175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45175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45175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45175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45175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45175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45175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45175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45175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45175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45175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45175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45175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45175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45175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45175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45175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45175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45175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45175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45175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45175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45175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45175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45175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45175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45175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45175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45175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45175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45175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45175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45175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45175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45175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45175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45175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45175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45175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45175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45175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45175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45175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45175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45175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45175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45175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45175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45175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45175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45175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45175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45175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45175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45175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45175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45175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45175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45175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45175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45175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45175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45175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45175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45175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45175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45175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45175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45175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45175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45175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45175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45175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45175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45175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45175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45175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45175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45175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45175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45175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45175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45175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45175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45175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45175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45175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45175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45175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45175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45175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45175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45175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45175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45175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45175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45175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45175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45175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45175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45175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45175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45175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45175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45175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45175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45175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45175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45175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45175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45175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45175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45175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45175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45175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45175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45175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45175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45175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45175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45175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45175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45175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45175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45175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45175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45175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45175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45175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45175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45175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45175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45175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45175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45175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45175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45175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45175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45175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45175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45175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45175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45175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45175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45175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45175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45175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45175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45175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45175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45175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45175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45175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45175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45175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45175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45175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45175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45175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45175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45175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45175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45175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45175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45175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45175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45175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45175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45175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45175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45175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45175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45175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45175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45175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45175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45175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45175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45175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45175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45175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45175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45175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45175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45175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45175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45175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45175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45175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45175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45175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45175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45175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45175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45175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45175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45175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45175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45175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45175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45175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45175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45175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45175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45175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45175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45175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45175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45175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45175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45175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45175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45175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45175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45175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45175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45175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45175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45175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45175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45175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45175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45175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45175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45175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45175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45175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45175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45175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45175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45175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45175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45175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45175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45175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45175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45175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45175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45175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45175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45175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45175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45175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45175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45175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45175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45175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45175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45175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45175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45175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45175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45175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45175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45175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45175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45175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45175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45175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45175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45175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45175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45175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45175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45175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45175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45175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45175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45175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45175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45175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45175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45175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45175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45175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45175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45175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45175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45175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45175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45175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45175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45175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45175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45175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45175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45175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45175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45175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45175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45175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45175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45175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45175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45175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45175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45175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45175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45175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45175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45175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45175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45175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45175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45175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45175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45175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45175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45175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45175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45175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45175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45175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45175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45175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45175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45175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45175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45175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45175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45175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45175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45175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45175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45175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45175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45175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45175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45175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45175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45175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45175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45175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45175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45175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45175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45175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45175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45175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45175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45175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45175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45175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45175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45175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45175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45175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45175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45175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45175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45175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45175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45175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45175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45175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45175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45175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45175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45175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45175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45175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45175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45175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45175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45175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45175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45175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45175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45175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45175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45175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45175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45175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45175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45175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45175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45175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45175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45175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45175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45175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45175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45175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45175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45175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45175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45175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45175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45175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45175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45175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45175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45175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45175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45175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45175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45175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45175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45175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45175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45175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45175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45175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45175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45175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45175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45175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45175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45175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45175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45175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45175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45175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45175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45175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45175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45175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45175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45175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45175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45175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45175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45175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45175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45175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45175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45175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45175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45175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45175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45175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45175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45175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45175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45175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45175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45175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45175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45175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45175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45175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45175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45175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45175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45175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45175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45175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45175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45175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45175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45175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45175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45175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45175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45175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45175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45175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45175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45175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45175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45175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45175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45175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45175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45175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45175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45175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45175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45175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45175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45175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45175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45175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45175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45175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45175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45175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45175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45175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45175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45175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45175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>
      <c r="A1010" t="inlineStr">
        <is>
          <t>A 41185-2023</t>
        </is>
      </c>
      <c r="B1010" s="1" t="n">
        <v>45174</v>
      </c>
      <c r="C1010" s="1" t="n">
        <v>45175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2023-09-06T04:38:21Z</dcterms:created>
  <dcterms:modified xmlns:dcterms="http://purl.org/dc/terms/" xmlns:xsi="http://www.w3.org/2001/XMLSchema-instance" xsi:type="dcterms:W3CDTF">2023-09-06T04:38:21Z</dcterms:modified>
</cp:coreProperties>
</file>