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45192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45192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45192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45192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45192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45192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45192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45192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45192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45192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45192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45192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45192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45192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45192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10708-2019.xlsx", "A 10708-2019")</f>
        <v/>
      </c>
      <c r="T16">
        <f>HYPERLINK("https://klasma.github.io/Logging_VETLANDA/kartor/A 10708-2019.png", "A 10708-2019")</f>
        <v/>
      </c>
      <c r="V16">
        <f>HYPERLINK("https://klasma.github.io/Logging_VETLANDA/klagomål/A 10708-2019.docx", "A 10708-2019")</f>
        <v/>
      </c>
      <c r="W16">
        <f>HYPERLINK("https://klasma.github.io/Logging_VETLANDA/klagomålsmail/A 10708-2019.docx", "A 10708-2019")</f>
        <v/>
      </c>
      <c r="X16">
        <f>HYPERLINK("https://klasma.github.io/Logging_VETLANDA/tillsyn/A 10708-2019.docx", "A 10708-2019")</f>
        <v/>
      </c>
      <c r="Y16">
        <f>HYPERLINK("https://klasma.github.io/Logging_VETLANDA/tillsynsmail/A 10708-2019.docx", "A 10708-2019")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45192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47248-2019.xlsx", "A 47248-2019")</f>
        <v/>
      </c>
      <c r="T17">
        <f>HYPERLINK("https://klasma.github.io/Logging_VETLANDA/kartor/A 47248-2019.png", "A 47248-2019")</f>
        <v/>
      </c>
      <c r="U17">
        <f>HYPERLINK("https://klasma.github.io/Logging_VETLANDA/knärot/A 47248-2019.png", "A 47248-2019")</f>
        <v/>
      </c>
      <c r="V17">
        <f>HYPERLINK("https://klasma.github.io/Logging_VETLANDA/klagomål/A 47248-2019.docx", "A 47248-2019")</f>
        <v/>
      </c>
      <c r="W17">
        <f>HYPERLINK("https://klasma.github.io/Logging_VETLANDA/klagomålsmail/A 47248-2019.docx", "A 47248-2019")</f>
        <v/>
      </c>
      <c r="X17">
        <f>HYPERLINK("https://klasma.github.io/Logging_VETLANDA/tillsyn/A 47248-2019.docx", "A 47248-2019")</f>
        <v/>
      </c>
      <c r="Y17">
        <f>HYPERLINK("https://klasma.github.io/Logging_VETLANDA/tillsynsmail/A 47248-2019.docx", "A 47248-2019")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45192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47975-2019.xlsx", "A 47975-2019")</f>
        <v/>
      </c>
      <c r="T18">
        <f>HYPERLINK("https://klasma.github.io/Logging_VETLANDA/kartor/A 47975-2019.png", "A 47975-2019")</f>
        <v/>
      </c>
      <c r="V18">
        <f>HYPERLINK("https://klasma.github.io/Logging_VETLANDA/klagomål/A 47975-2019.docx", "A 47975-2019")</f>
        <v/>
      </c>
      <c r="W18">
        <f>HYPERLINK("https://klasma.github.io/Logging_VETLANDA/klagomålsmail/A 47975-2019.docx", "A 47975-2019")</f>
        <v/>
      </c>
      <c r="X18">
        <f>HYPERLINK("https://klasma.github.io/Logging_VETLANDA/tillsyn/A 47975-2019.docx", "A 47975-2019")</f>
        <v/>
      </c>
      <c r="Y18">
        <f>HYPERLINK("https://klasma.github.io/Logging_VETLANDA/tillsynsmail/A 47975-2019.docx", "A 47975-2019")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45192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29942-2020.xlsx", "A 29942-2020")</f>
        <v/>
      </c>
      <c r="T19">
        <f>HYPERLINK("https://klasma.github.io/Logging_VETLANDA/kartor/A 29942-2020.png", "A 29942-2020")</f>
        <v/>
      </c>
      <c r="U19">
        <f>HYPERLINK("https://klasma.github.io/Logging_VETLANDA/knärot/A 29942-2020.png", "A 29942-2020")</f>
        <v/>
      </c>
      <c r="V19">
        <f>HYPERLINK("https://klasma.github.io/Logging_VETLANDA/klagomål/A 29942-2020.docx", "A 29942-2020")</f>
        <v/>
      </c>
      <c r="W19">
        <f>HYPERLINK("https://klasma.github.io/Logging_VETLANDA/klagomålsmail/A 29942-2020.docx", "A 29942-2020")</f>
        <v/>
      </c>
      <c r="X19">
        <f>HYPERLINK("https://klasma.github.io/Logging_VETLANDA/tillsyn/A 29942-2020.docx", "A 29942-2020")</f>
        <v/>
      </c>
      <c r="Y19">
        <f>HYPERLINK("https://klasma.github.io/Logging_VETLANDA/tillsynsmail/A 29942-2020.docx", "A 29942-2020")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45192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33152-2021.xlsx", "A 33152-2021")</f>
        <v/>
      </c>
      <c r="T20">
        <f>HYPERLINK("https://klasma.github.io/Logging_VETLANDA/kartor/A 33152-2021.png", "A 33152-2021")</f>
        <v/>
      </c>
      <c r="V20">
        <f>HYPERLINK("https://klasma.github.io/Logging_VETLANDA/klagomål/A 33152-2021.docx", "A 33152-2021")</f>
        <v/>
      </c>
      <c r="W20">
        <f>HYPERLINK("https://klasma.github.io/Logging_VETLANDA/klagomålsmail/A 33152-2021.docx", "A 33152-2021")</f>
        <v/>
      </c>
      <c r="X20">
        <f>HYPERLINK("https://klasma.github.io/Logging_VETLANDA/tillsyn/A 33152-2021.docx", "A 33152-2021")</f>
        <v/>
      </c>
      <c r="Y20">
        <f>HYPERLINK("https://klasma.github.io/Logging_VETLANDA/tillsynsmail/A 33152-2021.docx", "A 33152-2021")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45192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64029-2021.xlsx", "A 64029-2021")</f>
        <v/>
      </c>
      <c r="T21">
        <f>HYPERLINK("https://klasma.github.io/Logging_VETLANDA/kartor/A 64029-2021.png", "A 64029-2021")</f>
        <v/>
      </c>
      <c r="U21">
        <f>HYPERLINK("https://klasma.github.io/Logging_VETLANDA/knärot/A 64029-2021.png", "A 64029-2021")</f>
        <v/>
      </c>
      <c r="V21">
        <f>HYPERLINK("https://klasma.github.io/Logging_VETLANDA/klagomål/A 64029-2021.docx", "A 64029-2021")</f>
        <v/>
      </c>
      <c r="W21">
        <f>HYPERLINK("https://klasma.github.io/Logging_VETLANDA/klagomålsmail/A 64029-2021.docx", "A 64029-2021")</f>
        <v/>
      </c>
      <c r="X21">
        <f>HYPERLINK("https://klasma.github.io/Logging_VETLANDA/tillsyn/A 64029-2021.docx", "A 64029-2021")</f>
        <v/>
      </c>
      <c r="Y21">
        <f>HYPERLINK("https://klasma.github.io/Logging_VETLANDA/tillsynsmail/A 64029-2021.docx", "A 64029-2021")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45192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72401-2021.xlsx", "A 72401-2021")</f>
        <v/>
      </c>
      <c r="T22">
        <f>HYPERLINK("https://klasma.github.io/Logging_VETLANDA/kartor/A 72401-2021.png", "A 72401-2021")</f>
        <v/>
      </c>
      <c r="V22">
        <f>HYPERLINK("https://klasma.github.io/Logging_VETLANDA/klagomål/A 72401-2021.docx", "A 72401-2021")</f>
        <v/>
      </c>
      <c r="W22">
        <f>HYPERLINK("https://klasma.github.io/Logging_VETLANDA/klagomålsmail/A 72401-2021.docx", "A 72401-2021")</f>
        <v/>
      </c>
      <c r="X22">
        <f>HYPERLINK("https://klasma.github.io/Logging_VETLANDA/tillsyn/A 72401-2021.docx", "A 72401-2021")</f>
        <v/>
      </c>
      <c r="Y22">
        <f>HYPERLINK("https://klasma.github.io/Logging_VETLANDA/tillsynsmail/A 72401-2021.docx", "A 72401-2021")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45192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39819-2022.xlsx", "A 39819-2022")</f>
        <v/>
      </c>
      <c r="T23">
        <f>HYPERLINK("https://klasma.github.io/Logging_VETLANDA/kartor/A 39819-2022.png", "A 39819-2022")</f>
        <v/>
      </c>
      <c r="V23">
        <f>HYPERLINK("https://klasma.github.io/Logging_VETLANDA/klagomål/A 39819-2022.docx", "A 39819-2022")</f>
        <v/>
      </c>
      <c r="W23">
        <f>HYPERLINK("https://klasma.github.io/Logging_VETLANDA/klagomålsmail/A 39819-2022.docx", "A 39819-2022")</f>
        <v/>
      </c>
      <c r="X23">
        <f>HYPERLINK("https://klasma.github.io/Logging_VETLANDA/tillsyn/A 39819-2022.docx", "A 39819-2022")</f>
        <v/>
      </c>
      <c r="Y23">
        <f>HYPERLINK("https://klasma.github.io/Logging_VETLANDA/tillsynsmail/A 39819-2022.docx", "A 39819-2022")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45192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55943-2022.xlsx", "A 55943-2022")</f>
        <v/>
      </c>
      <c r="T24">
        <f>HYPERLINK("https://klasma.github.io/Logging_VETLANDA/kartor/A 55943-2022.png", "A 55943-2022")</f>
        <v/>
      </c>
      <c r="U24">
        <f>HYPERLINK("https://klasma.github.io/Logging_VETLANDA/knärot/A 55943-2022.png", "A 55943-2022")</f>
        <v/>
      </c>
      <c r="V24">
        <f>HYPERLINK("https://klasma.github.io/Logging_VETLANDA/klagomål/A 55943-2022.docx", "A 55943-2022")</f>
        <v/>
      </c>
      <c r="W24">
        <f>HYPERLINK("https://klasma.github.io/Logging_VETLANDA/klagomålsmail/A 55943-2022.docx", "A 55943-2022")</f>
        <v/>
      </c>
      <c r="X24">
        <f>HYPERLINK("https://klasma.github.io/Logging_VETLANDA/tillsyn/A 55943-2022.docx", "A 55943-2022")</f>
        <v/>
      </c>
      <c r="Y24">
        <f>HYPERLINK("https://klasma.github.io/Logging_VETLANDA/tillsynsmail/A 55943-2022.docx", "A 55943-2022")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45192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58768-2022.xlsx", "A 58768-2022")</f>
        <v/>
      </c>
      <c r="T25">
        <f>HYPERLINK("https://klasma.github.io/Logging_VETLANDA/kartor/A 58768-2022.png", "A 58768-2022")</f>
        <v/>
      </c>
      <c r="V25">
        <f>HYPERLINK("https://klasma.github.io/Logging_VETLANDA/klagomål/A 58768-2022.docx", "A 58768-2022")</f>
        <v/>
      </c>
      <c r="W25">
        <f>HYPERLINK("https://klasma.github.io/Logging_VETLANDA/klagomålsmail/A 58768-2022.docx", "A 58768-2022")</f>
        <v/>
      </c>
      <c r="X25">
        <f>HYPERLINK("https://klasma.github.io/Logging_VETLANDA/tillsyn/A 58768-2022.docx", "A 58768-2022")</f>
        <v/>
      </c>
      <c r="Y25">
        <f>HYPERLINK("https://klasma.github.io/Logging_VETLANDA/tillsynsmail/A 58768-2022.docx", "A 58768-2022")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45192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38266-2018.xlsx", "A 38266-2018")</f>
        <v/>
      </c>
      <c r="T26">
        <f>HYPERLINK("https://klasma.github.io/Logging_VETLANDA/kartor/A 38266-2018.png", "A 38266-2018")</f>
        <v/>
      </c>
      <c r="V26">
        <f>HYPERLINK("https://klasma.github.io/Logging_VETLANDA/klagomål/A 38266-2018.docx", "A 38266-2018")</f>
        <v/>
      </c>
      <c r="W26">
        <f>HYPERLINK("https://klasma.github.io/Logging_VETLANDA/klagomålsmail/A 38266-2018.docx", "A 38266-2018")</f>
        <v/>
      </c>
      <c r="X26">
        <f>HYPERLINK("https://klasma.github.io/Logging_VETLANDA/tillsyn/A 38266-2018.docx", "A 38266-2018")</f>
        <v/>
      </c>
      <c r="Y26">
        <f>HYPERLINK("https://klasma.github.io/Logging_VETLANDA/tillsynsmail/A 38266-2018.docx", "A 38266-2018")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45192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12025-2019.xlsx", "A 12025-2019")</f>
        <v/>
      </c>
      <c r="T27">
        <f>HYPERLINK("https://klasma.github.io/Logging_VETLANDA/kartor/A 12025-2019.png", "A 12025-2019")</f>
        <v/>
      </c>
      <c r="V27">
        <f>HYPERLINK("https://klasma.github.io/Logging_VETLANDA/klagomål/A 12025-2019.docx", "A 12025-2019")</f>
        <v/>
      </c>
      <c r="W27">
        <f>HYPERLINK("https://klasma.github.io/Logging_VETLANDA/klagomålsmail/A 12025-2019.docx", "A 12025-2019")</f>
        <v/>
      </c>
      <c r="X27">
        <f>HYPERLINK("https://klasma.github.io/Logging_VETLANDA/tillsyn/A 12025-2019.docx", "A 12025-2019")</f>
        <v/>
      </c>
      <c r="Y27">
        <f>HYPERLINK("https://klasma.github.io/Logging_VETLANDA/tillsynsmail/A 12025-2019.docx", "A 12025-2019")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45192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18024-2019.xlsx", "A 18024-2019")</f>
        <v/>
      </c>
      <c r="T28">
        <f>HYPERLINK("https://klasma.github.io/Logging_VETLANDA/kartor/A 18024-2019.png", "A 18024-2019")</f>
        <v/>
      </c>
      <c r="V28">
        <f>HYPERLINK("https://klasma.github.io/Logging_VETLANDA/klagomål/A 18024-2019.docx", "A 18024-2019")</f>
        <v/>
      </c>
      <c r="W28">
        <f>HYPERLINK("https://klasma.github.io/Logging_VETLANDA/klagomålsmail/A 18024-2019.docx", "A 18024-2019")</f>
        <v/>
      </c>
      <c r="X28">
        <f>HYPERLINK("https://klasma.github.io/Logging_VETLANDA/tillsyn/A 18024-2019.docx", "A 18024-2019")</f>
        <v/>
      </c>
      <c r="Y28">
        <f>HYPERLINK("https://klasma.github.io/Logging_VETLANDA/tillsynsmail/A 18024-2019.docx", "A 18024-2019")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45192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32503-2019.xlsx", "A 32503-2019")</f>
        <v/>
      </c>
      <c r="T29">
        <f>HYPERLINK("https://klasma.github.io/Logging_VETLANDA/kartor/A 32503-2019.png", "A 32503-2019")</f>
        <v/>
      </c>
      <c r="V29">
        <f>HYPERLINK("https://klasma.github.io/Logging_VETLANDA/klagomål/A 32503-2019.docx", "A 32503-2019")</f>
        <v/>
      </c>
      <c r="W29">
        <f>HYPERLINK("https://klasma.github.io/Logging_VETLANDA/klagomålsmail/A 32503-2019.docx", "A 32503-2019")</f>
        <v/>
      </c>
      <c r="X29">
        <f>HYPERLINK("https://klasma.github.io/Logging_VETLANDA/tillsyn/A 32503-2019.docx", "A 32503-2019")</f>
        <v/>
      </c>
      <c r="Y29">
        <f>HYPERLINK("https://klasma.github.io/Logging_VETLANDA/tillsynsmail/A 32503-2019.docx", "A 32503-2019")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45192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45348-2019.xlsx", "A 45348-2019")</f>
        <v/>
      </c>
      <c r="T30">
        <f>HYPERLINK("https://klasma.github.io/Logging_VETLANDA/kartor/A 45348-2019.png", "A 45348-2019")</f>
        <v/>
      </c>
      <c r="V30">
        <f>HYPERLINK("https://klasma.github.io/Logging_VETLANDA/klagomål/A 45348-2019.docx", "A 45348-2019")</f>
        <v/>
      </c>
      <c r="W30">
        <f>HYPERLINK("https://klasma.github.io/Logging_VETLANDA/klagomålsmail/A 45348-2019.docx", "A 45348-2019")</f>
        <v/>
      </c>
      <c r="X30">
        <f>HYPERLINK("https://klasma.github.io/Logging_VETLANDA/tillsyn/A 45348-2019.docx", "A 45348-2019")</f>
        <v/>
      </c>
      <c r="Y30">
        <f>HYPERLINK("https://klasma.github.io/Logging_VETLANDA/tillsynsmail/A 45348-2019.docx", "A 45348-2019")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45192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16952-2020.xlsx", "A 16952-2020")</f>
        <v/>
      </c>
      <c r="T31">
        <f>HYPERLINK("https://klasma.github.io/Logging_VETLANDA/kartor/A 16952-2020.png", "A 16952-2020")</f>
        <v/>
      </c>
      <c r="V31">
        <f>HYPERLINK("https://klasma.github.io/Logging_VETLANDA/klagomål/A 16952-2020.docx", "A 16952-2020")</f>
        <v/>
      </c>
      <c r="W31">
        <f>HYPERLINK("https://klasma.github.io/Logging_VETLANDA/klagomålsmail/A 16952-2020.docx", "A 16952-2020")</f>
        <v/>
      </c>
      <c r="X31">
        <f>HYPERLINK("https://klasma.github.io/Logging_VETLANDA/tillsyn/A 16952-2020.docx", "A 16952-2020")</f>
        <v/>
      </c>
      <c r="Y31">
        <f>HYPERLINK("https://klasma.github.io/Logging_VETLANDA/tillsynsmail/A 16952-2020.docx", "A 16952-2020")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45192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29939-2020.xlsx", "A 29939-2020")</f>
        <v/>
      </c>
      <c r="T32">
        <f>HYPERLINK("https://klasma.github.io/Logging_VETLANDA/kartor/A 29939-2020.png", "A 29939-2020")</f>
        <v/>
      </c>
      <c r="V32">
        <f>HYPERLINK("https://klasma.github.io/Logging_VETLANDA/klagomål/A 29939-2020.docx", "A 29939-2020")</f>
        <v/>
      </c>
      <c r="W32">
        <f>HYPERLINK("https://klasma.github.io/Logging_VETLANDA/klagomålsmail/A 29939-2020.docx", "A 29939-2020")</f>
        <v/>
      </c>
      <c r="X32">
        <f>HYPERLINK("https://klasma.github.io/Logging_VETLANDA/tillsyn/A 29939-2020.docx", "A 29939-2020")</f>
        <v/>
      </c>
      <c r="Y32">
        <f>HYPERLINK("https://klasma.github.io/Logging_VETLANDA/tillsynsmail/A 29939-2020.docx", "A 29939-2020")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45192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36233-2020.xlsx", "A 36233-2020")</f>
        <v/>
      </c>
      <c r="T33">
        <f>HYPERLINK("https://klasma.github.io/Logging_VETLANDA/kartor/A 36233-2020.png", "A 36233-2020")</f>
        <v/>
      </c>
      <c r="V33">
        <f>HYPERLINK("https://klasma.github.io/Logging_VETLANDA/klagomål/A 36233-2020.docx", "A 36233-2020")</f>
        <v/>
      </c>
      <c r="W33">
        <f>HYPERLINK("https://klasma.github.io/Logging_VETLANDA/klagomålsmail/A 36233-2020.docx", "A 36233-2020")</f>
        <v/>
      </c>
      <c r="X33">
        <f>HYPERLINK("https://klasma.github.io/Logging_VETLANDA/tillsyn/A 36233-2020.docx", "A 36233-2020")</f>
        <v/>
      </c>
      <c r="Y33">
        <f>HYPERLINK("https://klasma.github.io/Logging_VETLANDA/tillsynsmail/A 36233-2020.docx", "A 36233-2020")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45192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882-2021.xlsx", "A 882-2021")</f>
        <v/>
      </c>
      <c r="T34">
        <f>HYPERLINK("https://klasma.github.io/Logging_VETLANDA/kartor/A 882-2021.png", "A 882-2021")</f>
        <v/>
      </c>
      <c r="V34">
        <f>HYPERLINK("https://klasma.github.io/Logging_VETLANDA/klagomål/A 882-2021.docx", "A 882-2021")</f>
        <v/>
      </c>
      <c r="W34">
        <f>HYPERLINK("https://klasma.github.io/Logging_VETLANDA/klagomålsmail/A 882-2021.docx", "A 882-2021")</f>
        <v/>
      </c>
      <c r="X34">
        <f>HYPERLINK("https://klasma.github.io/Logging_VETLANDA/tillsyn/A 882-2021.docx", "A 882-2021")</f>
        <v/>
      </c>
      <c r="Y34">
        <f>HYPERLINK("https://klasma.github.io/Logging_VETLANDA/tillsynsmail/A 882-2021.docx", "A 882-2021")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45192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10009-2021.xlsx", "A 10009-2021")</f>
        <v/>
      </c>
      <c r="T35">
        <f>HYPERLINK("https://klasma.github.io/Logging_VETLANDA/kartor/A 10009-2021.png", "A 10009-2021")</f>
        <v/>
      </c>
      <c r="V35">
        <f>HYPERLINK("https://klasma.github.io/Logging_VETLANDA/klagomål/A 10009-2021.docx", "A 10009-2021")</f>
        <v/>
      </c>
      <c r="W35">
        <f>HYPERLINK("https://klasma.github.io/Logging_VETLANDA/klagomålsmail/A 10009-2021.docx", "A 10009-2021")</f>
        <v/>
      </c>
      <c r="X35">
        <f>HYPERLINK("https://klasma.github.io/Logging_VETLANDA/tillsyn/A 10009-2021.docx", "A 10009-2021")</f>
        <v/>
      </c>
      <c r="Y35">
        <f>HYPERLINK("https://klasma.github.io/Logging_VETLANDA/tillsynsmail/A 10009-2021.docx", "A 10009-2021")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45192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45507-2021.xlsx", "A 45507-2021")</f>
        <v/>
      </c>
      <c r="T36">
        <f>HYPERLINK("https://klasma.github.io/Logging_VETLANDA/kartor/A 45507-2021.png", "A 45507-2021")</f>
        <v/>
      </c>
      <c r="V36">
        <f>HYPERLINK("https://klasma.github.io/Logging_VETLANDA/klagomål/A 45507-2021.docx", "A 45507-2021")</f>
        <v/>
      </c>
      <c r="W36">
        <f>HYPERLINK("https://klasma.github.io/Logging_VETLANDA/klagomålsmail/A 45507-2021.docx", "A 45507-2021")</f>
        <v/>
      </c>
      <c r="X36">
        <f>HYPERLINK("https://klasma.github.io/Logging_VETLANDA/tillsyn/A 45507-2021.docx", "A 45507-2021")</f>
        <v/>
      </c>
      <c r="Y36">
        <f>HYPERLINK("https://klasma.github.io/Logging_VETLANDA/tillsynsmail/A 45507-2021.docx", "A 45507-2021")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45192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73375-2021.xlsx", "A 73375-2021")</f>
        <v/>
      </c>
      <c r="T37">
        <f>HYPERLINK("https://klasma.github.io/Logging_VETLANDA/kartor/A 73375-2021.png", "A 73375-2021")</f>
        <v/>
      </c>
      <c r="V37">
        <f>HYPERLINK("https://klasma.github.io/Logging_VETLANDA/klagomål/A 73375-2021.docx", "A 73375-2021")</f>
        <v/>
      </c>
      <c r="W37">
        <f>HYPERLINK("https://klasma.github.io/Logging_VETLANDA/klagomålsmail/A 73375-2021.docx", "A 73375-2021")</f>
        <v/>
      </c>
      <c r="X37">
        <f>HYPERLINK("https://klasma.github.io/Logging_VETLANDA/tillsyn/A 73375-2021.docx", "A 73375-2021")</f>
        <v/>
      </c>
      <c r="Y37">
        <f>HYPERLINK("https://klasma.github.io/Logging_VETLANDA/tillsynsmail/A 73375-2021.docx", "A 73375-2021")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45192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7078-2022.xlsx", "A 7078-2022")</f>
        <v/>
      </c>
      <c r="T38">
        <f>HYPERLINK("https://klasma.github.io/Logging_VETLANDA/kartor/A 7078-2022.png", "A 7078-2022")</f>
        <v/>
      </c>
      <c r="V38">
        <f>HYPERLINK("https://klasma.github.io/Logging_VETLANDA/klagomål/A 7078-2022.docx", "A 7078-2022")</f>
        <v/>
      </c>
      <c r="W38">
        <f>HYPERLINK("https://klasma.github.io/Logging_VETLANDA/klagomålsmail/A 7078-2022.docx", "A 7078-2022")</f>
        <v/>
      </c>
      <c r="X38">
        <f>HYPERLINK("https://klasma.github.io/Logging_VETLANDA/tillsyn/A 7078-2022.docx", "A 7078-2022")</f>
        <v/>
      </c>
      <c r="Y38">
        <f>HYPERLINK("https://klasma.github.io/Logging_VETLANDA/tillsynsmail/A 7078-2022.docx", "A 7078-2022")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45192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17256-2023.xlsx", "A 17256-2023")</f>
        <v/>
      </c>
      <c r="T39">
        <f>HYPERLINK("https://klasma.github.io/Logging_VETLANDA/kartor/A 17256-2023.png", "A 17256-2023")</f>
        <v/>
      </c>
      <c r="V39">
        <f>HYPERLINK("https://klasma.github.io/Logging_VETLANDA/klagomål/A 17256-2023.docx", "A 17256-2023")</f>
        <v/>
      </c>
      <c r="W39">
        <f>HYPERLINK("https://klasma.github.io/Logging_VETLANDA/klagomålsmail/A 17256-2023.docx", "A 17256-2023")</f>
        <v/>
      </c>
      <c r="X39">
        <f>HYPERLINK("https://klasma.github.io/Logging_VETLANDA/tillsyn/A 17256-2023.docx", "A 17256-2023")</f>
        <v/>
      </c>
      <c r="Y39">
        <f>HYPERLINK("https://klasma.github.io/Logging_VETLANDA/tillsynsmail/A 17256-2023.docx", "A 17256-2023")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45192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19201-2023.xlsx", "A 19201-2023")</f>
        <v/>
      </c>
      <c r="T40">
        <f>HYPERLINK("https://klasma.github.io/Logging_VETLANDA/kartor/A 19201-2023.png", "A 19201-2023")</f>
        <v/>
      </c>
      <c r="V40">
        <f>HYPERLINK("https://klasma.github.io/Logging_VETLANDA/klagomål/A 19201-2023.docx", "A 19201-2023")</f>
        <v/>
      </c>
      <c r="W40">
        <f>HYPERLINK("https://klasma.github.io/Logging_VETLANDA/klagomålsmail/A 19201-2023.docx", "A 19201-2023")</f>
        <v/>
      </c>
      <c r="X40">
        <f>HYPERLINK("https://klasma.github.io/Logging_VETLANDA/tillsyn/A 19201-2023.docx", "A 19201-2023")</f>
        <v/>
      </c>
      <c r="Y40">
        <f>HYPERLINK("https://klasma.github.io/Logging_VETLANDA/tillsynsmail/A 19201-2023.docx", "A 19201-2023")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45192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34244-2018.xlsx", "A 34244-2018")</f>
        <v/>
      </c>
      <c r="T41">
        <f>HYPERLINK("https://klasma.github.io/Logging_VETLANDA/kartor/A 34244-2018.png", "A 34244-2018")</f>
        <v/>
      </c>
      <c r="V41">
        <f>HYPERLINK("https://klasma.github.io/Logging_VETLANDA/klagomål/A 34244-2018.docx", "A 34244-2018")</f>
        <v/>
      </c>
      <c r="W41">
        <f>HYPERLINK("https://klasma.github.io/Logging_VETLANDA/klagomålsmail/A 34244-2018.docx", "A 34244-2018")</f>
        <v/>
      </c>
      <c r="X41">
        <f>HYPERLINK("https://klasma.github.io/Logging_VETLANDA/tillsyn/A 34244-2018.docx", "A 34244-2018")</f>
        <v/>
      </c>
      <c r="Y41">
        <f>HYPERLINK("https://klasma.github.io/Logging_VETLANDA/tillsynsmail/A 34244-2018.docx", "A 34244-2018")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45192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36024-2018.xlsx", "A 36024-2018")</f>
        <v/>
      </c>
      <c r="T42">
        <f>HYPERLINK("https://klasma.github.io/Logging_VETLANDA/kartor/A 36024-2018.png", "A 36024-2018")</f>
        <v/>
      </c>
      <c r="V42">
        <f>HYPERLINK("https://klasma.github.io/Logging_VETLANDA/klagomål/A 36024-2018.docx", "A 36024-2018")</f>
        <v/>
      </c>
      <c r="W42">
        <f>HYPERLINK("https://klasma.github.io/Logging_VETLANDA/klagomålsmail/A 36024-2018.docx", "A 36024-2018")</f>
        <v/>
      </c>
      <c r="X42">
        <f>HYPERLINK("https://klasma.github.io/Logging_VETLANDA/tillsyn/A 36024-2018.docx", "A 36024-2018")</f>
        <v/>
      </c>
      <c r="Y42">
        <f>HYPERLINK("https://klasma.github.io/Logging_VETLANDA/tillsynsmail/A 36024-2018.docx", "A 36024-2018")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45192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36077-2018.xlsx", "A 36077-2018")</f>
        <v/>
      </c>
      <c r="T43">
        <f>HYPERLINK("https://klasma.github.io/Logging_VETLANDA/kartor/A 36077-2018.png", "A 36077-2018")</f>
        <v/>
      </c>
      <c r="U43">
        <f>HYPERLINK("https://klasma.github.io/Logging_VETLANDA/knärot/A 36077-2018.png", "A 36077-2018")</f>
        <v/>
      </c>
      <c r="V43">
        <f>HYPERLINK("https://klasma.github.io/Logging_VETLANDA/klagomål/A 36077-2018.docx", "A 36077-2018")</f>
        <v/>
      </c>
      <c r="W43">
        <f>HYPERLINK("https://klasma.github.io/Logging_VETLANDA/klagomålsmail/A 36077-2018.docx", "A 36077-2018")</f>
        <v/>
      </c>
      <c r="X43">
        <f>HYPERLINK("https://klasma.github.io/Logging_VETLANDA/tillsyn/A 36077-2018.docx", "A 36077-2018")</f>
        <v/>
      </c>
      <c r="Y43">
        <f>HYPERLINK("https://klasma.github.io/Logging_VETLANDA/tillsynsmail/A 36077-2018.docx", "A 36077-2018")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45192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39566-2018.xlsx", "A 39566-2018")</f>
        <v/>
      </c>
      <c r="T44">
        <f>HYPERLINK("https://klasma.github.io/Logging_VETLANDA/kartor/A 39566-2018.png", "A 39566-2018")</f>
        <v/>
      </c>
      <c r="V44">
        <f>HYPERLINK("https://klasma.github.io/Logging_VETLANDA/klagomål/A 39566-2018.docx", "A 39566-2018")</f>
        <v/>
      </c>
      <c r="W44">
        <f>HYPERLINK("https://klasma.github.io/Logging_VETLANDA/klagomålsmail/A 39566-2018.docx", "A 39566-2018")</f>
        <v/>
      </c>
      <c r="X44">
        <f>HYPERLINK("https://klasma.github.io/Logging_VETLANDA/tillsyn/A 39566-2018.docx", "A 39566-2018")</f>
        <v/>
      </c>
      <c r="Y44">
        <f>HYPERLINK("https://klasma.github.io/Logging_VETLANDA/tillsynsmail/A 39566-2018.docx", "A 39566-2018")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45192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54407-2018.xlsx", "A 54407-2018")</f>
        <v/>
      </c>
      <c r="T45">
        <f>HYPERLINK("https://klasma.github.io/Logging_VETLANDA/kartor/A 54407-2018.png", "A 54407-2018")</f>
        <v/>
      </c>
      <c r="V45">
        <f>HYPERLINK("https://klasma.github.io/Logging_VETLANDA/klagomål/A 54407-2018.docx", "A 54407-2018")</f>
        <v/>
      </c>
      <c r="W45">
        <f>HYPERLINK("https://klasma.github.io/Logging_VETLANDA/klagomålsmail/A 54407-2018.docx", "A 54407-2018")</f>
        <v/>
      </c>
      <c r="X45">
        <f>HYPERLINK("https://klasma.github.io/Logging_VETLANDA/tillsyn/A 54407-2018.docx", "A 54407-2018")</f>
        <v/>
      </c>
      <c r="Y45">
        <f>HYPERLINK("https://klasma.github.io/Logging_VETLANDA/tillsynsmail/A 54407-2018.docx", "A 54407-2018")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45192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58545-2018.xlsx", "A 58545-2018")</f>
        <v/>
      </c>
      <c r="T46">
        <f>HYPERLINK("https://klasma.github.io/Logging_VETLANDA/kartor/A 58545-2018.png", "A 58545-2018")</f>
        <v/>
      </c>
      <c r="V46">
        <f>HYPERLINK("https://klasma.github.io/Logging_VETLANDA/klagomål/A 58545-2018.docx", "A 58545-2018")</f>
        <v/>
      </c>
      <c r="W46">
        <f>HYPERLINK("https://klasma.github.io/Logging_VETLANDA/klagomålsmail/A 58545-2018.docx", "A 58545-2018")</f>
        <v/>
      </c>
      <c r="X46">
        <f>HYPERLINK("https://klasma.github.io/Logging_VETLANDA/tillsyn/A 58545-2018.docx", "A 58545-2018")</f>
        <v/>
      </c>
      <c r="Y46">
        <f>HYPERLINK("https://klasma.github.io/Logging_VETLANDA/tillsynsmail/A 58545-2018.docx", "A 58545-2018")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45192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60040-2018.xlsx", "A 60040-2018")</f>
        <v/>
      </c>
      <c r="T47">
        <f>HYPERLINK("https://klasma.github.io/Logging_VETLANDA/kartor/A 60040-2018.png", "A 60040-2018")</f>
        <v/>
      </c>
      <c r="U47">
        <f>HYPERLINK("https://klasma.github.io/Logging_VETLANDA/knärot/A 60040-2018.png", "A 60040-2018")</f>
        <v/>
      </c>
      <c r="V47">
        <f>HYPERLINK("https://klasma.github.io/Logging_VETLANDA/klagomål/A 60040-2018.docx", "A 60040-2018")</f>
        <v/>
      </c>
      <c r="W47">
        <f>HYPERLINK("https://klasma.github.io/Logging_VETLANDA/klagomålsmail/A 60040-2018.docx", "A 60040-2018")</f>
        <v/>
      </c>
      <c r="X47">
        <f>HYPERLINK("https://klasma.github.io/Logging_VETLANDA/tillsyn/A 60040-2018.docx", "A 60040-2018")</f>
        <v/>
      </c>
      <c r="Y47">
        <f>HYPERLINK("https://klasma.github.io/Logging_VETLANDA/tillsynsmail/A 60040-2018.docx", "A 60040-2018")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45192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65631-2018.xlsx", "A 65631-2018")</f>
        <v/>
      </c>
      <c r="T48">
        <f>HYPERLINK("https://klasma.github.io/Logging_VETLANDA/kartor/A 65631-2018.png", "A 65631-2018")</f>
        <v/>
      </c>
      <c r="V48">
        <f>HYPERLINK("https://klasma.github.io/Logging_VETLANDA/klagomål/A 65631-2018.docx", "A 65631-2018")</f>
        <v/>
      </c>
      <c r="W48">
        <f>HYPERLINK("https://klasma.github.io/Logging_VETLANDA/klagomålsmail/A 65631-2018.docx", "A 65631-2018")</f>
        <v/>
      </c>
      <c r="X48">
        <f>HYPERLINK("https://klasma.github.io/Logging_VETLANDA/tillsyn/A 65631-2018.docx", "A 65631-2018")</f>
        <v/>
      </c>
      <c r="Y48">
        <f>HYPERLINK("https://klasma.github.io/Logging_VETLANDA/tillsynsmail/A 65631-2018.docx", "A 65631-2018")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45192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71791-2018.xlsx", "A 71791-2018")</f>
        <v/>
      </c>
      <c r="T49">
        <f>HYPERLINK("https://klasma.github.io/Logging_VETLANDA/kartor/A 71791-2018.png", "A 71791-2018")</f>
        <v/>
      </c>
      <c r="V49">
        <f>HYPERLINK("https://klasma.github.io/Logging_VETLANDA/klagomål/A 71791-2018.docx", "A 71791-2018")</f>
        <v/>
      </c>
      <c r="W49">
        <f>HYPERLINK("https://klasma.github.io/Logging_VETLANDA/klagomålsmail/A 71791-2018.docx", "A 71791-2018")</f>
        <v/>
      </c>
      <c r="X49">
        <f>HYPERLINK("https://klasma.github.io/Logging_VETLANDA/tillsyn/A 71791-2018.docx", "A 71791-2018")</f>
        <v/>
      </c>
      <c r="Y49">
        <f>HYPERLINK("https://klasma.github.io/Logging_VETLANDA/tillsynsmail/A 71791-2018.docx", "A 71791-2018")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45192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5571-2019.xlsx", "A 5571-2019")</f>
        <v/>
      </c>
      <c r="T50">
        <f>HYPERLINK("https://klasma.github.io/Logging_VETLANDA/kartor/A 5571-2019.png", "A 5571-2019")</f>
        <v/>
      </c>
      <c r="V50">
        <f>HYPERLINK("https://klasma.github.io/Logging_VETLANDA/klagomål/A 5571-2019.docx", "A 5571-2019")</f>
        <v/>
      </c>
      <c r="W50">
        <f>HYPERLINK("https://klasma.github.io/Logging_VETLANDA/klagomålsmail/A 5571-2019.docx", "A 5571-2019")</f>
        <v/>
      </c>
      <c r="X50">
        <f>HYPERLINK("https://klasma.github.io/Logging_VETLANDA/tillsyn/A 5571-2019.docx", "A 5571-2019")</f>
        <v/>
      </c>
      <c r="Y50">
        <f>HYPERLINK("https://klasma.github.io/Logging_VETLANDA/tillsynsmail/A 5571-2019.docx", "A 5571-2019")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45192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11495-2019.xlsx", "A 11495-2019")</f>
        <v/>
      </c>
      <c r="T51">
        <f>HYPERLINK("https://klasma.github.io/Logging_VETLANDA/kartor/A 11495-2019.png", "A 11495-2019")</f>
        <v/>
      </c>
      <c r="V51">
        <f>HYPERLINK("https://klasma.github.io/Logging_VETLANDA/klagomål/A 11495-2019.docx", "A 11495-2019")</f>
        <v/>
      </c>
      <c r="W51">
        <f>HYPERLINK("https://klasma.github.io/Logging_VETLANDA/klagomålsmail/A 11495-2019.docx", "A 11495-2019")</f>
        <v/>
      </c>
      <c r="X51">
        <f>HYPERLINK("https://klasma.github.io/Logging_VETLANDA/tillsyn/A 11495-2019.docx", "A 11495-2019")</f>
        <v/>
      </c>
      <c r="Y51">
        <f>HYPERLINK("https://klasma.github.io/Logging_VETLANDA/tillsynsmail/A 11495-2019.docx", "A 11495-2019")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45192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12981-2019.xlsx", "A 12981-2019")</f>
        <v/>
      </c>
      <c r="T52">
        <f>HYPERLINK("https://klasma.github.io/Logging_VETLANDA/kartor/A 12981-2019.png", "A 12981-2019")</f>
        <v/>
      </c>
      <c r="V52">
        <f>HYPERLINK("https://klasma.github.io/Logging_VETLANDA/klagomål/A 12981-2019.docx", "A 12981-2019")</f>
        <v/>
      </c>
      <c r="W52">
        <f>HYPERLINK("https://klasma.github.io/Logging_VETLANDA/klagomålsmail/A 12981-2019.docx", "A 12981-2019")</f>
        <v/>
      </c>
      <c r="X52">
        <f>HYPERLINK("https://klasma.github.io/Logging_VETLANDA/tillsyn/A 12981-2019.docx", "A 12981-2019")</f>
        <v/>
      </c>
      <c r="Y52">
        <f>HYPERLINK("https://klasma.github.io/Logging_VETLANDA/tillsynsmail/A 12981-2019.docx", "A 12981-2019")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45192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20306-2019.xlsx", "A 20306-2019")</f>
        <v/>
      </c>
      <c r="T53">
        <f>HYPERLINK("https://klasma.github.io/Logging_VETLANDA/kartor/A 20306-2019.png", "A 20306-2019")</f>
        <v/>
      </c>
      <c r="V53">
        <f>HYPERLINK("https://klasma.github.io/Logging_VETLANDA/klagomål/A 20306-2019.docx", "A 20306-2019")</f>
        <v/>
      </c>
      <c r="W53">
        <f>HYPERLINK("https://klasma.github.io/Logging_VETLANDA/klagomålsmail/A 20306-2019.docx", "A 20306-2019")</f>
        <v/>
      </c>
      <c r="X53">
        <f>HYPERLINK("https://klasma.github.io/Logging_VETLANDA/tillsyn/A 20306-2019.docx", "A 20306-2019")</f>
        <v/>
      </c>
      <c r="Y53">
        <f>HYPERLINK("https://klasma.github.io/Logging_VETLANDA/tillsynsmail/A 20306-2019.docx", "A 20306-2019")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45192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20308-2019.xlsx", "A 20308-2019")</f>
        <v/>
      </c>
      <c r="T54">
        <f>HYPERLINK("https://klasma.github.io/Logging_VETLANDA/kartor/A 20308-2019.png", "A 20308-2019")</f>
        <v/>
      </c>
      <c r="U54">
        <f>HYPERLINK("https://klasma.github.io/Logging_VETLANDA/knärot/A 20308-2019.png", "A 20308-2019")</f>
        <v/>
      </c>
      <c r="V54">
        <f>HYPERLINK("https://klasma.github.io/Logging_VETLANDA/klagomål/A 20308-2019.docx", "A 20308-2019")</f>
        <v/>
      </c>
      <c r="W54">
        <f>HYPERLINK("https://klasma.github.io/Logging_VETLANDA/klagomålsmail/A 20308-2019.docx", "A 20308-2019")</f>
        <v/>
      </c>
      <c r="X54">
        <f>HYPERLINK("https://klasma.github.io/Logging_VETLANDA/tillsyn/A 20308-2019.docx", "A 20308-2019")</f>
        <v/>
      </c>
      <c r="Y54">
        <f>HYPERLINK("https://klasma.github.io/Logging_VETLANDA/tillsynsmail/A 20308-2019.docx", "A 20308-2019")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45192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23988-2019.xlsx", "A 23988-2019")</f>
        <v/>
      </c>
      <c r="T55">
        <f>HYPERLINK("https://klasma.github.io/Logging_VETLANDA/kartor/A 23988-2019.png", "A 23988-2019")</f>
        <v/>
      </c>
      <c r="V55">
        <f>HYPERLINK("https://klasma.github.io/Logging_VETLANDA/klagomål/A 23988-2019.docx", "A 23988-2019")</f>
        <v/>
      </c>
      <c r="W55">
        <f>HYPERLINK("https://klasma.github.io/Logging_VETLANDA/klagomålsmail/A 23988-2019.docx", "A 23988-2019")</f>
        <v/>
      </c>
      <c r="X55">
        <f>HYPERLINK("https://klasma.github.io/Logging_VETLANDA/tillsyn/A 23988-2019.docx", "A 23988-2019")</f>
        <v/>
      </c>
      <c r="Y55">
        <f>HYPERLINK("https://klasma.github.io/Logging_VETLANDA/tillsynsmail/A 23988-2019.docx", "A 23988-2019")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45192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25880-2019.xlsx", "A 25880-2019")</f>
        <v/>
      </c>
      <c r="T56">
        <f>HYPERLINK("https://klasma.github.io/Logging_VETLANDA/kartor/A 25880-2019.png", "A 25880-2019")</f>
        <v/>
      </c>
      <c r="U56">
        <f>HYPERLINK("https://klasma.github.io/Logging_VETLANDA/knärot/A 25880-2019.png", "A 25880-2019")</f>
        <v/>
      </c>
      <c r="V56">
        <f>HYPERLINK("https://klasma.github.io/Logging_VETLANDA/klagomål/A 25880-2019.docx", "A 25880-2019")</f>
        <v/>
      </c>
      <c r="W56">
        <f>HYPERLINK("https://klasma.github.io/Logging_VETLANDA/klagomålsmail/A 25880-2019.docx", "A 25880-2019")</f>
        <v/>
      </c>
      <c r="X56">
        <f>HYPERLINK("https://klasma.github.io/Logging_VETLANDA/tillsyn/A 25880-2019.docx", "A 25880-2019")</f>
        <v/>
      </c>
      <c r="Y56">
        <f>HYPERLINK("https://klasma.github.io/Logging_VETLANDA/tillsynsmail/A 25880-2019.docx", "A 25880-2019")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45192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29578-2019.xlsx", "A 29578-2019")</f>
        <v/>
      </c>
      <c r="T57">
        <f>HYPERLINK("https://klasma.github.io/Logging_VETLANDA/kartor/A 29578-2019.png", "A 29578-2019")</f>
        <v/>
      </c>
      <c r="U57">
        <f>HYPERLINK("https://klasma.github.io/Logging_VETLANDA/knärot/A 29578-2019.png", "A 29578-2019")</f>
        <v/>
      </c>
      <c r="V57">
        <f>HYPERLINK("https://klasma.github.io/Logging_VETLANDA/klagomål/A 29578-2019.docx", "A 29578-2019")</f>
        <v/>
      </c>
      <c r="W57">
        <f>HYPERLINK("https://klasma.github.io/Logging_VETLANDA/klagomålsmail/A 29578-2019.docx", "A 29578-2019")</f>
        <v/>
      </c>
      <c r="X57">
        <f>HYPERLINK("https://klasma.github.io/Logging_VETLANDA/tillsyn/A 29578-2019.docx", "A 29578-2019")</f>
        <v/>
      </c>
      <c r="Y57">
        <f>HYPERLINK("https://klasma.github.io/Logging_VETLANDA/tillsynsmail/A 29578-2019.docx", "A 29578-2019")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45192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30971-2019.xlsx", "A 30971-2019")</f>
        <v/>
      </c>
      <c r="T58">
        <f>HYPERLINK("https://klasma.github.io/Logging_VETLANDA/kartor/A 30971-2019.png", "A 30971-2019")</f>
        <v/>
      </c>
      <c r="V58">
        <f>HYPERLINK("https://klasma.github.io/Logging_VETLANDA/klagomål/A 30971-2019.docx", "A 30971-2019")</f>
        <v/>
      </c>
      <c r="W58">
        <f>HYPERLINK("https://klasma.github.io/Logging_VETLANDA/klagomålsmail/A 30971-2019.docx", "A 30971-2019")</f>
        <v/>
      </c>
      <c r="X58">
        <f>HYPERLINK("https://klasma.github.io/Logging_VETLANDA/tillsyn/A 30971-2019.docx", "A 30971-2019")</f>
        <v/>
      </c>
      <c r="Y58">
        <f>HYPERLINK("https://klasma.github.io/Logging_VETLANDA/tillsynsmail/A 30971-2019.docx", "A 30971-2019")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45192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45093-2019.xlsx", "A 45093-2019")</f>
        <v/>
      </c>
      <c r="T59">
        <f>HYPERLINK("https://klasma.github.io/Logging_VETLANDA/kartor/A 45093-2019.png", "A 45093-2019")</f>
        <v/>
      </c>
      <c r="V59">
        <f>HYPERLINK("https://klasma.github.io/Logging_VETLANDA/klagomål/A 45093-2019.docx", "A 45093-2019")</f>
        <v/>
      </c>
      <c r="W59">
        <f>HYPERLINK("https://klasma.github.io/Logging_VETLANDA/klagomålsmail/A 45093-2019.docx", "A 45093-2019")</f>
        <v/>
      </c>
      <c r="X59">
        <f>HYPERLINK("https://klasma.github.io/Logging_VETLANDA/tillsyn/A 45093-2019.docx", "A 45093-2019")</f>
        <v/>
      </c>
      <c r="Y59">
        <f>HYPERLINK("https://klasma.github.io/Logging_VETLANDA/tillsynsmail/A 45093-2019.docx", "A 45093-2019")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45192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46208-2019.xlsx", "A 46208-2019")</f>
        <v/>
      </c>
      <c r="T60">
        <f>HYPERLINK("https://klasma.github.io/Logging_VETLANDA/kartor/A 46208-2019.png", "A 46208-2019")</f>
        <v/>
      </c>
      <c r="V60">
        <f>HYPERLINK("https://klasma.github.io/Logging_VETLANDA/klagomål/A 46208-2019.docx", "A 46208-2019")</f>
        <v/>
      </c>
      <c r="W60">
        <f>HYPERLINK("https://klasma.github.io/Logging_VETLANDA/klagomålsmail/A 46208-2019.docx", "A 46208-2019")</f>
        <v/>
      </c>
      <c r="X60">
        <f>HYPERLINK("https://klasma.github.io/Logging_VETLANDA/tillsyn/A 46208-2019.docx", "A 46208-2019")</f>
        <v/>
      </c>
      <c r="Y60">
        <f>HYPERLINK("https://klasma.github.io/Logging_VETLANDA/tillsynsmail/A 46208-2019.docx", "A 46208-2019")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45192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47251-2019.xlsx", "A 47251-2019")</f>
        <v/>
      </c>
      <c r="T61">
        <f>HYPERLINK("https://klasma.github.io/Logging_VETLANDA/kartor/A 47251-2019.png", "A 47251-2019")</f>
        <v/>
      </c>
      <c r="U61">
        <f>HYPERLINK("https://klasma.github.io/Logging_VETLANDA/knärot/A 47251-2019.png", "A 47251-2019")</f>
        <v/>
      </c>
      <c r="V61">
        <f>HYPERLINK("https://klasma.github.io/Logging_VETLANDA/klagomål/A 47251-2019.docx", "A 47251-2019")</f>
        <v/>
      </c>
      <c r="W61">
        <f>HYPERLINK("https://klasma.github.io/Logging_VETLANDA/klagomålsmail/A 47251-2019.docx", "A 47251-2019")</f>
        <v/>
      </c>
      <c r="X61">
        <f>HYPERLINK("https://klasma.github.io/Logging_VETLANDA/tillsyn/A 47251-2019.docx", "A 47251-2019")</f>
        <v/>
      </c>
      <c r="Y61">
        <f>HYPERLINK("https://klasma.github.io/Logging_VETLANDA/tillsynsmail/A 47251-2019.docx", "A 47251-2019")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45192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53433-2019.xlsx", "A 53433-2019")</f>
        <v/>
      </c>
      <c r="T62">
        <f>HYPERLINK("https://klasma.github.io/Logging_VETLANDA/kartor/A 53433-2019.png", "A 53433-2019")</f>
        <v/>
      </c>
      <c r="V62">
        <f>HYPERLINK("https://klasma.github.io/Logging_VETLANDA/klagomål/A 53433-2019.docx", "A 53433-2019")</f>
        <v/>
      </c>
      <c r="W62">
        <f>HYPERLINK("https://klasma.github.io/Logging_VETLANDA/klagomålsmail/A 53433-2019.docx", "A 53433-2019")</f>
        <v/>
      </c>
      <c r="X62">
        <f>HYPERLINK("https://klasma.github.io/Logging_VETLANDA/tillsyn/A 53433-2019.docx", "A 53433-2019")</f>
        <v/>
      </c>
      <c r="Y62">
        <f>HYPERLINK("https://klasma.github.io/Logging_VETLANDA/tillsynsmail/A 53433-2019.docx", "A 53433-2019")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45192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67950-2019.xlsx", "A 67950-2019")</f>
        <v/>
      </c>
      <c r="T63">
        <f>HYPERLINK("https://klasma.github.io/Logging_VETLANDA/kartor/A 67950-2019.png", "A 67950-2019")</f>
        <v/>
      </c>
      <c r="U63">
        <f>HYPERLINK("https://klasma.github.io/Logging_VETLANDA/knärot/A 67950-2019.png", "A 67950-2019")</f>
        <v/>
      </c>
      <c r="V63">
        <f>HYPERLINK("https://klasma.github.io/Logging_VETLANDA/klagomål/A 67950-2019.docx", "A 67950-2019")</f>
        <v/>
      </c>
      <c r="W63">
        <f>HYPERLINK("https://klasma.github.io/Logging_VETLANDA/klagomålsmail/A 67950-2019.docx", "A 67950-2019")</f>
        <v/>
      </c>
      <c r="X63">
        <f>HYPERLINK("https://klasma.github.io/Logging_VETLANDA/tillsyn/A 67950-2019.docx", "A 67950-2019")</f>
        <v/>
      </c>
      <c r="Y63">
        <f>HYPERLINK("https://klasma.github.io/Logging_VETLANDA/tillsynsmail/A 67950-2019.docx", "A 67950-2019")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45192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36801-2020.xlsx", "A 36801-2020")</f>
        <v/>
      </c>
      <c r="T64">
        <f>HYPERLINK("https://klasma.github.io/Logging_VETLANDA/kartor/A 36801-2020.png", "A 36801-2020")</f>
        <v/>
      </c>
      <c r="V64">
        <f>HYPERLINK("https://klasma.github.io/Logging_VETLANDA/klagomål/A 36801-2020.docx", "A 36801-2020")</f>
        <v/>
      </c>
      <c r="W64">
        <f>HYPERLINK("https://klasma.github.io/Logging_VETLANDA/klagomålsmail/A 36801-2020.docx", "A 36801-2020")</f>
        <v/>
      </c>
      <c r="X64">
        <f>HYPERLINK("https://klasma.github.io/Logging_VETLANDA/tillsyn/A 36801-2020.docx", "A 36801-2020")</f>
        <v/>
      </c>
      <c r="Y64">
        <f>HYPERLINK("https://klasma.github.io/Logging_VETLANDA/tillsynsmail/A 36801-2020.docx", "A 36801-2020")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45192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39588-2020.xlsx", "A 39588-2020")</f>
        <v/>
      </c>
      <c r="T65">
        <f>HYPERLINK("https://klasma.github.io/Logging_VETLANDA/kartor/A 39588-2020.png", "A 39588-2020")</f>
        <v/>
      </c>
      <c r="V65">
        <f>HYPERLINK("https://klasma.github.io/Logging_VETLANDA/klagomål/A 39588-2020.docx", "A 39588-2020")</f>
        <v/>
      </c>
      <c r="W65">
        <f>HYPERLINK("https://klasma.github.io/Logging_VETLANDA/klagomålsmail/A 39588-2020.docx", "A 39588-2020")</f>
        <v/>
      </c>
      <c r="X65">
        <f>HYPERLINK("https://klasma.github.io/Logging_VETLANDA/tillsyn/A 39588-2020.docx", "A 39588-2020")</f>
        <v/>
      </c>
      <c r="Y65">
        <f>HYPERLINK("https://klasma.github.io/Logging_VETLANDA/tillsynsmail/A 39588-2020.docx", "A 39588-2020")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45192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69070-2020.xlsx", "A 69070-2020")</f>
        <v/>
      </c>
      <c r="T66">
        <f>HYPERLINK("https://klasma.github.io/Logging_VETLANDA/kartor/A 69070-2020.png", "A 69070-2020")</f>
        <v/>
      </c>
      <c r="V66">
        <f>HYPERLINK("https://klasma.github.io/Logging_VETLANDA/klagomål/A 69070-2020.docx", "A 69070-2020")</f>
        <v/>
      </c>
      <c r="W66">
        <f>HYPERLINK("https://klasma.github.io/Logging_VETLANDA/klagomålsmail/A 69070-2020.docx", "A 69070-2020")</f>
        <v/>
      </c>
      <c r="X66">
        <f>HYPERLINK("https://klasma.github.io/Logging_VETLANDA/tillsyn/A 69070-2020.docx", "A 69070-2020")</f>
        <v/>
      </c>
      <c r="Y66">
        <f>HYPERLINK("https://klasma.github.io/Logging_VETLANDA/tillsynsmail/A 69070-2020.docx", "A 69070-2020")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45192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14385-2021.xlsx", "A 14385-2021")</f>
        <v/>
      </c>
      <c r="T67">
        <f>HYPERLINK("https://klasma.github.io/Logging_VETLANDA/kartor/A 14385-2021.png", "A 14385-2021")</f>
        <v/>
      </c>
      <c r="V67">
        <f>HYPERLINK("https://klasma.github.io/Logging_VETLANDA/klagomål/A 14385-2021.docx", "A 14385-2021")</f>
        <v/>
      </c>
      <c r="W67">
        <f>HYPERLINK("https://klasma.github.io/Logging_VETLANDA/klagomålsmail/A 14385-2021.docx", "A 14385-2021")</f>
        <v/>
      </c>
      <c r="X67">
        <f>HYPERLINK("https://klasma.github.io/Logging_VETLANDA/tillsyn/A 14385-2021.docx", "A 14385-2021")</f>
        <v/>
      </c>
      <c r="Y67">
        <f>HYPERLINK("https://klasma.github.io/Logging_VETLANDA/tillsynsmail/A 14385-2021.docx", "A 14385-2021")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45192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18270-2021.xlsx", "A 18270-2021")</f>
        <v/>
      </c>
      <c r="T68">
        <f>HYPERLINK("https://klasma.github.io/Logging_VETLANDA/kartor/A 18270-2021.png", "A 18270-2021")</f>
        <v/>
      </c>
      <c r="V68">
        <f>HYPERLINK("https://klasma.github.io/Logging_VETLANDA/klagomål/A 18270-2021.docx", "A 18270-2021")</f>
        <v/>
      </c>
      <c r="W68">
        <f>HYPERLINK("https://klasma.github.io/Logging_VETLANDA/klagomålsmail/A 18270-2021.docx", "A 18270-2021")</f>
        <v/>
      </c>
      <c r="X68">
        <f>HYPERLINK("https://klasma.github.io/Logging_VETLANDA/tillsyn/A 18270-2021.docx", "A 18270-2021")</f>
        <v/>
      </c>
      <c r="Y68">
        <f>HYPERLINK("https://klasma.github.io/Logging_VETLANDA/tillsynsmail/A 18270-2021.docx", "A 18270-2021")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45192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44177-2021.xlsx", "A 44177-2021")</f>
        <v/>
      </c>
      <c r="T69">
        <f>HYPERLINK("https://klasma.github.io/Logging_VETLANDA/kartor/A 44177-2021.png", "A 44177-2021")</f>
        <v/>
      </c>
      <c r="V69">
        <f>HYPERLINK("https://klasma.github.io/Logging_VETLANDA/klagomål/A 44177-2021.docx", "A 44177-2021")</f>
        <v/>
      </c>
      <c r="W69">
        <f>HYPERLINK("https://klasma.github.io/Logging_VETLANDA/klagomålsmail/A 44177-2021.docx", "A 44177-2021")</f>
        <v/>
      </c>
      <c r="X69">
        <f>HYPERLINK("https://klasma.github.io/Logging_VETLANDA/tillsyn/A 44177-2021.docx", "A 44177-2021")</f>
        <v/>
      </c>
      <c r="Y69">
        <f>HYPERLINK("https://klasma.github.io/Logging_VETLANDA/tillsynsmail/A 44177-2021.docx", "A 44177-2021")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45192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46862-2021.xlsx", "A 46862-2021")</f>
        <v/>
      </c>
      <c r="T70">
        <f>HYPERLINK("https://klasma.github.io/Logging_VETLANDA/kartor/A 46862-2021.png", "A 46862-2021")</f>
        <v/>
      </c>
      <c r="V70">
        <f>HYPERLINK("https://klasma.github.io/Logging_VETLANDA/klagomål/A 46862-2021.docx", "A 46862-2021")</f>
        <v/>
      </c>
      <c r="W70">
        <f>HYPERLINK("https://klasma.github.io/Logging_VETLANDA/klagomålsmail/A 46862-2021.docx", "A 46862-2021")</f>
        <v/>
      </c>
      <c r="X70">
        <f>HYPERLINK("https://klasma.github.io/Logging_VETLANDA/tillsyn/A 46862-2021.docx", "A 46862-2021")</f>
        <v/>
      </c>
      <c r="Y70">
        <f>HYPERLINK("https://klasma.github.io/Logging_VETLANDA/tillsynsmail/A 46862-2021.docx", "A 46862-2021")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45192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49388-2021.xlsx", "A 49388-2021")</f>
        <v/>
      </c>
      <c r="T71">
        <f>HYPERLINK("https://klasma.github.io/Logging_VETLANDA/kartor/A 49388-2021.png", "A 49388-2021")</f>
        <v/>
      </c>
      <c r="V71">
        <f>HYPERLINK("https://klasma.github.io/Logging_VETLANDA/klagomål/A 49388-2021.docx", "A 49388-2021")</f>
        <v/>
      </c>
      <c r="W71">
        <f>HYPERLINK("https://klasma.github.io/Logging_VETLANDA/klagomålsmail/A 49388-2021.docx", "A 49388-2021")</f>
        <v/>
      </c>
      <c r="X71">
        <f>HYPERLINK("https://klasma.github.io/Logging_VETLANDA/tillsyn/A 49388-2021.docx", "A 49388-2021")</f>
        <v/>
      </c>
      <c r="Y71">
        <f>HYPERLINK("https://klasma.github.io/Logging_VETLANDA/tillsynsmail/A 49388-2021.docx", "A 49388-2021")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45192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51852-2021.xlsx", "A 51852-2021")</f>
        <v/>
      </c>
      <c r="T72">
        <f>HYPERLINK("https://klasma.github.io/Logging_VETLANDA/kartor/A 51852-2021.png", "A 51852-2021")</f>
        <v/>
      </c>
      <c r="V72">
        <f>HYPERLINK("https://klasma.github.io/Logging_VETLANDA/klagomål/A 51852-2021.docx", "A 51852-2021")</f>
        <v/>
      </c>
      <c r="W72">
        <f>HYPERLINK("https://klasma.github.io/Logging_VETLANDA/klagomålsmail/A 51852-2021.docx", "A 51852-2021")</f>
        <v/>
      </c>
      <c r="X72">
        <f>HYPERLINK("https://klasma.github.io/Logging_VETLANDA/tillsyn/A 51852-2021.docx", "A 51852-2021")</f>
        <v/>
      </c>
      <c r="Y72">
        <f>HYPERLINK("https://klasma.github.io/Logging_VETLANDA/tillsynsmail/A 51852-2021.docx", "A 51852-2021")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45192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64995-2021.xlsx", "A 64995-2021")</f>
        <v/>
      </c>
      <c r="T73">
        <f>HYPERLINK("https://klasma.github.io/Logging_VETLANDA/kartor/A 64995-2021.png", "A 64995-2021")</f>
        <v/>
      </c>
      <c r="V73">
        <f>HYPERLINK("https://klasma.github.io/Logging_VETLANDA/klagomål/A 64995-2021.docx", "A 64995-2021")</f>
        <v/>
      </c>
      <c r="W73">
        <f>HYPERLINK("https://klasma.github.io/Logging_VETLANDA/klagomålsmail/A 64995-2021.docx", "A 64995-2021")</f>
        <v/>
      </c>
      <c r="X73">
        <f>HYPERLINK("https://klasma.github.io/Logging_VETLANDA/tillsyn/A 64995-2021.docx", "A 64995-2021")</f>
        <v/>
      </c>
      <c r="Y73">
        <f>HYPERLINK("https://klasma.github.io/Logging_VETLANDA/tillsynsmail/A 64995-2021.docx", "A 64995-2021")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45192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5498-2022.xlsx", "A 5498-2022")</f>
        <v/>
      </c>
      <c r="T74">
        <f>HYPERLINK("https://klasma.github.io/Logging_VETLANDA/kartor/A 5498-2022.png", "A 5498-2022")</f>
        <v/>
      </c>
      <c r="V74">
        <f>HYPERLINK("https://klasma.github.io/Logging_VETLANDA/klagomål/A 5498-2022.docx", "A 5498-2022")</f>
        <v/>
      </c>
      <c r="W74">
        <f>HYPERLINK("https://klasma.github.io/Logging_VETLANDA/klagomålsmail/A 5498-2022.docx", "A 5498-2022")</f>
        <v/>
      </c>
      <c r="X74">
        <f>HYPERLINK("https://klasma.github.io/Logging_VETLANDA/tillsyn/A 5498-2022.docx", "A 5498-2022")</f>
        <v/>
      </c>
      <c r="Y74">
        <f>HYPERLINK("https://klasma.github.io/Logging_VETLANDA/tillsynsmail/A 5498-2022.docx", "A 5498-2022")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45192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13006-2022.xlsx", "A 13006-2022")</f>
        <v/>
      </c>
      <c r="T75">
        <f>HYPERLINK("https://klasma.github.io/Logging_VETLANDA/kartor/A 13006-2022.png", "A 13006-2022")</f>
        <v/>
      </c>
      <c r="U75">
        <f>HYPERLINK("https://klasma.github.io/Logging_VETLANDA/knärot/A 13006-2022.png", "A 13006-2022")</f>
        <v/>
      </c>
      <c r="V75">
        <f>HYPERLINK("https://klasma.github.io/Logging_VETLANDA/klagomål/A 13006-2022.docx", "A 13006-2022")</f>
        <v/>
      </c>
      <c r="W75">
        <f>HYPERLINK("https://klasma.github.io/Logging_VETLANDA/klagomålsmail/A 13006-2022.docx", "A 13006-2022")</f>
        <v/>
      </c>
      <c r="X75">
        <f>HYPERLINK("https://klasma.github.io/Logging_VETLANDA/tillsyn/A 13006-2022.docx", "A 13006-2022")</f>
        <v/>
      </c>
      <c r="Y75">
        <f>HYPERLINK("https://klasma.github.io/Logging_VETLANDA/tillsynsmail/A 13006-2022.docx", "A 13006-2022")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45192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26920-2022.xlsx", "A 26920-2022")</f>
        <v/>
      </c>
      <c r="T76">
        <f>HYPERLINK("https://klasma.github.io/Logging_VETLANDA/kartor/A 26920-2022.png", "A 26920-2022")</f>
        <v/>
      </c>
      <c r="V76">
        <f>HYPERLINK("https://klasma.github.io/Logging_VETLANDA/klagomål/A 26920-2022.docx", "A 26920-2022")</f>
        <v/>
      </c>
      <c r="W76">
        <f>HYPERLINK("https://klasma.github.io/Logging_VETLANDA/klagomålsmail/A 26920-2022.docx", "A 26920-2022")</f>
        <v/>
      </c>
      <c r="X76">
        <f>HYPERLINK("https://klasma.github.io/Logging_VETLANDA/tillsyn/A 26920-2022.docx", "A 26920-2022")</f>
        <v/>
      </c>
      <c r="Y76">
        <f>HYPERLINK("https://klasma.github.io/Logging_VETLANDA/tillsynsmail/A 26920-2022.docx", "A 26920-2022")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45192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28349-2022.xlsx", "A 28349-2022")</f>
        <v/>
      </c>
      <c r="T77">
        <f>HYPERLINK("https://klasma.github.io/Logging_VETLANDA/kartor/A 28349-2022.png", "A 28349-2022")</f>
        <v/>
      </c>
      <c r="V77">
        <f>HYPERLINK("https://klasma.github.io/Logging_VETLANDA/klagomål/A 28349-2022.docx", "A 28349-2022")</f>
        <v/>
      </c>
      <c r="W77">
        <f>HYPERLINK("https://klasma.github.io/Logging_VETLANDA/klagomålsmail/A 28349-2022.docx", "A 28349-2022")</f>
        <v/>
      </c>
      <c r="X77">
        <f>HYPERLINK("https://klasma.github.io/Logging_VETLANDA/tillsyn/A 28349-2022.docx", "A 28349-2022")</f>
        <v/>
      </c>
      <c r="Y77">
        <f>HYPERLINK("https://klasma.github.io/Logging_VETLANDA/tillsynsmail/A 28349-2022.docx", "A 28349-2022")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45192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39612-2022.xlsx", "A 39612-2022")</f>
        <v/>
      </c>
      <c r="T78">
        <f>HYPERLINK("https://klasma.github.io/Logging_VETLANDA/kartor/A 39612-2022.png", "A 39612-2022")</f>
        <v/>
      </c>
      <c r="V78">
        <f>HYPERLINK("https://klasma.github.io/Logging_VETLANDA/klagomål/A 39612-2022.docx", "A 39612-2022")</f>
        <v/>
      </c>
      <c r="W78">
        <f>HYPERLINK("https://klasma.github.io/Logging_VETLANDA/klagomålsmail/A 39612-2022.docx", "A 39612-2022")</f>
        <v/>
      </c>
      <c r="X78">
        <f>HYPERLINK("https://klasma.github.io/Logging_VETLANDA/tillsyn/A 39612-2022.docx", "A 39612-2022")</f>
        <v/>
      </c>
      <c r="Y78">
        <f>HYPERLINK("https://klasma.github.io/Logging_VETLANDA/tillsynsmail/A 39612-2022.docx", "A 39612-2022")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45192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39857-2022.xlsx", "A 39857-2022")</f>
        <v/>
      </c>
      <c r="T79">
        <f>HYPERLINK("https://klasma.github.io/Logging_VETLANDA/kartor/A 39857-2022.png", "A 39857-2022")</f>
        <v/>
      </c>
      <c r="V79">
        <f>HYPERLINK("https://klasma.github.io/Logging_VETLANDA/klagomål/A 39857-2022.docx", "A 39857-2022")</f>
        <v/>
      </c>
      <c r="W79">
        <f>HYPERLINK("https://klasma.github.io/Logging_VETLANDA/klagomålsmail/A 39857-2022.docx", "A 39857-2022")</f>
        <v/>
      </c>
      <c r="X79">
        <f>HYPERLINK("https://klasma.github.io/Logging_VETLANDA/tillsyn/A 39857-2022.docx", "A 39857-2022")</f>
        <v/>
      </c>
      <c r="Y79">
        <f>HYPERLINK("https://klasma.github.io/Logging_VETLANDA/tillsynsmail/A 39857-2022.docx", "A 39857-2022")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45192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42142-2022.xlsx", "A 42142-2022")</f>
        <v/>
      </c>
      <c r="T80">
        <f>HYPERLINK("https://klasma.github.io/Logging_VETLANDA/kartor/A 42142-2022.png", "A 42142-2022")</f>
        <v/>
      </c>
      <c r="V80">
        <f>HYPERLINK("https://klasma.github.io/Logging_VETLANDA/klagomål/A 42142-2022.docx", "A 42142-2022")</f>
        <v/>
      </c>
      <c r="W80">
        <f>HYPERLINK("https://klasma.github.io/Logging_VETLANDA/klagomålsmail/A 42142-2022.docx", "A 42142-2022")</f>
        <v/>
      </c>
      <c r="X80">
        <f>HYPERLINK("https://klasma.github.io/Logging_VETLANDA/tillsyn/A 42142-2022.docx", "A 42142-2022")</f>
        <v/>
      </c>
      <c r="Y80">
        <f>HYPERLINK("https://klasma.github.io/Logging_VETLANDA/tillsynsmail/A 42142-2022.docx", "A 42142-2022")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45192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43385-2022.xlsx", "A 43385-2022")</f>
        <v/>
      </c>
      <c r="T81">
        <f>HYPERLINK("https://klasma.github.io/Logging_VETLANDA/kartor/A 43385-2022.png", "A 43385-2022")</f>
        <v/>
      </c>
      <c r="V81">
        <f>HYPERLINK("https://klasma.github.io/Logging_VETLANDA/klagomål/A 43385-2022.docx", "A 43385-2022")</f>
        <v/>
      </c>
      <c r="W81">
        <f>HYPERLINK("https://klasma.github.io/Logging_VETLANDA/klagomålsmail/A 43385-2022.docx", "A 43385-2022")</f>
        <v/>
      </c>
      <c r="X81">
        <f>HYPERLINK("https://klasma.github.io/Logging_VETLANDA/tillsyn/A 43385-2022.docx", "A 43385-2022")</f>
        <v/>
      </c>
      <c r="Y81">
        <f>HYPERLINK("https://klasma.github.io/Logging_VETLANDA/tillsynsmail/A 43385-2022.docx", "A 43385-2022")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45192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53741-2022.xlsx", "A 53741-2022")</f>
        <v/>
      </c>
      <c r="T82">
        <f>HYPERLINK("https://klasma.github.io/Logging_VETLANDA/kartor/A 53741-2022.png", "A 53741-2022")</f>
        <v/>
      </c>
      <c r="V82">
        <f>HYPERLINK("https://klasma.github.io/Logging_VETLANDA/klagomål/A 53741-2022.docx", "A 53741-2022")</f>
        <v/>
      </c>
      <c r="W82">
        <f>HYPERLINK("https://klasma.github.io/Logging_VETLANDA/klagomålsmail/A 53741-2022.docx", "A 53741-2022")</f>
        <v/>
      </c>
      <c r="X82">
        <f>HYPERLINK("https://klasma.github.io/Logging_VETLANDA/tillsyn/A 53741-2022.docx", "A 53741-2022")</f>
        <v/>
      </c>
      <c r="Y82">
        <f>HYPERLINK("https://klasma.github.io/Logging_VETLANDA/tillsynsmail/A 53741-2022.docx", "A 53741-2022")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45192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56262-2022.xlsx", "A 56262-2022")</f>
        <v/>
      </c>
      <c r="T83">
        <f>HYPERLINK("https://klasma.github.io/Logging_VETLANDA/kartor/A 56262-2022.png", "A 56262-2022")</f>
        <v/>
      </c>
      <c r="V83">
        <f>HYPERLINK("https://klasma.github.io/Logging_VETLANDA/klagomål/A 56262-2022.docx", "A 56262-2022")</f>
        <v/>
      </c>
      <c r="W83">
        <f>HYPERLINK("https://klasma.github.io/Logging_VETLANDA/klagomålsmail/A 56262-2022.docx", "A 56262-2022")</f>
        <v/>
      </c>
      <c r="X83">
        <f>HYPERLINK("https://klasma.github.io/Logging_VETLANDA/tillsyn/A 56262-2022.docx", "A 56262-2022")</f>
        <v/>
      </c>
      <c r="Y83">
        <f>HYPERLINK("https://klasma.github.io/Logging_VETLANDA/tillsynsmail/A 56262-2022.docx", "A 56262-2022")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45192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59894-2022.xlsx", "A 59894-2022")</f>
        <v/>
      </c>
      <c r="T84">
        <f>HYPERLINK("https://klasma.github.io/Logging_VETLANDA/kartor/A 59894-2022.png", "A 59894-2022")</f>
        <v/>
      </c>
      <c r="V84">
        <f>HYPERLINK("https://klasma.github.io/Logging_VETLANDA/klagomål/A 59894-2022.docx", "A 59894-2022")</f>
        <v/>
      </c>
      <c r="W84">
        <f>HYPERLINK("https://klasma.github.io/Logging_VETLANDA/klagomålsmail/A 59894-2022.docx", "A 59894-2022")</f>
        <v/>
      </c>
      <c r="X84">
        <f>HYPERLINK("https://klasma.github.io/Logging_VETLANDA/tillsyn/A 59894-2022.docx", "A 59894-2022")</f>
        <v/>
      </c>
      <c r="Y84">
        <f>HYPERLINK("https://klasma.github.io/Logging_VETLANDA/tillsynsmail/A 59894-2022.docx", "A 59894-2022")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45192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5369-2023.xlsx", "A 5369-2023")</f>
        <v/>
      </c>
      <c r="T85">
        <f>HYPERLINK("https://klasma.github.io/Logging_VETLANDA/kartor/A 5369-2023.png", "A 5369-2023")</f>
        <v/>
      </c>
      <c r="V85">
        <f>HYPERLINK("https://klasma.github.io/Logging_VETLANDA/klagomål/A 5369-2023.docx", "A 5369-2023")</f>
        <v/>
      </c>
      <c r="W85">
        <f>HYPERLINK("https://klasma.github.io/Logging_VETLANDA/klagomålsmail/A 5369-2023.docx", "A 5369-2023")</f>
        <v/>
      </c>
      <c r="X85">
        <f>HYPERLINK("https://klasma.github.io/Logging_VETLANDA/tillsyn/A 5369-2023.docx", "A 5369-2023")</f>
        <v/>
      </c>
      <c r="Y85">
        <f>HYPERLINK("https://klasma.github.io/Logging_VETLANDA/tillsynsmail/A 5369-2023.docx", "A 5369-2023")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45192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12223-2023.xlsx", "A 12223-2023")</f>
        <v/>
      </c>
      <c r="T86">
        <f>HYPERLINK("https://klasma.github.io/Logging_VETLANDA/kartor/A 12223-2023.png", "A 12223-2023")</f>
        <v/>
      </c>
      <c r="V86">
        <f>HYPERLINK("https://klasma.github.io/Logging_VETLANDA/klagomål/A 12223-2023.docx", "A 12223-2023")</f>
        <v/>
      </c>
      <c r="W86">
        <f>HYPERLINK("https://klasma.github.io/Logging_VETLANDA/klagomålsmail/A 12223-2023.docx", "A 12223-2023")</f>
        <v/>
      </c>
      <c r="X86">
        <f>HYPERLINK("https://klasma.github.io/Logging_VETLANDA/tillsyn/A 12223-2023.docx", "A 12223-2023")</f>
        <v/>
      </c>
      <c r="Y86">
        <f>HYPERLINK("https://klasma.github.io/Logging_VETLANDA/tillsynsmail/A 12223-2023.docx", "A 12223-2023")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45192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15659-2023.xlsx", "A 15659-2023")</f>
        <v/>
      </c>
      <c r="T87">
        <f>HYPERLINK("https://klasma.github.io/Logging_VETLANDA/kartor/A 15659-2023.png", "A 15659-2023")</f>
        <v/>
      </c>
      <c r="V87">
        <f>HYPERLINK("https://klasma.github.io/Logging_VETLANDA/klagomål/A 15659-2023.docx", "A 15659-2023")</f>
        <v/>
      </c>
      <c r="W87">
        <f>HYPERLINK("https://klasma.github.io/Logging_VETLANDA/klagomålsmail/A 15659-2023.docx", "A 15659-2023")</f>
        <v/>
      </c>
      <c r="X87">
        <f>HYPERLINK("https://klasma.github.io/Logging_VETLANDA/tillsyn/A 15659-2023.docx", "A 15659-2023")</f>
        <v/>
      </c>
      <c r="Y87">
        <f>HYPERLINK("https://klasma.github.io/Logging_VETLANDA/tillsynsmail/A 15659-2023.docx", "A 15659-2023")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45192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24945-2023.xlsx", "A 24945-2023")</f>
        <v/>
      </c>
      <c r="T88">
        <f>HYPERLINK("https://klasma.github.io/Logging_VETLANDA/kartor/A 24945-2023.png", "A 24945-2023")</f>
        <v/>
      </c>
      <c r="V88">
        <f>HYPERLINK("https://klasma.github.io/Logging_VETLANDA/klagomål/A 24945-2023.docx", "A 24945-2023")</f>
        <v/>
      </c>
      <c r="W88">
        <f>HYPERLINK("https://klasma.github.io/Logging_VETLANDA/klagomålsmail/A 24945-2023.docx", "A 24945-2023")</f>
        <v/>
      </c>
      <c r="X88">
        <f>HYPERLINK("https://klasma.github.io/Logging_VETLANDA/tillsyn/A 24945-2023.docx", "A 24945-2023")</f>
        <v/>
      </c>
      <c r="Y88">
        <f>HYPERLINK("https://klasma.github.io/Logging_VETLANDA/tillsynsmail/A 24945-2023.docx", "A 24945-2023")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45192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27548-2023.xlsx", "A 27548-2023")</f>
        <v/>
      </c>
      <c r="T89">
        <f>HYPERLINK("https://klasma.github.io/Logging_VETLANDA/kartor/A 27548-2023.png", "A 27548-2023")</f>
        <v/>
      </c>
      <c r="V89">
        <f>HYPERLINK("https://klasma.github.io/Logging_VETLANDA/klagomål/A 27548-2023.docx", "A 27548-2023")</f>
        <v/>
      </c>
      <c r="W89">
        <f>HYPERLINK("https://klasma.github.io/Logging_VETLANDA/klagomålsmail/A 27548-2023.docx", "A 27548-2023")</f>
        <v/>
      </c>
      <c r="X89">
        <f>HYPERLINK("https://klasma.github.io/Logging_VETLANDA/tillsyn/A 27548-2023.docx", "A 27548-2023")</f>
        <v/>
      </c>
      <c r="Y89">
        <f>HYPERLINK("https://klasma.github.io/Logging_VETLANDA/tillsynsmail/A 27548-2023.docx", "A 27548-2023")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45192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28407-2023.xlsx", "A 28407-2023")</f>
        <v/>
      </c>
      <c r="T90">
        <f>HYPERLINK("https://klasma.github.io/Logging_VETLANDA/kartor/A 28407-2023.png", "A 28407-2023")</f>
        <v/>
      </c>
      <c r="U90">
        <f>HYPERLINK("https://klasma.github.io/Logging_VETLANDA/knärot/A 28407-2023.png", "A 28407-2023")</f>
        <v/>
      </c>
      <c r="V90">
        <f>HYPERLINK("https://klasma.github.io/Logging_VETLANDA/klagomål/A 28407-2023.docx", "A 28407-2023")</f>
        <v/>
      </c>
      <c r="W90">
        <f>HYPERLINK("https://klasma.github.io/Logging_VETLANDA/klagomålsmail/A 28407-2023.docx", "A 28407-2023")</f>
        <v/>
      </c>
      <c r="X90">
        <f>HYPERLINK("https://klasma.github.io/Logging_VETLANDA/tillsyn/A 28407-2023.docx", "A 28407-2023")</f>
        <v/>
      </c>
      <c r="Y90">
        <f>HYPERLINK("https://klasma.github.io/Logging_VETLANDA/tillsynsmail/A 28407-2023.docx", "A 28407-2023")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45192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29027-2023.xlsx", "A 29027-2023")</f>
        <v/>
      </c>
      <c r="T91">
        <f>HYPERLINK("https://klasma.github.io/Logging_VETLANDA/kartor/A 29027-2023.png", "A 29027-2023")</f>
        <v/>
      </c>
      <c r="U91">
        <f>HYPERLINK("https://klasma.github.io/Logging_VETLANDA/knärot/A 29027-2023.png", "A 29027-2023")</f>
        <v/>
      </c>
      <c r="V91">
        <f>HYPERLINK("https://klasma.github.io/Logging_VETLANDA/klagomål/A 29027-2023.docx", "A 29027-2023")</f>
        <v/>
      </c>
      <c r="W91">
        <f>HYPERLINK("https://klasma.github.io/Logging_VETLANDA/klagomålsmail/A 29027-2023.docx", "A 29027-2023")</f>
        <v/>
      </c>
      <c r="X91">
        <f>HYPERLINK("https://klasma.github.io/Logging_VETLANDA/tillsyn/A 29027-2023.docx", "A 29027-2023")</f>
        <v/>
      </c>
      <c r="Y91">
        <f>HYPERLINK("https://klasma.github.io/Logging_VETLANDA/tillsynsmail/A 29027-2023.docx", "A 29027-2023")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45192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34092-2023.xlsx", "A 34092-2023")</f>
        <v/>
      </c>
      <c r="T92">
        <f>HYPERLINK("https://klasma.github.io/Logging_VETLANDA/kartor/A 34092-2023.png", "A 34092-2023")</f>
        <v/>
      </c>
      <c r="V92">
        <f>HYPERLINK("https://klasma.github.io/Logging_VETLANDA/klagomål/A 34092-2023.docx", "A 34092-2023")</f>
        <v/>
      </c>
      <c r="W92">
        <f>HYPERLINK("https://klasma.github.io/Logging_VETLANDA/klagomålsmail/A 34092-2023.docx", "A 34092-2023")</f>
        <v/>
      </c>
      <c r="X92">
        <f>HYPERLINK("https://klasma.github.io/Logging_VETLANDA/tillsyn/A 34092-2023.docx", "A 34092-2023")</f>
        <v/>
      </c>
      <c r="Y92">
        <f>HYPERLINK("https://klasma.github.io/Logging_VETLANDA/tillsynsmail/A 34092-2023.docx", "A 34092-2023")</f>
        <v/>
      </c>
    </row>
    <row r="93" ht="15" customHeight="1">
      <c r="A93" t="inlineStr">
        <is>
          <t>A 45170-2023</t>
        </is>
      </c>
      <c r="B93" s="1" t="n">
        <v>45191</v>
      </c>
      <c r="C93" s="1" t="n">
        <v>45192</v>
      </c>
      <c r="D93" t="inlineStr">
        <is>
          <t>JÖNKÖPINGS LÄN</t>
        </is>
      </c>
      <c r="E93" t="inlineStr">
        <is>
          <t>VETLANDA</t>
        </is>
      </c>
      <c r="G93" t="n">
        <v>4.2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Ögonpyrola</t>
        </is>
      </c>
      <c r="S93">
        <f>HYPERLINK("https://klasma.github.io/Logging_VETLANDA/artfynd/A 45170-2023.xlsx", "A 45170-2023")</f>
        <v/>
      </c>
      <c r="T93">
        <f>HYPERLINK("https://klasma.github.io/Logging_VETLANDA/kartor/A 45170-2023.png", "A 45170-2023")</f>
        <v/>
      </c>
      <c r="V93">
        <f>HYPERLINK("https://klasma.github.io/Logging_VETLANDA/klagomål/A 45170-2023.docx", "A 45170-2023")</f>
        <v/>
      </c>
      <c r="W93">
        <f>HYPERLINK("https://klasma.github.io/Logging_VETLANDA/klagomålsmail/A 45170-2023.docx", "A 45170-2023")</f>
        <v/>
      </c>
      <c r="X93">
        <f>HYPERLINK("https://klasma.github.io/Logging_VETLANDA/tillsyn/A 45170-2023.docx", "A 45170-2023")</f>
        <v/>
      </c>
      <c r="Y93">
        <f>HYPERLINK("https://klasma.github.io/Logging_VETLANDA/tillsynsmail/A 45170-2023.docx", "A 45170-2023")</f>
        <v/>
      </c>
    </row>
    <row r="94" ht="15" customHeight="1">
      <c r="A94" t="inlineStr">
        <is>
          <t>A 34780-2018</t>
        </is>
      </c>
      <c r="B94" s="1" t="n">
        <v>43321</v>
      </c>
      <c r="C94" s="1" t="n">
        <v>45192</v>
      </c>
      <c r="D94" t="inlineStr">
        <is>
          <t>JÖNKÖPINGS LÄN</t>
        </is>
      </c>
      <c r="E94" t="inlineStr">
        <is>
          <t>VETLANDA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36061-2018</t>
        </is>
      </c>
      <c r="B95" s="1" t="n">
        <v>43327</v>
      </c>
      <c r="C95" s="1" t="n">
        <v>45192</v>
      </c>
      <c r="D95" t="inlineStr">
        <is>
          <t>JÖNKÖPINGS LÄN</t>
        </is>
      </c>
      <c r="E95" t="inlineStr">
        <is>
          <t>VETLANDA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36078-2018</t>
        </is>
      </c>
      <c r="B96" s="1" t="n">
        <v>43327</v>
      </c>
      <c r="C96" s="1" t="n">
        <v>45192</v>
      </c>
      <c r="D96" t="inlineStr">
        <is>
          <t>JÖNKÖPINGS LÄN</t>
        </is>
      </c>
      <c r="E96" t="inlineStr">
        <is>
          <t>VETLANDA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36062-2018</t>
        </is>
      </c>
      <c r="B97" s="1" t="n">
        <v>43327</v>
      </c>
      <c r="C97" s="1" t="n">
        <v>45192</v>
      </c>
      <c r="D97" t="inlineStr">
        <is>
          <t>JÖNKÖPINGS LÄN</t>
        </is>
      </c>
      <c r="E97" t="inlineStr">
        <is>
          <t>VETLANDA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36064-2018</t>
        </is>
      </c>
      <c r="B98" s="1" t="n">
        <v>43327</v>
      </c>
      <c r="C98" s="1" t="n">
        <v>45192</v>
      </c>
      <c r="D98" t="inlineStr">
        <is>
          <t>JÖNKÖPINGS LÄN</t>
        </is>
      </c>
      <c r="E98" t="inlineStr">
        <is>
          <t>VETLANDA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36234-2018</t>
        </is>
      </c>
      <c r="B99" s="1" t="n">
        <v>43328</v>
      </c>
      <c r="C99" s="1" t="n">
        <v>45192</v>
      </c>
      <c r="D99" t="inlineStr">
        <is>
          <t>JÖNKÖPINGS LÄN</t>
        </is>
      </c>
      <c r="E99" t="inlineStr">
        <is>
          <t>VETLANDA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37105-2018</t>
        </is>
      </c>
      <c r="B100" s="1" t="n">
        <v>43332</v>
      </c>
      <c r="C100" s="1" t="n">
        <v>45192</v>
      </c>
      <c r="D100" t="inlineStr">
        <is>
          <t>JÖNKÖPINGS LÄN</t>
        </is>
      </c>
      <c r="E100" t="inlineStr">
        <is>
          <t>VETLANDA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37174-2018</t>
        </is>
      </c>
      <c r="B101" s="1" t="n">
        <v>43332</v>
      </c>
      <c r="C101" s="1" t="n">
        <v>45192</v>
      </c>
      <c r="D101" t="inlineStr">
        <is>
          <t>JÖNKÖPINGS LÄN</t>
        </is>
      </c>
      <c r="E101" t="inlineStr">
        <is>
          <t>VETLANDA</t>
        </is>
      </c>
      <c r="G101" t="n">
        <v>10.5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37123-2018</t>
        </is>
      </c>
      <c r="B102" s="1" t="n">
        <v>43332</v>
      </c>
      <c r="C102" s="1" t="n">
        <v>45192</v>
      </c>
      <c r="D102" t="inlineStr">
        <is>
          <t>JÖNKÖPINGS LÄN</t>
        </is>
      </c>
      <c r="E102" t="inlineStr">
        <is>
          <t>VETLANDA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37134-2018</t>
        </is>
      </c>
      <c r="B103" s="1" t="n">
        <v>43332</v>
      </c>
      <c r="C103" s="1" t="n">
        <v>45192</v>
      </c>
      <c r="D103" t="inlineStr">
        <is>
          <t>JÖNKÖPINGS LÄN</t>
        </is>
      </c>
      <c r="E103" t="inlineStr">
        <is>
          <t>VETLANDA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37155-2018</t>
        </is>
      </c>
      <c r="B104" s="1" t="n">
        <v>43332</v>
      </c>
      <c r="C104" s="1" t="n">
        <v>45192</v>
      </c>
      <c r="D104" t="inlineStr">
        <is>
          <t>JÖNKÖPINGS LÄN</t>
        </is>
      </c>
      <c r="E104" t="inlineStr">
        <is>
          <t>VETLANDA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37130-2018</t>
        </is>
      </c>
      <c r="B105" s="1" t="n">
        <v>43332</v>
      </c>
      <c r="C105" s="1" t="n">
        <v>45192</v>
      </c>
      <c r="D105" t="inlineStr">
        <is>
          <t>JÖNKÖPINGS LÄN</t>
        </is>
      </c>
      <c r="E105" t="inlineStr">
        <is>
          <t>VETLANDA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38274-2018</t>
        </is>
      </c>
      <c r="B106" s="1" t="n">
        <v>43335</v>
      </c>
      <c r="C106" s="1" t="n">
        <v>45192</v>
      </c>
      <c r="D106" t="inlineStr">
        <is>
          <t>JÖNKÖPINGS LÄN</t>
        </is>
      </c>
      <c r="E106" t="inlineStr">
        <is>
          <t>VETLANDA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38280-2018</t>
        </is>
      </c>
      <c r="B107" s="1" t="n">
        <v>43335</v>
      </c>
      <c r="C107" s="1" t="n">
        <v>45192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38019-2018</t>
        </is>
      </c>
      <c r="B108" s="1" t="n">
        <v>43336</v>
      </c>
      <c r="C108" s="1" t="n">
        <v>45192</v>
      </c>
      <c r="D108" t="inlineStr">
        <is>
          <t>JÖNKÖPINGS LÄN</t>
        </is>
      </c>
      <c r="E108" t="inlineStr">
        <is>
          <t>VETLANDA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37994-2018</t>
        </is>
      </c>
      <c r="B109" s="1" t="n">
        <v>43336</v>
      </c>
      <c r="C109" s="1" t="n">
        <v>45192</v>
      </c>
      <c r="D109" t="inlineStr">
        <is>
          <t>JÖNKÖPINGS LÄN</t>
        </is>
      </c>
      <c r="E109" t="inlineStr">
        <is>
          <t>VETLANDA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38461-2018</t>
        </is>
      </c>
      <c r="B110" s="1" t="n">
        <v>43339</v>
      </c>
      <c r="C110" s="1" t="n">
        <v>45192</v>
      </c>
      <c r="D110" t="inlineStr">
        <is>
          <t>JÖNKÖPINGS LÄN</t>
        </is>
      </c>
      <c r="E110" t="inlineStr">
        <is>
          <t>VETLANDA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39687-2018</t>
        </is>
      </c>
      <c r="B111" s="1" t="n">
        <v>43341</v>
      </c>
      <c r="C111" s="1" t="n">
        <v>45192</v>
      </c>
      <c r="D111" t="inlineStr">
        <is>
          <t>JÖNKÖPINGS LÄN</t>
        </is>
      </c>
      <c r="E111" t="inlineStr">
        <is>
          <t>VETLANDA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39458-2018</t>
        </is>
      </c>
      <c r="B112" s="1" t="n">
        <v>43342</v>
      </c>
      <c r="C112" s="1" t="n">
        <v>45192</v>
      </c>
      <c r="D112" t="inlineStr">
        <is>
          <t>JÖNKÖPINGS LÄN</t>
        </is>
      </c>
      <c r="E112" t="inlineStr">
        <is>
          <t>VETLANDA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39691-2018</t>
        </is>
      </c>
      <c r="B113" s="1" t="n">
        <v>43342</v>
      </c>
      <c r="C113" s="1" t="n">
        <v>45192</v>
      </c>
      <c r="D113" t="inlineStr">
        <is>
          <t>JÖNKÖPINGS LÄN</t>
        </is>
      </c>
      <c r="E113" t="inlineStr">
        <is>
          <t>VETLANDA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39682-2018</t>
        </is>
      </c>
      <c r="B114" s="1" t="n">
        <v>43342</v>
      </c>
      <c r="C114" s="1" t="n">
        <v>45192</v>
      </c>
      <c r="D114" t="inlineStr">
        <is>
          <t>JÖNKÖPINGS LÄN</t>
        </is>
      </c>
      <c r="E114" t="inlineStr">
        <is>
          <t>VETLANDA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39695-2018</t>
        </is>
      </c>
      <c r="B115" s="1" t="n">
        <v>43342</v>
      </c>
      <c r="C115" s="1" t="n">
        <v>45192</v>
      </c>
      <c r="D115" t="inlineStr">
        <is>
          <t>JÖNKÖPINGS LÄN</t>
        </is>
      </c>
      <c r="E115" t="inlineStr">
        <is>
          <t>VETLANDA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39686-2018</t>
        </is>
      </c>
      <c r="B116" s="1" t="n">
        <v>43342</v>
      </c>
      <c r="C116" s="1" t="n">
        <v>45192</v>
      </c>
      <c r="D116" t="inlineStr">
        <is>
          <t>JÖNKÖPINGS LÄN</t>
        </is>
      </c>
      <c r="E116" t="inlineStr">
        <is>
          <t>VETLANDA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40826-2018</t>
        </is>
      </c>
      <c r="B117" s="1" t="n">
        <v>43346</v>
      </c>
      <c r="C117" s="1" t="n">
        <v>45192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41100-2018</t>
        </is>
      </c>
      <c r="B118" s="1" t="n">
        <v>43348</v>
      </c>
      <c r="C118" s="1" t="n">
        <v>45192</v>
      </c>
      <c r="D118" t="inlineStr">
        <is>
          <t>JÖNKÖPINGS LÄN</t>
        </is>
      </c>
      <c r="E118" t="inlineStr">
        <is>
          <t>VETLANDA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42605-2018</t>
        </is>
      </c>
      <c r="B119" s="1" t="n">
        <v>43354</v>
      </c>
      <c r="C119" s="1" t="n">
        <v>45192</v>
      </c>
      <c r="D119" t="inlineStr">
        <is>
          <t>JÖNKÖPINGS LÄN</t>
        </is>
      </c>
      <c r="E119" t="inlineStr">
        <is>
          <t>VETLANDA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42662-2018</t>
        </is>
      </c>
      <c r="B120" s="1" t="n">
        <v>43354</v>
      </c>
      <c r="C120" s="1" t="n">
        <v>45192</v>
      </c>
      <c r="D120" t="inlineStr">
        <is>
          <t>JÖNKÖPINGS LÄN</t>
        </is>
      </c>
      <c r="E120" t="inlineStr">
        <is>
          <t>VETLANDA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43735-2018</t>
        </is>
      </c>
      <c r="B121" s="1" t="n">
        <v>43355</v>
      </c>
      <c r="C121" s="1" t="n">
        <v>45192</v>
      </c>
      <c r="D121" t="inlineStr">
        <is>
          <t>JÖNKÖPINGS LÄN</t>
        </is>
      </c>
      <c r="E121" t="inlineStr">
        <is>
          <t>VETLANDA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44184-2018</t>
        </is>
      </c>
      <c r="B122" s="1" t="n">
        <v>43360</v>
      </c>
      <c r="C122" s="1" t="n">
        <v>45192</v>
      </c>
      <c r="D122" t="inlineStr">
        <is>
          <t>JÖNKÖPINGS LÄN</t>
        </is>
      </c>
      <c r="E122" t="inlineStr">
        <is>
          <t>VETLANDA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45013-2018</t>
        </is>
      </c>
      <c r="B123" s="1" t="n">
        <v>43361</v>
      </c>
      <c r="C123" s="1" t="n">
        <v>45192</v>
      </c>
      <c r="D123" t="inlineStr">
        <is>
          <t>JÖNKÖPINGS LÄN</t>
        </is>
      </c>
      <c r="E123" t="inlineStr">
        <is>
          <t>VETLANDA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46850-2018</t>
        </is>
      </c>
      <c r="B124" s="1" t="n">
        <v>43367</v>
      </c>
      <c r="C124" s="1" t="n">
        <v>45192</v>
      </c>
      <c r="D124" t="inlineStr">
        <is>
          <t>JÖNKÖPINGS LÄN</t>
        </is>
      </c>
      <c r="E124" t="inlineStr">
        <is>
          <t>VETLANDA</t>
        </is>
      </c>
      <c r="F124" t="inlineStr">
        <is>
          <t>Kyrkan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46809-2018</t>
        </is>
      </c>
      <c r="B125" s="1" t="n">
        <v>43367</v>
      </c>
      <c r="C125" s="1" t="n">
        <v>45192</v>
      </c>
      <c r="D125" t="inlineStr">
        <is>
          <t>JÖNKÖPINGS LÄN</t>
        </is>
      </c>
      <c r="E125" t="inlineStr">
        <is>
          <t>VETLANDA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47510-2018</t>
        </is>
      </c>
      <c r="B126" s="1" t="n">
        <v>43368</v>
      </c>
      <c r="C126" s="1" t="n">
        <v>45192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48011-2018</t>
        </is>
      </c>
      <c r="B127" s="1" t="n">
        <v>43370</v>
      </c>
      <c r="C127" s="1" t="n">
        <v>45192</v>
      </c>
      <c r="D127" t="inlineStr">
        <is>
          <t>JÖNKÖPINGS LÄN</t>
        </is>
      </c>
      <c r="E127" t="inlineStr">
        <is>
          <t>VETLANDA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48159-2018</t>
        </is>
      </c>
      <c r="B128" s="1" t="n">
        <v>43370</v>
      </c>
      <c r="C128" s="1" t="n">
        <v>45192</v>
      </c>
      <c r="D128" t="inlineStr">
        <is>
          <t>JÖNKÖPINGS LÄN</t>
        </is>
      </c>
      <c r="E128" t="inlineStr">
        <is>
          <t>VETLANDA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48200-2018</t>
        </is>
      </c>
      <c r="B129" s="1" t="n">
        <v>43370</v>
      </c>
      <c r="C129" s="1" t="n">
        <v>45192</v>
      </c>
      <c r="D129" t="inlineStr">
        <is>
          <t>JÖNKÖPINGS LÄN</t>
        </is>
      </c>
      <c r="E129" t="inlineStr">
        <is>
          <t>VETLANDA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49865-2018</t>
        </is>
      </c>
      <c r="B130" s="1" t="n">
        <v>43375</v>
      </c>
      <c r="C130" s="1" t="n">
        <v>45192</v>
      </c>
      <c r="D130" t="inlineStr">
        <is>
          <t>JÖNKÖPINGS LÄN</t>
        </is>
      </c>
      <c r="E130" t="inlineStr">
        <is>
          <t>VETLANDA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49837-2018</t>
        </is>
      </c>
      <c r="B131" s="1" t="n">
        <v>43376</v>
      </c>
      <c r="C131" s="1" t="n">
        <v>45192</v>
      </c>
      <c r="D131" t="inlineStr">
        <is>
          <t>JÖNKÖPINGS LÄN</t>
        </is>
      </c>
      <c r="E131" t="inlineStr">
        <is>
          <t>VETLANDA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51002-2018</t>
        </is>
      </c>
      <c r="B132" s="1" t="n">
        <v>43378</v>
      </c>
      <c r="C132" s="1" t="n">
        <v>45192</v>
      </c>
      <c r="D132" t="inlineStr">
        <is>
          <t>JÖNKÖPINGS LÄN</t>
        </is>
      </c>
      <c r="E132" t="inlineStr">
        <is>
          <t>VETLANDA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51229-2018</t>
        </is>
      </c>
      <c r="B133" s="1" t="n">
        <v>43382</v>
      </c>
      <c r="C133" s="1" t="n">
        <v>45192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51222-2018</t>
        </is>
      </c>
      <c r="B134" s="1" t="n">
        <v>43382</v>
      </c>
      <c r="C134" s="1" t="n">
        <v>45192</v>
      </c>
      <c r="D134" t="inlineStr">
        <is>
          <t>JÖNKÖPINGS LÄN</t>
        </is>
      </c>
      <c r="E134" t="inlineStr">
        <is>
          <t>VETLANDA</t>
        </is>
      </c>
      <c r="F134" t="inlineStr">
        <is>
          <t>Sveaskog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52038-2018</t>
        </is>
      </c>
      <c r="B135" s="1" t="n">
        <v>43384</v>
      </c>
      <c r="C135" s="1" t="n">
        <v>45192</v>
      </c>
      <c r="D135" t="inlineStr">
        <is>
          <t>JÖNKÖPINGS LÄN</t>
        </is>
      </c>
      <c r="E135" t="inlineStr">
        <is>
          <t>VETLANDA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52031-2018</t>
        </is>
      </c>
      <c r="B136" s="1" t="n">
        <v>43384</v>
      </c>
      <c r="C136" s="1" t="n">
        <v>45192</v>
      </c>
      <c r="D136" t="inlineStr">
        <is>
          <t>JÖNKÖPINGS LÄN</t>
        </is>
      </c>
      <c r="E136" t="inlineStr">
        <is>
          <t>VETLANDA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53574-2018</t>
        </is>
      </c>
      <c r="B137" s="1" t="n">
        <v>43387</v>
      </c>
      <c r="C137" s="1" t="n">
        <v>45192</v>
      </c>
      <c r="D137" t="inlineStr">
        <is>
          <t>JÖNKÖPINGS LÄN</t>
        </is>
      </c>
      <c r="E137" t="inlineStr">
        <is>
          <t>VETLANDA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54065-2018</t>
        </is>
      </c>
      <c r="B138" s="1" t="n">
        <v>43388</v>
      </c>
      <c r="C138" s="1" t="n">
        <v>45192</v>
      </c>
      <c r="D138" t="inlineStr">
        <is>
          <t>JÖNKÖPINGS LÄN</t>
        </is>
      </c>
      <c r="E138" t="inlineStr">
        <is>
          <t>VETLANDA</t>
        </is>
      </c>
      <c r="G138" t="n">
        <v>6.2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54062-2018</t>
        </is>
      </c>
      <c r="B139" s="1" t="n">
        <v>43388</v>
      </c>
      <c r="C139" s="1" t="n">
        <v>45192</v>
      </c>
      <c r="D139" t="inlineStr">
        <is>
          <t>JÖNKÖPINGS LÄN</t>
        </is>
      </c>
      <c r="E139" t="inlineStr">
        <is>
          <t>VETLANDA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53300-2018</t>
        </is>
      </c>
      <c r="B140" s="1" t="n">
        <v>43389</v>
      </c>
      <c r="C140" s="1" t="n">
        <v>45192</v>
      </c>
      <c r="D140" t="inlineStr">
        <is>
          <t>JÖNKÖPINGS LÄN</t>
        </is>
      </c>
      <c r="E140" t="inlineStr">
        <is>
          <t>VETLANDA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53728-2018</t>
        </is>
      </c>
      <c r="B141" s="1" t="n">
        <v>43391</v>
      </c>
      <c r="C141" s="1" t="n">
        <v>45192</v>
      </c>
      <c r="D141" t="inlineStr">
        <is>
          <t>JÖNKÖPINGS LÄN</t>
        </is>
      </c>
      <c r="E141" t="inlineStr">
        <is>
          <t>VETLANDA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54427-2018</t>
        </is>
      </c>
      <c r="B142" s="1" t="n">
        <v>43395</v>
      </c>
      <c r="C142" s="1" t="n">
        <v>45192</v>
      </c>
      <c r="D142" t="inlineStr">
        <is>
          <t>JÖNKÖPINGS LÄN</t>
        </is>
      </c>
      <c r="E142" t="inlineStr">
        <is>
          <t>VETLANDA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64995-2018</t>
        </is>
      </c>
      <c r="B143" s="1" t="n">
        <v>43395</v>
      </c>
      <c r="C143" s="1" t="n">
        <v>45192</v>
      </c>
      <c r="D143" t="inlineStr">
        <is>
          <t>JÖNKÖPINGS LÄN</t>
        </is>
      </c>
      <c r="E143" t="inlineStr">
        <is>
          <t>VETLANDA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57531-2018</t>
        </is>
      </c>
      <c r="B144" s="1" t="n">
        <v>43397</v>
      </c>
      <c r="C144" s="1" t="n">
        <v>45192</v>
      </c>
      <c r="D144" t="inlineStr">
        <is>
          <t>JÖNKÖPINGS LÄN</t>
        </is>
      </c>
      <c r="E144" t="inlineStr">
        <is>
          <t>VETLANDA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57741-2018</t>
        </is>
      </c>
      <c r="B145" s="1" t="n">
        <v>43397</v>
      </c>
      <c r="C145" s="1" t="n">
        <v>45192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57712-2018</t>
        </is>
      </c>
      <c r="B146" s="1" t="n">
        <v>43397</v>
      </c>
      <c r="C146" s="1" t="n">
        <v>45192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58991-2018</t>
        </is>
      </c>
      <c r="B147" s="1" t="n">
        <v>43402</v>
      </c>
      <c r="C147" s="1" t="n">
        <v>45192</v>
      </c>
      <c r="D147" t="inlineStr">
        <is>
          <t>JÖNKÖPINGS LÄN</t>
        </is>
      </c>
      <c r="E147" t="inlineStr">
        <is>
          <t>VETLANDA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59247-2018</t>
        </is>
      </c>
      <c r="B148" s="1" t="n">
        <v>43403</v>
      </c>
      <c r="C148" s="1" t="n">
        <v>45192</v>
      </c>
      <c r="D148" t="inlineStr">
        <is>
          <t>JÖNKÖPINGS LÄN</t>
        </is>
      </c>
      <c r="E148" t="inlineStr">
        <is>
          <t>VETLANDA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59244-2018</t>
        </is>
      </c>
      <c r="B149" s="1" t="n">
        <v>43403</v>
      </c>
      <c r="C149" s="1" t="n">
        <v>45192</v>
      </c>
      <c r="D149" t="inlineStr">
        <is>
          <t>JÖNKÖPINGS LÄN</t>
        </is>
      </c>
      <c r="E149" t="inlineStr">
        <is>
          <t>VETLANDA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59249-2018</t>
        </is>
      </c>
      <c r="B150" s="1" t="n">
        <v>43403</v>
      </c>
      <c r="C150" s="1" t="n">
        <v>45192</v>
      </c>
      <c r="D150" t="inlineStr">
        <is>
          <t>JÖNKÖPINGS LÄN</t>
        </is>
      </c>
      <c r="E150" t="inlineStr">
        <is>
          <t>VETLANDA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57953-2018</t>
        </is>
      </c>
      <c r="B151" s="1" t="n">
        <v>43405</v>
      </c>
      <c r="C151" s="1" t="n">
        <v>45192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57982-2018</t>
        </is>
      </c>
      <c r="B152" s="1" t="n">
        <v>43405</v>
      </c>
      <c r="C152" s="1" t="n">
        <v>45192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58472-2018</t>
        </is>
      </c>
      <c r="B153" s="1" t="n">
        <v>43409</v>
      </c>
      <c r="C153" s="1" t="n">
        <v>45192</v>
      </c>
      <c r="D153" t="inlineStr">
        <is>
          <t>JÖNKÖPINGS LÄN</t>
        </is>
      </c>
      <c r="E153" t="inlineStr">
        <is>
          <t>VETLANDA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58725-2018</t>
        </is>
      </c>
      <c r="B154" s="1" t="n">
        <v>43410</v>
      </c>
      <c r="C154" s="1" t="n">
        <v>45192</v>
      </c>
      <c r="D154" t="inlineStr">
        <is>
          <t>JÖNKÖPINGS LÄN</t>
        </is>
      </c>
      <c r="E154" t="inlineStr">
        <is>
          <t>VETLANDA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58720-2018</t>
        </is>
      </c>
      <c r="B155" s="1" t="n">
        <v>43410</v>
      </c>
      <c r="C155" s="1" t="n">
        <v>45192</v>
      </c>
      <c r="D155" t="inlineStr">
        <is>
          <t>JÖNKÖPINGS LÄN</t>
        </is>
      </c>
      <c r="E155" t="inlineStr">
        <is>
          <t>VETLANDA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60067-2018</t>
        </is>
      </c>
      <c r="B156" s="1" t="n">
        <v>43412</v>
      </c>
      <c r="C156" s="1" t="n">
        <v>45192</v>
      </c>
      <c r="D156" t="inlineStr">
        <is>
          <t>JÖNKÖPINGS LÄN</t>
        </is>
      </c>
      <c r="E156" t="inlineStr">
        <is>
          <t>VETLANDA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62445-2018</t>
        </is>
      </c>
      <c r="B157" s="1" t="n">
        <v>43415</v>
      </c>
      <c r="C157" s="1" t="n">
        <v>45192</v>
      </c>
      <c r="D157" t="inlineStr">
        <is>
          <t>JÖNKÖPINGS LÄN</t>
        </is>
      </c>
      <c r="E157" t="inlineStr">
        <is>
          <t>VETLANDA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62077-2018</t>
        </is>
      </c>
      <c r="B158" s="1" t="n">
        <v>43416</v>
      </c>
      <c r="C158" s="1" t="n">
        <v>45192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62773-2018</t>
        </is>
      </c>
      <c r="B159" s="1" t="n">
        <v>43417</v>
      </c>
      <c r="C159" s="1" t="n">
        <v>45192</v>
      </c>
      <c r="D159" t="inlineStr">
        <is>
          <t>JÖNKÖPINGS LÄN</t>
        </is>
      </c>
      <c r="E159" t="inlineStr">
        <is>
          <t>VETLANDA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59337-2018</t>
        </is>
      </c>
      <c r="B160" s="1" t="n">
        <v>43418</v>
      </c>
      <c r="C160" s="1" t="n">
        <v>45192</v>
      </c>
      <c r="D160" t="inlineStr">
        <is>
          <t>JÖNKÖPINGS LÄN</t>
        </is>
      </c>
      <c r="E160" t="inlineStr">
        <is>
          <t>VETLANDA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63149-2018</t>
        </is>
      </c>
      <c r="B161" s="1" t="n">
        <v>43418</v>
      </c>
      <c r="C161" s="1" t="n">
        <v>45192</v>
      </c>
      <c r="D161" t="inlineStr">
        <is>
          <t>JÖNKÖPINGS LÄN</t>
        </is>
      </c>
      <c r="E161" t="inlineStr">
        <is>
          <t>VETLANDA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63152-2018</t>
        </is>
      </c>
      <c r="B162" s="1" t="n">
        <v>43418</v>
      </c>
      <c r="C162" s="1" t="n">
        <v>45192</v>
      </c>
      <c r="D162" t="inlineStr">
        <is>
          <t>JÖNKÖPINGS LÄN</t>
        </is>
      </c>
      <c r="E162" t="inlineStr">
        <is>
          <t>VETLANDA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64328-2018</t>
        </is>
      </c>
      <c r="B163" s="1" t="n">
        <v>43419</v>
      </c>
      <c r="C163" s="1" t="n">
        <v>45192</v>
      </c>
      <c r="D163" t="inlineStr">
        <is>
          <t>JÖNKÖPINGS LÄN</t>
        </is>
      </c>
      <c r="E163" t="inlineStr">
        <is>
          <t>VETLANDA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60933-2018</t>
        </is>
      </c>
      <c r="B164" s="1" t="n">
        <v>43423</v>
      </c>
      <c r="C164" s="1" t="n">
        <v>45192</v>
      </c>
      <c r="D164" t="inlineStr">
        <is>
          <t>JÖNKÖPINGS LÄN</t>
        </is>
      </c>
      <c r="E164" t="inlineStr">
        <is>
          <t>VETLANDA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65415-2018</t>
        </is>
      </c>
      <c r="B165" s="1" t="n">
        <v>43424</v>
      </c>
      <c r="C165" s="1" t="n">
        <v>45192</v>
      </c>
      <c r="D165" t="inlineStr">
        <is>
          <t>JÖNKÖPINGS LÄN</t>
        </is>
      </c>
      <c r="E165" t="inlineStr">
        <is>
          <t>VETLANDA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65201-2018</t>
        </is>
      </c>
      <c r="B166" s="1" t="n">
        <v>43424</v>
      </c>
      <c r="C166" s="1" t="n">
        <v>45192</v>
      </c>
      <c r="D166" t="inlineStr">
        <is>
          <t>JÖNKÖPINGS LÄN</t>
        </is>
      </c>
      <c r="E166" t="inlineStr">
        <is>
          <t>VETLANDA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65346-2018</t>
        </is>
      </c>
      <c r="B167" s="1" t="n">
        <v>43424</v>
      </c>
      <c r="C167" s="1" t="n">
        <v>45192</v>
      </c>
      <c r="D167" t="inlineStr">
        <is>
          <t>JÖNKÖPINGS LÄN</t>
        </is>
      </c>
      <c r="E167" t="inlineStr">
        <is>
          <t>VETLANDA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63246-2018</t>
        </is>
      </c>
      <c r="B168" s="1" t="n">
        <v>43426</v>
      </c>
      <c r="C168" s="1" t="n">
        <v>45192</v>
      </c>
      <c r="D168" t="inlineStr">
        <is>
          <t>JÖNKÖPINGS LÄN</t>
        </is>
      </c>
      <c r="E168" t="inlineStr">
        <is>
          <t>VETLANDA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63418-2018</t>
        </is>
      </c>
      <c r="B169" s="1" t="n">
        <v>43427</v>
      </c>
      <c r="C169" s="1" t="n">
        <v>45192</v>
      </c>
      <c r="D169" t="inlineStr">
        <is>
          <t>JÖNKÖPINGS LÄN</t>
        </is>
      </c>
      <c r="E169" t="inlineStr">
        <is>
          <t>VETLANDA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64438-2018</t>
        </is>
      </c>
      <c r="B170" s="1" t="n">
        <v>43431</v>
      </c>
      <c r="C170" s="1" t="n">
        <v>45192</v>
      </c>
      <c r="D170" t="inlineStr">
        <is>
          <t>JÖNKÖPINGS LÄN</t>
        </is>
      </c>
      <c r="E170" t="inlineStr">
        <is>
          <t>VETLANDA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64959-2018</t>
        </is>
      </c>
      <c r="B171" s="1" t="n">
        <v>43432</v>
      </c>
      <c r="C171" s="1" t="n">
        <v>45192</v>
      </c>
      <c r="D171" t="inlineStr">
        <is>
          <t>JÖNKÖPINGS LÄN</t>
        </is>
      </c>
      <c r="E171" t="inlineStr">
        <is>
          <t>VETLANDA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65620-2018</t>
        </is>
      </c>
      <c r="B172" s="1" t="n">
        <v>43433</v>
      </c>
      <c r="C172" s="1" t="n">
        <v>45192</v>
      </c>
      <c r="D172" t="inlineStr">
        <is>
          <t>JÖNKÖPINGS LÄN</t>
        </is>
      </c>
      <c r="E172" t="inlineStr">
        <is>
          <t>VETLANDA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65635-2018</t>
        </is>
      </c>
      <c r="B173" s="1" t="n">
        <v>43433</v>
      </c>
      <c r="C173" s="1" t="n">
        <v>45192</v>
      </c>
      <c r="D173" t="inlineStr">
        <is>
          <t>JÖNKÖPINGS LÄN</t>
        </is>
      </c>
      <c r="E173" t="inlineStr">
        <is>
          <t>VETLANDA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65893-2018</t>
        </is>
      </c>
      <c r="B174" s="1" t="n">
        <v>43434</v>
      </c>
      <c r="C174" s="1" t="n">
        <v>45192</v>
      </c>
      <c r="D174" t="inlineStr">
        <is>
          <t>JÖNKÖPINGS LÄN</t>
        </is>
      </c>
      <c r="E174" t="inlineStr">
        <is>
          <t>VETLANDA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U174">
        <f>HYPERLINK("https://klasma.github.io/Logging_VETLANDA/knärot/A 65893-2018.png", "A 65893-2018")</f>
        <v/>
      </c>
      <c r="V174">
        <f>HYPERLINK("https://klasma.github.io/Logging_VETLANDA/klagomål/A 65893-2018.docx", "A 65893-2018")</f>
        <v/>
      </c>
      <c r="W174">
        <f>HYPERLINK("https://klasma.github.io/Logging_VETLANDA/klagomålsmail/A 65893-2018.docx", "A 65893-2018")</f>
        <v/>
      </c>
      <c r="X174">
        <f>HYPERLINK("https://klasma.github.io/Logging_VETLANDA/tillsyn/A 65893-2018.docx", "A 65893-2018")</f>
        <v/>
      </c>
      <c r="Y174">
        <f>HYPERLINK("https://klasma.github.io/Logging_VETLANDA/tillsynsmail/A 65893-2018.docx", "A 65893-2018")</f>
        <v/>
      </c>
    </row>
    <row r="175" ht="15" customHeight="1">
      <c r="A175" t="inlineStr">
        <is>
          <t>A 67962-2018</t>
        </is>
      </c>
      <c r="B175" s="1" t="n">
        <v>43437</v>
      </c>
      <c r="C175" s="1" t="n">
        <v>45192</v>
      </c>
      <c r="D175" t="inlineStr">
        <is>
          <t>JÖNKÖPINGS LÄN</t>
        </is>
      </c>
      <c r="E175" t="inlineStr">
        <is>
          <t>VETLANDA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68141-2018</t>
        </is>
      </c>
      <c r="B176" s="1" t="n">
        <v>43437</v>
      </c>
      <c r="C176" s="1" t="n">
        <v>45192</v>
      </c>
      <c r="D176" t="inlineStr">
        <is>
          <t>JÖNKÖPINGS LÄN</t>
        </is>
      </c>
      <c r="E176" t="inlineStr">
        <is>
          <t>VETLANDA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67977-2018</t>
        </is>
      </c>
      <c r="B177" s="1" t="n">
        <v>43437</v>
      </c>
      <c r="C177" s="1" t="n">
        <v>45192</v>
      </c>
      <c r="D177" t="inlineStr">
        <is>
          <t>JÖNKÖPINGS LÄN</t>
        </is>
      </c>
      <c r="E177" t="inlineStr">
        <is>
          <t>VETLANDA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67313-2018</t>
        </is>
      </c>
      <c r="B178" s="1" t="n">
        <v>43439</v>
      </c>
      <c r="C178" s="1" t="n">
        <v>45192</v>
      </c>
      <c r="D178" t="inlineStr">
        <is>
          <t>JÖNKÖPINGS LÄN</t>
        </is>
      </c>
      <c r="E178" t="inlineStr">
        <is>
          <t>VETLANDA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67296-2018</t>
        </is>
      </c>
      <c r="B179" s="1" t="n">
        <v>43439</v>
      </c>
      <c r="C179" s="1" t="n">
        <v>45192</v>
      </c>
      <c r="D179" t="inlineStr">
        <is>
          <t>JÖNKÖPINGS LÄN</t>
        </is>
      </c>
      <c r="E179" t="inlineStr">
        <is>
          <t>VETLANDA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67969-2018</t>
        </is>
      </c>
      <c r="B180" s="1" t="n">
        <v>43440</v>
      </c>
      <c r="C180" s="1" t="n">
        <v>45192</v>
      </c>
      <c r="D180" t="inlineStr">
        <is>
          <t>JÖNKÖPINGS LÄN</t>
        </is>
      </c>
      <c r="E180" t="inlineStr">
        <is>
          <t>VETLANDA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68535-2018</t>
        </is>
      </c>
      <c r="B181" s="1" t="n">
        <v>43444</v>
      </c>
      <c r="C181" s="1" t="n">
        <v>45192</v>
      </c>
      <c r="D181" t="inlineStr">
        <is>
          <t>JÖNKÖPINGS LÄN</t>
        </is>
      </c>
      <c r="E181" t="inlineStr">
        <is>
          <t>VETLANDA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69734-2018</t>
        </is>
      </c>
      <c r="B182" s="1" t="n">
        <v>43447</v>
      </c>
      <c r="C182" s="1" t="n">
        <v>45192</v>
      </c>
      <c r="D182" t="inlineStr">
        <is>
          <t>JÖNKÖPINGS LÄN</t>
        </is>
      </c>
      <c r="E182" t="inlineStr">
        <is>
          <t>VETLANDA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70277-2018</t>
        </is>
      </c>
      <c r="B183" s="1" t="n">
        <v>43449</v>
      </c>
      <c r="C183" s="1" t="n">
        <v>45192</v>
      </c>
      <c r="D183" t="inlineStr">
        <is>
          <t>JÖNKÖPINGS LÄN</t>
        </is>
      </c>
      <c r="E183" t="inlineStr">
        <is>
          <t>VETLANDA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70876-2018</t>
        </is>
      </c>
      <c r="B184" s="1" t="n">
        <v>43452</v>
      </c>
      <c r="C184" s="1" t="n">
        <v>45192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70821-2018</t>
        </is>
      </c>
      <c r="B185" s="1" t="n">
        <v>43452</v>
      </c>
      <c r="C185" s="1" t="n">
        <v>45192</v>
      </c>
      <c r="D185" t="inlineStr">
        <is>
          <t>JÖNKÖPINGS LÄN</t>
        </is>
      </c>
      <c r="E185" t="inlineStr">
        <is>
          <t>VETLANDA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70872-2018</t>
        </is>
      </c>
      <c r="B186" s="1" t="n">
        <v>43452</v>
      </c>
      <c r="C186" s="1" t="n">
        <v>45192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9.800000000000001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71183-2018</t>
        </is>
      </c>
      <c r="B187" s="1" t="n">
        <v>43453</v>
      </c>
      <c r="C187" s="1" t="n">
        <v>45192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71174-2018</t>
        </is>
      </c>
      <c r="B188" s="1" t="n">
        <v>43453</v>
      </c>
      <c r="C188" s="1" t="n">
        <v>45192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71196-2018</t>
        </is>
      </c>
      <c r="B189" s="1" t="n">
        <v>43453</v>
      </c>
      <c r="C189" s="1" t="n">
        <v>45192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71178-2018</t>
        </is>
      </c>
      <c r="B190" s="1" t="n">
        <v>43453</v>
      </c>
      <c r="C190" s="1" t="n">
        <v>45192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71364-2018</t>
        </is>
      </c>
      <c r="B191" s="1" t="n">
        <v>43453</v>
      </c>
      <c r="C191" s="1" t="n">
        <v>45192</v>
      </c>
      <c r="D191" t="inlineStr">
        <is>
          <t>JÖNKÖPINGS LÄN</t>
        </is>
      </c>
      <c r="E191" t="inlineStr">
        <is>
          <t>VETLANDA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71191-2018</t>
        </is>
      </c>
      <c r="B192" s="1" t="n">
        <v>43453</v>
      </c>
      <c r="C192" s="1" t="n">
        <v>45192</v>
      </c>
      <c r="D192" t="inlineStr">
        <is>
          <t>JÖNKÖPINGS LÄN</t>
        </is>
      </c>
      <c r="E192" t="inlineStr">
        <is>
          <t>VETLANDA</t>
        </is>
      </c>
      <c r="F192" t="inlineStr">
        <is>
          <t>Sveaskog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1616-2019</t>
        </is>
      </c>
      <c r="B193" s="1" t="n">
        <v>43461</v>
      </c>
      <c r="C193" s="1" t="n">
        <v>45192</v>
      </c>
      <c r="D193" t="inlineStr">
        <is>
          <t>JÖNKÖPINGS LÄN</t>
        </is>
      </c>
      <c r="E193" t="inlineStr">
        <is>
          <t>VETLANDA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1603-2019</t>
        </is>
      </c>
      <c r="B194" s="1" t="n">
        <v>43461</v>
      </c>
      <c r="C194" s="1" t="n">
        <v>45192</v>
      </c>
      <c r="D194" t="inlineStr">
        <is>
          <t>JÖNKÖPINGS LÄN</t>
        </is>
      </c>
      <c r="E194" t="inlineStr">
        <is>
          <t>VETLANDA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72660-2018</t>
        </is>
      </c>
      <c r="B195" s="1" t="n">
        <v>43465</v>
      </c>
      <c r="C195" s="1" t="n">
        <v>45192</v>
      </c>
      <c r="D195" t="inlineStr">
        <is>
          <t>JÖNKÖPINGS LÄN</t>
        </is>
      </c>
      <c r="E195" t="inlineStr">
        <is>
          <t>VETLANDA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72659-2018</t>
        </is>
      </c>
      <c r="B196" s="1" t="n">
        <v>43465</v>
      </c>
      <c r="C196" s="1" t="n">
        <v>45192</v>
      </c>
      <c r="D196" t="inlineStr">
        <is>
          <t>JÖNKÖPINGS LÄN</t>
        </is>
      </c>
      <c r="E196" t="inlineStr">
        <is>
          <t>VETLANDA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72662-2018</t>
        </is>
      </c>
      <c r="B197" s="1" t="n">
        <v>43465</v>
      </c>
      <c r="C197" s="1" t="n">
        <v>45192</v>
      </c>
      <c r="D197" t="inlineStr">
        <is>
          <t>JÖNKÖPINGS LÄN</t>
        </is>
      </c>
      <c r="E197" t="inlineStr">
        <is>
          <t>VETLANDA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2173-2019</t>
        </is>
      </c>
      <c r="B198" s="1" t="n">
        <v>43467</v>
      </c>
      <c r="C198" s="1" t="n">
        <v>45192</v>
      </c>
      <c r="D198" t="inlineStr">
        <is>
          <t>JÖNKÖPINGS LÄN</t>
        </is>
      </c>
      <c r="E198" t="inlineStr">
        <is>
          <t>VETLANDA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512-2019</t>
        </is>
      </c>
      <c r="B199" s="1" t="n">
        <v>43469</v>
      </c>
      <c r="C199" s="1" t="n">
        <v>45192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536-2019</t>
        </is>
      </c>
      <c r="B200" s="1" t="n">
        <v>43469</v>
      </c>
      <c r="C200" s="1" t="n">
        <v>45192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514-2019</t>
        </is>
      </c>
      <c r="B201" s="1" t="n">
        <v>43469</v>
      </c>
      <c r="C201" s="1" t="n">
        <v>45192</v>
      </c>
      <c r="D201" t="inlineStr">
        <is>
          <t>JÖNKÖPINGS LÄN</t>
        </is>
      </c>
      <c r="E201" t="inlineStr">
        <is>
          <t>VETLANDA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3280-2019</t>
        </is>
      </c>
      <c r="B202" s="1" t="n">
        <v>43473</v>
      </c>
      <c r="C202" s="1" t="n">
        <v>45192</v>
      </c>
      <c r="D202" t="inlineStr">
        <is>
          <t>JÖNKÖPINGS LÄN</t>
        </is>
      </c>
      <c r="E202" t="inlineStr">
        <is>
          <t>VETLANDA</t>
        </is>
      </c>
      <c r="F202" t="inlineStr">
        <is>
          <t>Kyrkan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1304-2019</t>
        </is>
      </c>
      <c r="B203" s="1" t="n">
        <v>43473</v>
      </c>
      <c r="C203" s="1" t="n">
        <v>45192</v>
      </c>
      <c r="D203" t="inlineStr">
        <is>
          <t>JÖNKÖPINGS LÄN</t>
        </is>
      </c>
      <c r="E203" t="inlineStr">
        <is>
          <t>VETLANDA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1388-2019</t>
        </is>
      </c>
      <c r="B204" s="1" t="n">
        <v>43473</v>
      </c>
      <c r="C204" s="1" t="n">
        <v>45192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3012-2019</t>
        </is>
      </c>
      <c r="B205" s="1" t="n">
        <v>43473</v>
      </c>
      <c r="C205" s="1" t="n">
        <v>45192</v>
      </c>
      <c r="D205" t="inlineStr">
        <is>
          <t>JÖNKÖPINGS LÄN</t>
        </is>
      </c>
      <c r="E205" t="inlineStr">
        <is>
          <t>VETLANDA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1406-2019</t>
        </is>
      </c>
      <c r="B206" s="1" t="n">
        <v>43473</v>
      </c>
      <c r="C206" s="1" t="n">
        <v>45192</v>
      </c>
      <c r="D206" t="inlineStr">
        <is>
          <t>JÖNKÖPINGS LÄN</t>
        </is>
      </c>
      <c r="E206" t="inlineStr">
        <is>
          <t>VETLANDA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1881-2019</t>
        </is>
      </c>
      <c r="B207" s="1" t="n">
        <v>43474</v>
      </c>
      <c r="C207" s="1" t="n">
        <v>45192</v>
      </c>
      <c r="D207" t="inlineStr">
        <is>
          <t>JÖNKÖPINGS LÄN</t>
        </is>
      </c>
      <c r="E207" t="inlineStr">
        <is>
          <t>VETLANDA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4232-2019</t>
        </is>
      </c>
      <c r="B208" s="1" t="n">
        <v>43476</v>
      </c>
      <c r="C208" s="1" t="n">
        <v>45192</v>
      </c>
      <c r="D208" t="inlineStr">
        <is>
          <t>JÖNKÖPINGS LÄN</t>
        </is>
      </c>
      <c r="E208" t="inlineStr">
        <is>
          <t>VETLANDA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3183-2019</t>
        </is>
      </c>
      <c r="B209" s="1" t="n">
        <v>43480</v>
      </c>
      <c r="C209" s="1" t="n">
        <v>45192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3184-2019</t>
        </is>
      </c>
      <c r="B210" s="1" t="n">
        <v>43480</v>
      </c>
      <c r="C210" s="1" t="n">
        <v>45192</v>
      </c>
      <c r="D210" t="inlineStr">
        <is>
          <t>JÖNKÖPINGS LÄN</t>
        </is>
      </c>
      <c r="E210" t="inlineStr">
        <is>
          <t>VETLANDA</t>
        </is>
      </c>
      <c r="F210" t="inlineStr">
        <is>
          <t>Sveaskog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3592-2019</t>
        </is>
      </c>
      <c r="B211" s="1" t="n">
        <v>43481</v>
      </c>
      <c r="C211" s="1" t="n">
        <v>45192</v>
      </c>
      <c r="D211" t="inlineStr">
        <is>
          <t>JÖNKÖPINGS LÄN</t>
        </is>
      </c>
      <c r="E211" t="inlineStr">
        <is>
          <t>VETLANDA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5300-2019</t>
        </is>
      </c>
      <c r="B212" s="1" t="n">
        <v>43481</v>
      </c>
      <c r="C212" s="1" t="n">
        <v>45192</v>
      </c>
      <c r="D212" t="inlineStr">
        <is>
          <t>JÖNKÖPINGS LÄN</t>
        </is>
      </c>
      <c r="E212" t="inlineStr">
        <is>
          <t>VETLANDA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5469-2019</t>
        </is>
      </c>
      <c r="B213" s="1" t="n">
        <v>43482</v>
      </c>
      <c r="C213" s="1" t="n">
        <v>45192</v>
      </c>
      <c r="D213" t="inlineStr">
        <is>
          <t>JÖNKÖPINGS LÄN</t>
        </is>
      </c>
      <c r="E213" t="inlineStr">
        <is>
          <t>VETLANDA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5677-2019</t>
        </is>
      </c>
      <c r="B214" s="1" t="n">
        <v>43482</v>
      </c>
      <c r="C214" s="1" t="n">
        <v>45192</v>
      </c>
      <c r="D214" t="inlineStr">
        <is>
          <t>JÖNKÖPINGS LÄN</t>
        </is>
      </c>
      <c r="E214" t="inlineStr">
        <is>
          <t>VETLANDA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5459-2019</t>
        </is>
      </c>
      <c r="B215" s="1" t="n">
        <v>43482</v>
      </c>
      <c r="C215" s="1" t="n">
        <v>45192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4440-2019</t>
        </is>
      </c>
      <c r="B216" s="1" t="n">
        <v>43485</v>
      </c>
      <c r="C216" s="1" t="n">
        <v>45192</v>
      </c>
      <c r="D216" t="inlineStr">
        <is>
          <t>JÖNKÖPINGS LÄN</t>
        </is>
      </c>
      <c r="E216" t="inlineStr">
        <is>
          <t>VETLANDA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6181-2019</t>
        </is>
      </c>
      <c r="B217" s="1" t="n">
        <v>43486</v>
      </c>
      <c r="C217" s="1" t="n">
        <v>45192</v>
      </c>
      <c r="D217" t="inlineStr">
        <is>
          <t>JÖNKÖPINGS LÄN</t>
        </is>
      </c>
      <c r="E217" t="inlineStr">
        <is>
          <t>VETLANDA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6179-2019</t>
        </is>
      </c>
      <c r="B218" s="1" t="n">
        <v>43486</v>
      </c>
      <c r="C218" s="1" t="n">
        <v>45192</v>
      </c>
      <c r="D218" t="inlineStr">
        <is>
          <t>JÖNKÖPINGS LÄN</t>
        </is>
      </c>
      <c r="E218" t="inlineStr">
        <is>
          <t>VETLANDA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6357-2019</t>
        </is>
      </c>
      <c r="B219" s="1" t="n">
        <v>43493</v>
      </c>
      <c r="C219" s="1" t="n">
        <v>45192</v>
      </c>
      <c r="D219" t="inlineStr">
        <is>
          <t>JÖNKÖPINGS LÄN</t>
        </is>
      </c>
      <c r="E219" t="inlineStr">
        <is>
          <t>VETLANDA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7562-2019</t>
        </is>
      </c>
      <c r="B220" s="1" t="n">
        <v>43497</v>
      </c>
      <c r="C220" s="1" t="n">
        <v>45192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7430-2019</t>
        </is>
      </c>
      <c r="B221" s="1" t="n">
        <v>43497</v>
      </c>
      <c r="C221" s="1" t="n">
        <v>45192</v>
      </c>
      <c r="D221" t="inlineStr">
        <is>
          <t>JÖNKÖPINGS LÄN</t>
        </is>
      </c>
      <c r="E221" t="inlineStr">
        <is>
          <t>VETLANDA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8356-2019</t>
        </is>
      </c>
      <c r="B222" s="1" t="n">
        <v>43498</v>
      </c>
      <c r="C222" s="1" t="n">
        <v>45192</v>
      </c>
      <c r="D222" t="inlineStr">
        <is>
          <t>JÖNKÖPINGS LÄN</t>
        </is>
      </c>
      <c r="E222" t="inlineStr">
        <is>
          <t>VETLANDA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8776-2019</t>
        </is>
      </c>
      <c r="B223" s="1" t="n">
        <v>43502</v>
      </c>
      <c r="C223" s="1" t="n">
        <v>45192</v>
      </c>
      <c r="D223" t="inlineStr">
        <is>
          <t>JÖNKÖPINGS LÄN</t>
        </is>
      </c>
      <c r="E223" t="inlineStr">
        <is>
          <t>VETLANDA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8788-2019</t>
        </is>
      </c>
      <c r="B224" s="1" t="n">
        <v>43502</v>
      </c>
      <c r="C224" s="1" t="n">
        <v>45192</v>
      </c>
      <c r="D224" t="inlineStr">
        <is>
          <t>JÖNKÖPINGS LÄN</t>
        </is>
      </c>
      <c r="E224" t="inlineStr">
        <is>
          <t>VETLANDA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8879-2019</t>
        </is>
      </c>
      <c r="B225" s="1" t="n">
        <v>43503</v>
      </c>
      <c r="C225" s="1" t="n">
        <v>45192</v>
      </c>
      <c r="D225" t="inlineStr">
        <is>
          <t>JÖNKÖPINGS LÄN</t>
        </is>
      </c>
      <c r="E225" t="inlineStr">
        <is>
          <t>VETLANDA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9069-2019</t>
        </is>
      </c>
      <c r="B226" s="1" t="n">
        <v>43504</v>
      </c>
      <c r="C226" s="1" t="n">
        <v>45192</v>
      </c>
      <c r="D226" t="inlineStr">
        <is>
          <t>JÖNKÖPINGS LÄN</t>
        </is>
      </c>
      <c r="E226" t="inlineStr">
        <is>
          <t>VETLANDA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10021-2019</t>
        </is>
      </c>
      <c r="B227" s="1" t="n">
        <v>43510</v>
      </c>
      <c r="C227" s="1" t="n">
        <v>45192</v>
      </c>
      <c r="D227" t="inlineStr">
        <is>
          <t>JÖNKÖPINGS LÄN</t>
        </is>
      </c>
      <c r="E227" t="inlineStr">
        <is>
          <t>VETLANDA</t>
        </is>
      </c>
      <c r="F227" t="inlineStr">
        <is>
          <t>Sveaskog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10174-2019</t>
        </is>
      </c>
      <c r="B228" s="1" t="n">
        <v>43510</v>
      </c>
      <c r="C228" s="1" t="n">
        <v>45192</v>
      </c>
      <c r="D228" t="inlineStr">
        <is>
          <t>JÖNKÖPINGS LÄN</t>
        </is>
      </c>
      <c r="E228" t="inlineStr">
        <is>
          <t>VETLANDA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10222-2019</t>
        </is>
      </c>
      <c r="B229" s="1" t="n">
        <v>43510</v>
      </c>
      <c r="C229" s="1" t="n">
        <v>45192</v>
      </c>
      <c r="D229" t="inlineStr">
        <is>
          <t>JÖNKÖPINGS LÄN</t>
        </is>
      </c>
      <c r="E229" t="inlineStr">
        <is>
          <t>VETLANDA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10209-2019</t>
        </is>
      </c>
      <c r="B230" s="1" t="n">
        <v>43510</v>
      </c>
      <c r="C230" s="1" t="n">
        <v>45192</v>
      </c>
      <c r="D230" t="inlineStr">
        <is>
          <t>JÖNKÖPINGS LÄN</t>
        </is>
      </c>
      <c r="E230" t="inlineStr">
        <is>
          <t>VETLANDA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10596-2019</t>
        </is>
      </c>
      <c r="B231" s="1" t="n">
        <v>43514</v>
      </c>
      <c r="C231" s="1" t="n">
        <v>45192</v>
      </c>
      <c r="D231" t="inlineStr">
        <is>
          <t>JÖNKÖPINGS LÄN</t>
        </is>
      </c>
      <c r="E231" t="inlineStr">
        <is>
          <t>VETLANDA</t>
        </is>
      </c>
      <c r="G231" t="n">
        <v>12.4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11168-2019</t>
        </is>
      </c>
      <c r="B232" s="1" t="n">
        <v>43515</v>
      </c>
      <c r="C232" s="1" t="n">
        <v>45192</v>
      </c>
      <c r="D232" t="inlineStr">
        <is>
          <t>JÖNKÖPINGS LÄN</t>
        </is>
      </c>
      <c r="E232" t="inlineStr">
        <is>
          <t>VETLANDA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11142-2019</t>
        </is>
      </c>
      <c r="B233" s="1" t="n">
        <v>43515</v>
      </c>
      <c r="C233" s="1" t="n">
        <v>45192</v>
      </c>
      <c r="D233" t="inlineStr">
        <is>
          <t>JÖNKÖPINGS LÄN</t>
        </is>
      </c>
      <c r="E233" t="inlineStr">
        <is>
          <t>VETLANDA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10935-2019</t>
        </is>
      </c>
      <c r="B234" s="1" t="n">
        <v>43515</v>
      </c>
      <c r="C234" s="1" t="n">
        <v>45192</v>
      </c>
      <c r="D234" t="inlineStr">
        <is>
          <t>JÖNKÖPINGS LÄN</t>
        </is>
      </c>
      <c r="E234" t="inlineStr">
        <is>
          <t>VETLANDA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11490-2019</t>
        </is>
      </c>
      <c r="B235" s="1" t="n">
        <v>43517</v>
      </c>
      <c r="C235" s="1" t="n">
        <v>45192</v>
      </c>
      <c r="D235" t="inlineStr">
        <is>
          <t>JÖNKÖPINGS LÄN</t>
        </is>
      </c>
      <c r="E235" t="inlineStr">
        <is>
          <t>VETLANDA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11469-2019</t>
        </is>
      </c>
      <c r="B236" s="1" t="n">
        <v>43517</v>
      </c>
      <c r="C236" s="1" t="n">
        <v>45192</v>
      </c>
      <c r="D236" t="inlineStr">
        <is>
          <t>JÖNKÖPINGS LÄN</t>
        </is>
      </c>
      <c r="E236" t="inlineStr">
        <is>
          <t>VETLANDA</t>
        </is>
      </c>
      <c r="F236" t="inlineStr">
        <is>
          <t>Sveaskog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11702-2019</t>
        </is>
      </c>
      <c r="B237" s="1" t="n">
        <v>43518</v>
      </c>
      <c r="C237" s="1" t="n">
        <v>45192</v>
      </c>
      <c r="D237" t="inlineStr">
        <is>
          <t>JÖNKÖPINGS LÄN</t>
        </is>
      </c>
      <c r="E237" t="inlineStr">
        <is>
          <t>VETLANDA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12313-2019</t>
        </is>
      </c>
      <c r="B238" s="1" t="n">
        <v>43523</v>
      </c>
      <c r="C238" s="1" t="n">
        <v>45192</v>
      </c>
      <c r="D238" t="inlineStr">
        <is>
          <t>JÖNKÖPINGS LÄN</t>
        </is>
      </c>
      <c r="E238" t="inlineStr">
        <is>
          <t>VETLANDA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12672-2019</t>
        </is>
      </c>
      <c r="B239" s="1" t="n">
        <v>43524</v>
      </c>
      <c r="C239" s="1" t="n">
        <v>45192</v>
      </c>
      <c r="D239" t="inlineStr">
        <is>
          <t>JÖNKÖPINGS LÄN</t>
        </is>
      </c>
      <c r="E239" t="inlineStr">
        <is>
          <t>VETLANDA</t>
        </is>
      </c>
      <c r="F239" t="inlineStr">
        <is>
          <t>Kyrkan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12803-2019</t>
        </is>
      </c>
      <c r="B240" s="1" t="n">
        <v>43525</v>
      </c>
      <c r="C240" s="1" t="n">
        <v>45192</v>
      </c>
      <c r="D240" t="inlineStr">
        <is>
          <t>JÖNKÖPINGS LÄN</t>
        </is>
      </c>
      <c r="E240" t="inlineStr">
        <is>
          <t>VETLANDA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13599-2019</t>
        </is>
      </c>
      <c r="B241" s="1" t="n">
        <v>43530</v>
      </c>
      <c r="C241" s="1" t="n">
        <v>45192</v>
      </c>
      <c r="D241" t="inlineStr">
        <is>
          <t>JÖNKÖPINGS LÄN</t>
        </is>
      </c>
      <c r="E241" t="inlineStr">
        <is>
          <t>VETLANDA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13865-2019</t>
        </is>
      </c>
      <c r="B242" s="1" t="n">
        <v>43530</v>
      </c>
      <c r="C242" s="1" t="n">
        <v>45192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13872-2019</t>
        </is>
      </c>
      <c r="B243" s="1" t="n">
        <v>43530</v>
      </c>
      <c r="C243" s="1" t="n">
        <v>45192</v>
      </c>
      <c r="D243" t="inlineStr">
        <is>
          <t>JÖNKÖPINGS LÄN</t>
        </is>
      </c>
      <c r="E243" t="inlineStr">
        <is>
          <t>VETLANDA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14013-2019</t>
        </is>
      </c>
      <c r="B244" s="1" t="n">
        <v>43531</v>
      </c>
      <c r="C244" s="1" t="n">
        <v>45192</v>
      </c>
      <c r="D244" t="inlineStr">
        <is>
          <t>JÖNKÖPINGS LÄN</t>
        </is>
      </c>
      <c r="E244" t="inlineStr">
        <is>
          <t>VETLANDA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13715-2019</t>
        </is>
      </c>
      <c r="B245" s="1" t="n">
        <v>43531</v>
      </c>
      <c r="C245" s="1" t="n">
        <v>45192</v>
      </c>
      <c r="D245" t="inlineStr">
        <is>
          <t>JÖNKÖPINGS LÄN</t>
        </is>
      </c>
      <c r="E245" t="inlineStr">
        <is>
          <t>VETLANDA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14596-2019</t>
        </is>
      </c>
      <c r="B246" s="1" t="n">
        <v>43536</v>
      </c>
      <c r="C246" s="1" t="n">
        <v>45192</v>
      </c>
      <c r="D246" t="inlineStr">
        <is>
          <t>JÖNKÖPINGS LÄN</t>
        </is>
      </c>
      <c r="E246" t="inlineStr">
        <is>
          <t>VETLANDA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14397-2019</t>
        </is>
      </c>
      <c r="B247" s="1" t="n">
        <v>43536</v>
      </c>
      <c r="C247" s="1" t="n">
        <v>45192</v>
      </c>
      <c r="D247" t="inlineStr">
        <is>
          <t>JÖNKÖPINGS LÄN</t>
        </is>
      </c>
      <c r="E247" t="inlineStr">
        <is>
          <t>VETLANDA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14972-2019</t>
        </is>
      </c>
      <c r="B248" s="1" t="n">
        <v>43538</v>
      </c>
      <c r="C248" s="1" t="n">
        <v>45192</v>
      </c>
      <c r="D248" t="inlineStr">
        <is>
          <t>JÖNKÖPINGS LÄN</t>
        </is>
      </c>
      <c r="E248" t="inlineStr">
        <is>
          <t>VETLANDA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14643-2019</t>
        </is>
      </c>
      <c r="B249" s="1" t="n">
        <v>43538</v>
      </c>
      <c r="C249" s="1" t="n">
        <v>45192</v>
      </c>
      <c r="D249" t="inlineStr">
        <is>
          <t>JÖNKÖPINGS LÄN</t>
        </is>
      </c>
      <c r="E249" t="inlineStr">
        <is>
          <t>VETLANDA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14816-2019</t>
        </is>
      </c>
      <c r="B250" s="1" t="n">
        <v>43539</v>
      </c>
      <c r="C250" s="1" t="n">
        <v>45192</v>
      </c>
      <c r="D250" t="inlineStr">
        <is>
          <t>JÖNKÖPINGS LÄN</t>
        </is>
      </c>
      <c r="E250" t="inlineStr">
        <is>
          <t>VETLANDA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15753-2019</t>
        </is>
      </c>
      <c r="B251" s="1" t="n">
        <v>43543</v>
      </c>
      <c r="C251" s="1" t="n">
        <v>45192</v>
      </c>
      <c r="D251" t="inlineStr">
        <is>
          <t>JÖNKÖPINGS LÄN</t>
        </is>
      </c>
      <c r="E251" t="inlineStr">
        <is>
          <t>VETLANDA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16939-2019</t>
        </is>
      </c>
      <c r="B252" s="1" t="n">
        <v>43549</v>
      </c>
      <c r="C252" s="1" t="n">
        <v>45192</v>
      </c>
      <c r="D252" t="inlineStr">
        <is>
          <t>JÖNKÖPINGS LÄN</t>
        </is>
      </c>
      <c r="E252" t="inlineStr">
        <is>
          <t>VETLANDA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16935-2019</t>
        </is>
      </c>
      <c r="B253" s="1" t="n">
        <v>43549</v>
      </c>
      <c r="C253" s="1" t="n">
        <v>45192</v>
      </c>
      <c r="D253" t="inlineStr">
        <is>
          <t>JÖNKÖPINGS LÄN</t>
        </is>
      </c>
      <c r="E253" t="inlineStr">
        <is>
          <t>VETLANDA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17542-2019</t>
        </is>
      </c>
      <c r="B254" s="1" t="n">
        <v>43553</v>
      </c>
      <c r="C254" s="1" t="n">
        <v>45192</v>
      </c>
      <c r="D254" t="inlineStr">
        <is>
          <t>JÖNKÖPINGS LÄN</t>
        </is>
      </c>
      <c r="E254" t="inlineStr">
        <is>
          <t>VETLANDA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17610-2019</t>
        </is>
      </c>
      <c r="B255" s="1" t="n">
        <v>43555</v>
      </c>
      <c r="C255" s="1" t="n">
        <v>45192</v>
      </c>
      <c r="D255" t="inlineStr">
        <is>
          <t>JÖNKÖPINGS LÄN</t>
        </is>
      </c>
      <c r="E255" t="inlineStr">
        <is>
          <t>VETLANDA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18559-2019</t>
        </is>
      </c>
      <c r="B256" s="1" t="n">
        <v>43559</v>
      </c>
      <c r="C256" s="1" t="n">
        <v>45192</v>
      </c>
      <c r="D256" t="inlineStr">
        <is>
          <t>JÖNKÖPINGS LÄN</t>
        </is>
      </c>
      <c r="E256" t="inlineStr">
        <is>
          <t>VETLANDA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18733-2019</t>
        </is>
      </c>
      <c r="B257" s="1" t="n">
        <v>43560</v>
      </c>
      <c r="C257" s="1" t="n">
        <v>45192</v>
      </c>
      <c r="D257" t="inlineStr">
        <is>
          <t>JÖNKÖPINGS LÄN</t>
        </is>
      </c>
      <c r="E257" t="inlineStr">
        <is>
          <t>VETLANDA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19600-2019</t>
        </is>
      </c>
      <c r="B258" s="1" t="n">
        <v>43566</v>
      </c>
      <c r="C258" s="1" t="n">
        <v>45192</v>
      </c>
      <c r="D258" t="inlineStr">
        <is>
          <t>JÖNKÖPINGS LÄN</t>
        </is>
      </c>
      <c r="E258" t="inlineStr">
        <is>
          <t>VETLANDA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19605-2019</t>
        </is>
      </c>
      <c r="B259" s="1" t="n">
        <v>43566</v>
      </c>
      <c r="C259" s="1" t="n">
        <v>45192</v>
      </c>
      <c r="D259" t="inlineStr">
        <is>
          <t>JÖNKÖPINGS LÄN</t>
        </is>
      </c>
      <c r="E259" t="inlineStr">
        <is>
          <t>VETLANDA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19911-2019</t>
        </is>
      </c>
      <c r="B260" s="1" t="n">
        <v>43567</v>
      </c>
      <c r="C260" s="1" t="n">
        <v>45192</v>
      </c>
      <c r="D260" t="inlineStr">
        <is>
          <t>JÖNKÖPINGS LÄN</t>
        </is>
      </c>
      <c r="E260" t="inlineStr">
        <is>
          <t>VETLANDA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21354-2019</t>
        </is>
      </c>
      <c r="B261" s="1" t="n">
        <v>43579</v>
      </c>
      <c r="C261" s="1" t="n">
        <v>45192</v>
      </c>
      <c r="D261" t="inlineStr">
        <is>
          <t>JÖNKÖPINGS LÄN</t>
        </is>
      </c>
      <c r="E261" t="inlineStr">
        <is>
          <t>VETLANDA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21227-2019</t>
        </is>
      </c>
      <c r="B262" s="1" t="n">
        <v>43579</v>
      </c>
      <c r="C262" s="1" t="n">
        <v>45192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21571-2019</t>
        </is>
      </c>
      <c r="B263" s="1" t="n">
        <v>43580</v>
      </c>
      <c r="C263" s="1" t="n">
        <v>45192</v>
      </c>
      <c r="D263" t="inlineStr">
        <is>
          <t>JÖNKÖPINGS LÄN</t>
        </is>
      </c>
      <c r="E263" t="inlineStr">
        <is>
          <t>VETLANDA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21568-2019</t>
        </is>
      </c>
      <c r="B264" s="1" t="n">
        <v>43580</v>
      </c>
      <c r="C264" s="1" t="n">
        <v>45192</v>
      </c>
      <c r="D264" t="inlineStr">
        <is>
          <t>JÖNKÖPINGS LÄN</t>
        </is>
      </c>
      <c r="E264" t="inlineStr">
        <is>
          <t>VETLANDA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21856-2019</t>
        </is>
      </c>
      <c r="B265" s="1" t="n">
        <v>43584</v>
      </c>
      <c r="C265" s="1" t="n">
        <v>45192</v>
      </c>
      <c r="D265" t="inlineStr">
        <is>
          <t>JÖNKÖPINGS LÄN</t>
        </is>
      </c>
      <c r="E265" t="inlineStr">
        <is>
          <t>VETLANDA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22167-2019</t>
        </is>
      </c>
      <c r="B266" s="1" t="n">
        <v>43585</v>
      </c>
      <c r="C266" s="1" t="n">
        <v>45192</v>
      </c>
      <c r="D266" t="inlineStr">
        <is>
          <t>JÖNKÖPINGS LÄN</t>
        </is>
      </c>
      <c r="E266" t="inlineStr">
        <is>
          <t>VETLANDA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22171-2019</t>
        </is>
      </c>
      <c r="B267" s="1" t="n">
        <v>43585</v>
      </c>
      <c r="C267" s="1" t="n">
        <v>45192</v>
      </c>
      <c r="D267" t="inlineStr">
        <is>
          <t>JÖNKÖPINGS LÄN</t>
        </is>
      </c>
      <c r="E267" t="inlineStr">
        <is>
          <t>VETLANDA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23164-2019</t>
        </is>
      </c>
      <c r="B268" s="1" t="n">
        <v>43592</v>
      </c>
      <c r="C268" s="1" t="n">
        <v>45192</v>
      </c>
      <c r="D268" t="inlineStr">
        <is>
          <t>JÖNKÖPINGS LÄN</t>
        </is>
      </c>
      <c r="E268" t="inlineStr">
        <is>
          <t>VETLANDA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23371-2019</t>
        </is>
      </c>
      <c r="B269" s="1" t="n">
        <v>43593</v>
      </c>
      <c r="C269" s="1" t="n">
        <v>45192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23650-2019</t>
        </is>
      </c>
      <c r="B270" s="1" t="n">
        <v>43594</v>
      </c>
      <c r="C270" s="1" t="n">
        <v>45192</v>
      </c>
      <c r="D270" t="inlineStr">
        <is>
          <t>JÖNKÖPINGS LÄN</t>
        </is>
      </c>
      <c r="E270" t="inlineStr">
        <is>
          <t>VETLANDA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23978-2019</t>
        </is>
      </c>
      <c r="B271" s="1" t="n">
        <v>43595</v>
      </c>
      <c r="C271" s="1" t="n">
        <v>45192</v>
      </c>
      <c r="D271" t="inlineStr">
        <is>
          <t>JÖNKÖPINGS LÄN</t>
        </is>
      </c>
      <c r="E271" t="inlineStr">
        <is>
          <t>VETLANDA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24648-2019</t>
        </is>
      </c>
      <c r="B272" s="1" t="n">
        <v>43601</v>
      </c>
      <c r="C272" s="1" t="n">
        <v>45192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24649-2019</t>
        </is>
      </c>
      <c r="B273" s="1" t="n">
        <v>43601</v>
      </c>
      <c r="C273" s="1" t="n">
        <v>45192</v>
      </c>
      <c r="D273" t="inlineStr">
        <is>
          <t>JÖNKÖPINGS LÄN</t>
        </is>
      </c>
      <c r="E273" t="inlineStr">
        <is>
          <t>VETLANDA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25083-2019</t>
        </is>
      </c>
      <c r="B274" s="1" t="n">
        <v>43605</v>
      </c>
      <c r="C274" s="1" t="n">
        <v>45192</v>
      </c>
      <c r="D274" t="inlineStr">
        <is>
          <t>JÖNKÖPINGS LÄN</t>
        </is>
      </c>
      <c r="E274" t="inlineStr">
        <is>
          <t>VETLANDA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25895-2019</t>
        </is>
      </c>
      <c r="B275" s="1" t="n">
        <v>43605</v>
      </c>
      <c r="C275" s="1" t="n">
        <v>45192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25819-2019</t>
        </is>
      </c>
      <c r="B276" s="1" t="n">
        <v>43605</v>
      </c>
      <c r="C276" s="1" t="n">
        <v>45192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25868-2019</t>
        </is>
      </c>
      <c r="B277" s="1" t="n">
        <v>43605</v>
      </c>
      <c r="C277" s="1" t="n">
        <v>45192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25888-2019</t>
        </is>
      </c>
      <c r="B278" s="1" t="n">
        <v>43605</v>
      </c>
      <c r="C278" s="1" t="n">
        <v>45192</v>
      </c>
      <c r="D278" t="inlineStr">
        <is>
          <t>JÖNKÖPINGS LÄN</t>
        </is>
      </c>
      <c r="E278" t="inlineStr">
        <is>
          <t>VETLANDA</t>
        </is>
      </c>
      <c r="F278" t="inlineStr">
        <is>
          <t>Kommuner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25086-2019</t>
        </is>
      </c>
      <c r="B279" s="1" t="n">
        <v>43605</v>
      </c>
      <c r="C279" s="1" t="n">
        <v>45192</v>
      </c>
      <c r="D279" t="inlineStr">
        <is>
          <t>JÖNKÖPINGS LÄN</t>
        </is>
      </c>
      <c r="E279" t="inlineStr">
        <is>
          <t>VETLANDA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25795-2019</t>
        </is>
      </c>
      <c r="B280" s="1" t="n">
        <v>43605</v>
      </c>
      <c r="C280" s="1" t="n">
        <v>45192</v>
      </c>
      <c r="D280" t="inlineStr">
        <is>
          <t>JÖNKÖPINGS LÄN</t>
        </is>
      </c>
      <c r="E280" t="inlineStr">
        <is>
          <t>VETLANDA</t>
        </is>
      </c>
      <c r="F280" t="inlineStr">
        <is>
          <t>Kommuner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25379-2019</t>
        </is>
      </c>
      <c r="B281" s="1" t="n">
        <v>43606</v>
      </c>
      <c r="C281" s="1" t="n">
        <v>45192</v>
      </c>
      <c r="D281" t="inlineStr">
        <is>
          <t>JÖNKÖPINGS LÄN</t>
        </is>
      </c>
      <c r="E281" t="inlineStr">
        <is>
          <t>VETLANDA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25389-2019</t>
        </is>
      </c>
      <c r="B282" s="1" t="n">
        <v>43606</v>
      </c>
      <c r="C282" s="1" t="n">
        <v>45192</v>
      </c>
      <c r="D282" t="inlineStr">
        <is>
          <t>JÖNKÖPINGS LÄN</t>
        </is>
      </c>
      <c r="E282" t="inlineStr">
        <is>
          <t>VETLANDA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25582-2019</t>
        </is>
      </c>
      <c r="B283" s="1" t="n">
        <v>43607</v>
      </c>
      <c r="C283" s="1" t="n">
        <v>45192</v>
      </c>
      <c r="D283" t="inlineStr">
        <is>
          <t>JÖNKÖPINGS LÄN</t>
        </is>
      </c>
      <c r="E283" t="inlineStr">
        <is>
          <t>VETLANDA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26554-2019</t>
        </is>
      </c>
      <c r="B284" s="1" t="n">
        <v>43612</v>
      </c>
      <c r="C284" s="1" t="n">
        <v>45192</v>
      </c>
      <c r="D284" t="inlineStr">
        <is>
          <t>JÖNKÖPINGS LÄN</t>
        </is>
      </c>
      <c r="E284" t="inlineStr">
        <is>
          <t>VETLANDA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27044-2019</t>
        </is>
      </c>
      <c r="B285" s="1" t="n">
        <v>43614</v>
      </c>
      <c r="C285" s="1" t="n">
        <v>45192</v>
      </c>
      <c r="D285" t="inlineStr">
        <is>
          <t>JÖNKÖPINGS LÄN</t>
        </is>
      </c>
      <c r="E285" t="inlineStr">
        <is>
          <t>VETLANDA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27466-2019</t>
        </is>
      </c>
      <c r="B286" s="1" t="n">
        <v>43618</v>
      </c>
      <c r="C286" s="1" t="n">
        <v>45192</v>
      </c>
      <c r="D286" t="inlineStr">
        <is>
          <t>JÖNKÖPINGS LÄN</t>
        </is>
      </c>
      <c r="E286" t="inlineStr">
        <is>
          <t>VETLANDA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27642-2019</t>
        </is>
      </c>
      <c r="B287" s="1" t="n">
        <v>43619</v>
      </c>
      <c r="C287" s="1" t="n">
        <v>45192</v>
      </c>
      <c r="D287" t="inlineStr">
        <is>
          <t>JÖNKÖPINGS LÄN</t>
        </is>
      </c>
      <c r="E287" t="inlineStr">
        <is>
          <t>VETLANDA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28246-2019</t>
        </is>
      </c>
      <c r="B288" s="1" t="n">
        <v>43622</v>
      </c>
      <c r="C288" s="1" t="n">
        <v>45192</v>
      </c>
      <c r="D288" t="inlineStr">
        <is>
          <t>JÖNKÖPINGS LÄN</t>
        </is>
      </c>
      <c r="E288" t="inlineStr">
        <is>
          <t>VETLANDA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28587-2019</t>
        </is>
      </c>
      <c r="B289" s="1" t="n">
        <v>43626</v>
      </c>
      <c r="C289" s="1" t="n">
        <v>45192</v>
      </c>
      <c r="D289" t="inlineStr">
        <is>
          <t>JÖNKÖPINGS LÄN</t>
        </is>
      </c>
      <c r="E289" t="inlineStr">
        <is>
          <t>VETLANDA</t>
        </is>
      </c>
      <c r="G289" t="n">
        <v>10.8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28657-2019</t>
        </is>
      </c>
      <c r="B290" s="1" t="n">
        <v>43627</v>
      </c>
      <c r="C290" s="1" t="n">
        <v>45192</v>
      </c>
      <c r="D290" t="inlineStr">
        <is>
          <t>JÖNKÖPINGS LÄN</t>
        </is>
      </c>
      <c r="E290" t="inlineStr">
        <is>
          <t>VETLANDA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28676-2019</t>
        </is>
      </c>
      <c r="B291" s="1" t="n">
        <v>43627</v>
      </c>
      <c r="C291" s="1" t="n">
        <v>45192</v>
      </c>
      <c r="D291" t="inlineStr">
        <is>
          <t>JÖNKÖPINGS LÄN</t>
        </is>
      </c>
      <c r="E291" t="inlineStr">
        <is>
          <t>VETLANDA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29420-2019</t>
        </is>
      </c>
      <c r="B292" s="1" t="n">
        <v>43629</v>
      </c>
      <c r="C292" s="1" t="n">
        <v>45192</v>
      </c>
      <c r="D292" t="inlineStr">
        <is>
          <t>JÖNKÖPINGS LÄN</t>
        </is>
      </c>
      <c r="E292" t="inlineStr">
        <is>
          <t>VETLANDA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29406-2019</t>
        </is>
      </c>
      <c r="B293" s="1" t="n">
        <v>43629</v>
      </c>
      <c r="C293" s="1" t="n">
        <v>45192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29539-2019</t>
        </is>
      </c>
      <c r="B294" s="1" t="n">
        <v>43630</v>
      </c>
      <c r="C294" s="1" t="n">
        <v>45192</v>
      </c>
      <c r="D294" t="inlineStr">
        <is>
          <t>JÖNKÖPINGS LÄN</t>
        </is>
      </c>
      <c r="E294" t="inlineStr">
        <is>
          <t>VETLANDA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29716-2019</t>
        </is>
      </c>
      <c r="B295" s="1" t="n">
        <v>43630</v>
      </c>
      <c r="C295" s="1" t="n">
        <v>45192</v>
      </c>
      <c r="D295" t="inlineStr">
        <is>
          <t>JÖNKÖPINGS LÄN</t>
        </is>
      </c>
      <c r="E295" t="inlineStr">
        <is>
          <t>VETLANDA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30791-2019</t>
        </is>
      </c>
      <c r="B296" s="1" t="n">
        <v>43636</v>
      </c>
      <c r="C296" s="1" t="n">
        <v>45192</v>
      </c>
      <c r="D296" t="inlineStr">
        <is>
          <t>JÖNKÖPINGS LÄN</t>
        </is>
      </c>
      <c r="E296" t="inlineStr">
        <is>
          <t>VETLANDA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30909-2019</t>
        </is>
      </c>
      <c r="B297" s="1" t="n">
        <v>43636</v>
      </c>
      <c r="C297" s="1" t="n">
        <v>45192</v>
      </c>
      <c r="D297" t="inlineStr">
        <is>
          <t>JÖNKÖPINGS LÄN</t>
        </is>
      </c>
      <c r="E297" t="inlineStr">
        <is>
          <t>VETLANDA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30803-2019</t>
        </is>
      </c>
      <c r="B298" s="1" t="n">
        <v>43636</v>
      </c>
      <c r="C298" s="1" t="n">
        <v>45192</v>
      </c>
      <c r="D298" t="inlineStr">
        <is>
          <t>JÖNKÖPINGS LÄN</t>
        </is>
      </c>
      <c r="E298" t="inlineStr">
        <is>
          <t>VETLANDA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31246-2019</t>
        </is>
      </c>
      <c r="B299" s="1" t="n">
        <v>43640</v>
      </c>
      <c r="C299" s="1" t="n">
        <v>45192</v>
      </c>
      <c r="D299" t="inlineStr">
        <is>
          <t>JÖNKÖPINGS LÄN</t>
        </is>
      </c>
      <c r="E299" t="inlineStr">
        <is>
          <t>VETLANDA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31819-2019</t>
        </is>
      </c>
      <c r="B300" s="1" t="n">
        <v>43642</v>
      </c>
      <c r="C300" s="1" t="n">
        <v>45192</v>
      </c>
      <c r="D300" t="inlineStr">
        <is>
          <t>JÖNKÖPINGS LÄN</t>
        </is>
      </c>
      <c r="E300" t="inlineStr">
        <is>
          <t>VETLANDA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31858-2019</t>
        </is>
      </c>
      <c r="B301" s="1" t="n">
        <v>43642</v>
      </c>
      <c r="C301" s="1" t="n">
        <v>45192</v>
      </c>
      <c r="D301" t="inlineStr">
        <is>
          <t>JÖNKÖPINGS LÄN</t>
        </is>
      </c>
      <c r="E301" t="inlineStr">
        <is>
          <t>VETLANDA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32237-2019</t>
        </is>
      </c>
      <c r="B302" s="1" t="n">
        <v>43644</v>
      </c>
      <c r="C302" s="1" t="n">
        <v>45192</v>
      </c>
      <c r="D302" t="inlineStr">
        <is>
          <t>JÖNKÖPINGS LÄN</t>
        </is>
      </c>
      <c r="E302" t="inlineStr">
        <is>
          <t>VETLANDA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32504-2019</t>
        </is>
      </c>
      <c r="B303" s="1" t="n">
        <v>43644</v>
      </c>
      <c r="C303" s="1" t="n">
        <v>45192</v>
      </c>
      <c r="D303" t="inlineStr">
        <is>
          <t>JÖNKÖPINGS LÄN</t>
        </is>
      </c>
      <c r="E303" t="inlineStr">
        <is>
          <t>VETLANDA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32235-2019</t>
        </is>
      </c>
      <c r="B304" s="1" t="n">
        <v>43644</v>
      </c>
      <c r="C304" s="1" t="n">
        <v>45192</v>
      </c>
      <c r="D304" t="inlineStr">
        <is>
          <t>JÖNKÖPINGS LÄN</t>
        </is>
      </c>
      <c r="E304" t="inlineStr">
        <is>
          <t>VETLANDA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32241-2019</t>
        </is>
      </c>
      <c r="B305" s="1" t="n">
        <v>43644</v>
      </c>
      <c r="C305" s="1" t="n">
        <v>45192</v>
      </c>
      <c r="D305" t="inlineStr">
        <is>
          <t>JÖNKÖPINGS LÄN</t>
        </is>
      </c>
      <c r="E305" t="inlineStr">
        <is>
          <t>VETLANDA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35489-2019</t>
        </is>
      </c>
      <c r="B306" s="1" t="n">
        <v>43651</v>
      </c>
      <c r="C306" s="1" t="n">
        <v>45192</v>
      </c>
      <c r="D306" t="inlineStr">
        <is>
          <t>JÖNKÖPINGS LÄN</t>
        </is>
      </c>
      <c r="E306" t="inlineStr">
        <is>
          <t>VETLANDA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35494-2019</t>
        </is>
      </c>
      <c r="B307" s="1" t="n">
        <v>43651</v>
      </c>
      <c r="C307" s="1" t="n">
        <v>45192</v>
      </c>
      <c r="D307" t="inlineStr">
        <is>
          <t>JÖNKÖPINGS LÄN</t>
        </is>
      </c>
      <c r="E307" t="inlineStr">
        <is>
          <t>VETLANDA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35910-2019</t>
        </is>
      </c>
      <c r="B308" s="1" t="n">
        <v>43656</v>
      </c>
      <c r="C308" s="1" t="n">
        <v>45192</v>
      </c>
      <c r="D308" t="inlineStr">
        <is>
          <t>JÖNKÖPINGS LÄN</t>
        </is>
      </c>
      <c r="E308" t="inlineStr">
        <is>
          <t>VETLANDA</t>
        </is>
      </c>
      <c r="F308" t="inlineStr">
        <is>
          <t>Kyrkan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35945-2019</t>
        </is>
      </c>
      <c r="B309" s="1" t="n">
        <v>43656</v>
      </c>
      <c r="C309" s="1" t="n">
        <v>45192</v>
      </c>
      <c r="D309" t="inlineStr">
        <is>
          <t>JÖNKÖPINGS LÄN</t>
        </is>
      </c>
      <c r="E309" t="inlineStr">
        <is>
          <t>VETLANDA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35903-2019</t>
        </is>
      </c>
      <c r="B310" s="1" t="n">
        <v>43656</v>
      </c>
      <c r="C310" s="1" t="n">
        <v>45192</v>
      </c>
      <c r="D310" t="inlineStr">
        <is>
          <t>JÖNKÖPINGS LÄN</t>
        </is>
      </c>
      <c r="E310" t="inlineStr">
        <is>
          <t>VETLANDA</t>
        </is>
      </c>
      <c r="F310" t="inlineStr">
        <is>
          <t>Kyrkan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35944-2019</t>
        </is>
      </c>
      <c r="B311" s="1" t="n">
        <v>43656</v>
      </c>
      <c r="C311" s="1" t="n">
        <v>45192</v>
      </c>
      <c r="D311" t="inlineStr">
        <is>
          <t>JÖNKÖPINGS LÄN</t>
        </is>
      </c>
      <c r="E311" t="inlineStr">
        <is>
          <t>VETLANDA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34380-2019</t>
        </is>
      </c>
      <c r="B312" s="1" t="n">
        <v>43656</v>
      </c>
      <c r="C312" s="1" t="n">
        <v>45192</v>
      </c>
      <c r="D312" t="inlineStr">
        <is>
          <t>JÖNKÖPINGS LÄN</t>
        </is>
      </c>
      <c r="E312" t="inlineStr">
        <is>
          <t>VETLANDA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35942-2019</t>
        </is>
      </c>
      <c r="B313" s="1" t="n">
        <v>43656</v>
      </c>
      <c r="C313" s="1" t="n">
        <v>45192</v>
      </c>
      <c r="D313" t="inlineStr">
        <is>
          <t>JÖNKÖPINGS LÄN</t>
        </is>
      </c>
      <c r="E313" t="inlineStr">
        <is>
          <t>VETLANDA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35935-2019</t>
        </is>
      </c>
      <c r="B314" s="1" t="n">
        <v>43656</v>
      </c>
      <c r="C314" s="1" t="n">
        <v>45192</v>
      </c>
      <c r="D314" t="inlineStr">
        <is>
          <t>JÖNKÖPINGS LÄN</t>
        </is>
      </c>
      <c r="E314" t="inlineStr">
        <is>
          <t>VETLANDA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35946-2019</t>
        </is>
      </c>
      <c r="B315" s="1" t="n">
        <v>43656</v>
      </c>
      <c r="C315" s="1" t="n">
        <v>45192</v>
      </c>
      <c r="D315" t="inlineStr">
        <is>
          <t>JÖNKÖPINGS LÄN</t>
        </is>
      </c>
      <c r="E315" t="inlineStr">
        <is>
          <t>VETLANDA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34775-2019</t>
        </is>
      </c>
      <c r="B316" s="1" t="n">
        <v>43658</v>
      </c>
      <c r="C316" s="1" t="n">
        <v>45192</v>
      </c>
      <c r="D316" t="inlineStr">
        <is>
          <t>JÖNKÖPINGS LÄN</t>
        </is>
      </c>
      <c r="E316" t="inlineStr">
        <is>
          <t>VETLANDA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35117-2019</t>
        </is>
      </c>
      <c r="B317" s="1" t="n">
        <v>43661</v>
      </c>
      <c r="C317" s="1" t="n">
        <v>45192</v>
      </c>
      <c r="D317" t="inlineStr">
        <is>
          <t>JÖNKÖPINGS LÄN</t>
        </is>
      </c>
      <c r="E317" t="inlineStr">
        <is>
          <t>VETLANDA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35309-2019</t>
        </is>
      </c>
      <c r="B318" s="1" t="n">
        <v>43662</v>
      </c>
      <c r="C318" s="1" t="n">
        <v>45192</v>
      </c>
      <c r="D318" t="inlineStr">
        <is>
          <t>JÖNKÖPINGS LÄN</t>
        </is>
      </c>
      <c r="E318" t="inlineStr">
        <is>
          <t>VETLANDA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35310-2019</t>
        </is>
      </c>
      <c r="B319" s="1" t="n">
        <v>43662</v>
      </c>
      <c r="C319" s="1" t="n">
        <v>45192</v>
      </c>
      <c r="D319" t="inlineStr">
        <is>
          <t>JÖNKÖPINGS LÄN</t>
        </is>
      </c>
      <c r="E319" t="inlineStr">
        <is>
          <t>VETLANDA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35477-2019</t>
        </is>
      </c>
      <c r="B320" s="1" t="n">
        <v>43663</v>
      </c>
      <c r="C320" s="1" t="n">
        <v>45192</v>
      </c>
      <c r="D320" t="inlineStr">
        <is>
          <t>JÖNKÖPINGS LÄN</t>
        </is>
      </c>
      <c r="E320" t="inlineStr">
        <is>
          <t>VETLANDA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35528-2019</t>
        </is>
      </c>
      <c r="B321" s="1" t="n">
        <v>43664</v>
      </c>
      <c r="C321" s="1" t="n">
        <v>45192</v>
      </c>
      <c r="D321" t="inlineStr">
        <is>
          <t>JÖNKÖPINGS LÄN</t>
        </is>
      </c>
      <c r="E321" t="inlineStr">
        <is>
          <t>VETLANDA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35815-2019</t>
        </is>
      </c>
      <c r="B322" s="1" t="n">
        <v>43665</v>
      </c>
      <c r="C322" s="1" t="n">
        <v>45192</v>
      </c>
      <c r="D322" t="inlineStr">
        <is>
          <t>JÖNKÖPINGS LÄN</t>
        </is>
      </c>
      <c r="E322" t="inlineStr">
        <is>
          <t>VETLANDA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35914-2019</t>
        </is>
      </c>
      <c r="B323" s="1" t="n">
        <v>43665</v>
      </c>
      <c r="C323" s="1" t="n">
        <v>45192</v>
      </c>
      <c r="D323" t="inlineStr">
        <is>
          <t>JÖNKÖPINGS LÄN</t>
        </is>
      </c>
      <c r="E323" t="inlineStr">
        <is>
          <t>VETLANDA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35760-2019</t>
        </is>
      </c>
      <c r="B324" s="1" t="n">
        <v>43665</v>
      </c>
      <c r="C324" s="1" t="n">
        <v>45192</v>
      </c>
      <c r="D324" t="inlineStr">
        <is>
          <t>JÖNKÖPINGS LÄN</t>
        </is>
      </c>
      <c r="E324" t="inlineStr">
        <is>
          <t>VETLANDA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35902-2019</t>
        </is>
      </c>
      <c r="B325" s="1" t="n">
        <v>43665</v>
      </c>
      <c r="C325" s="1" t="n">
        <v>45192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35876-2019</t>
        </is>
      </c>
      <c r="B326" s="1" t="n">
        <v>43665</v>
      </c>
      <c r="C326" s="1" t="n">
        <v>45192</v>
      </c>
      <c r="D326" t="inlineStr">
        <is>
          <t>JÖNKÖPINGS LÄN</t>
        </is>
      </c>
      <c r="E326" t="inlineStr">
        <is>
          <t>VETLANDA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35904-2019</t>
        </is>
      </c>
      <c r="B327" s="1" t="n">
        <v>43665</v>
      </c>
      <c r="C327" s="1" t="n">
        <v>45192</v>
      </c>
      <c r="D327" t="inlineStr">
        <is>
          <t>JÖNKÖPINGS LÄN</t>
        </is>
      </c>
      <c r="E327" t="inlineStr">
        <is>
          <t>VETLANDA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35925-2019</t>
        </is>
      </c>
      <c r="B328" s="1" t="n">
        <v>43665</v>
      </c>
      <c r="C328" s="1" t="n">
        <v>45192</v>
      </c>
      <c r="D328" t="inlineStr">
        <is>
          <t>JÖNKÖPINGS LÄN</t>
        </is>
      </c>
      <c r="E328" t="inlineStr">
        <is>
          <t>VETLANDA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37557-2019</t>
        </is>
      </c>
      <c r="B329" s="1" t="n">
        <v>43679</v>
      </c>
      <c r="C329" s="1" t="n">
        <v>45192</v>
      </c>
      <c r="D329" t="inlineStr">
        <is>
          <t>JÖNKÖPINGS LÄN</t>
        </is>
      </c>
      <c r="E329" t="inlineStr">
        <is>
          <t>VETLANDA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37569-2019</t>
        </is>
      </c>
      <c r="B330" s="1" t="n">
        <v>43679</v>
      </c>
      <c r="C330" s="1" t="n">
        <v>45192</v>
      </c>
      <c r="D330" t="inlineStr">
        <is>
          <t>JÖNKÖPINGS LÄN</t>
        </is>
      </c>
      <c r="E330" t="inlineStr">
        <is>
          <t>VETLANDA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37738-2019</t>
        </is>
      </c>
      <c r="B331" s="1" t="n">
        <v>43682</v>
      </c>
      <c r="C331" s="1" t="n">
        <v>45192</v>
      </c>
      <c r="D331" t="inlineStr">
        <is>
          <t>JÖNKÖPINGS LÄN</t>
        </is>
      </c>
      <c r="E331" t="inlineStr">
        <is>
          <t>VETLANDA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38454-2019</t>
        </is>
      </c>
      <c r="B332" s="1" t="n">
        <v>43683</v>
      </c>
      <c r="C332" s="1" t="n">
        <v>45192</v>
      </c>
      <c r="D332" t="inlineStr">
        <is>
          <t>JÖNKÖPINGS LÄN</t>
        </is>
      </c>
      <c r="E332" t="inlineStr">
        <is>
          <t>VETLANDA</t>
        </is>
      </c>
      <c r="F332" t="inlineStr">
        <is>
          <t>Kyrkan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38481-2019</t>
        </is>
      </c>
      <c r="B333" s="1" t="n">
        <v>43685</v>
      </c>
      <c r="C333" s="1" t="n">
        <v>45192</v>
      </c>
      <c r="D333" t="inlineStr">
        <is>
          <t>JÖNKÖPINGS LÄN</t>
        </is>
      </c>
      <c r="E333" t="inlineStr">
        <is>
          <t>VETLANDA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39318-2019</t>
        </is>
      </c>
      <c r="B334" s="1" t="n">
        <v>43686</v>
      </c>
      <c r="C334" s="1" t="n">
        <v>45192</v>
      </c>
      <c r="D334" t="inlineStr">
        <is>
          <t>JÖNKÖPINGS LÄN</t>
        </is>
      </c>
      <c r="E334" t="inlineStr">
        <is>
          <t>VETLANDA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38855-2019</t>
        </is>
      </c>
      <c r="B335" s="1" t="n">
        <v>43689</v>
      </c>
      <c r="C335" s="1" t="n">
        <v>45192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38856-2019</t>
        </is>
      </c>
      <c r="B336" s="1" t="n">
        <v>43689</v>
      </c>
      <c r="C336" s="1" t="n">
        <v>45192</v>
      </c>
      <c r="D336" t="inlineStr">
        <is>
          <t>JÖNKÖPINGS LÄN</t>
        </is>
      </c>
      <c r="E336" t="inlineStr">
        <is>
          <t>VETLANDA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41146-2019</t>
        </is>
      </c>
      <c r="B337" s="1" t="n">
        <v>43691</v>
      </c>
      <c r="C337" s="1" t="n">
        <v>45192</v>
      </c>
      <c r="D337" t="inlineStr">
        <is>
          <t>JÖNKÖPINGS LÄN</t>
        </is>
      </c>
      <c r="E337" t="inlineStr">
        <is>
          <t>VETLANDA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39932-2019</t>
        </is>
      </c>
      <c r="B338" s="1" t="n">
        <v>43692</v>
      </c>
      <c r="C338" s="1" t="n">
        <v>45192</v>
      </c>
      <c r="D338" t="inlineStr">
        <is>
          <t>JÖNKÖPINGS LÄN</t>
        </is>
      </c>
      <c r="E338" t="inlineStr">
        <is>
          <t>VETLANDA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41205-2019</t>
        </is>
      </c>
      <c r="B339" s="1" t="n">
        <v>43696</v>
      </c>
      <c r="C339" s="1" t="n">
        <v>45192</v>
      </c>
      <c r="D339" t="inlineStr">
        <is>
          <t>JÖNKÖPINGS LÄN</t>
        </is>
      </c>
      <c r="E339" t="inlineStr">
        <is>
          <t>VETLANDA</t>
        </is>
      </c>
      <c r="G339" t="n">
        <v>9.4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40603-2019</t>
        </is>
      </c>
      <c r="B340" s="1" t="n">
        <v>43696</v>
      </c>
      <c r="C340" s="1" t="n">
        <v>45192</v>
      </c>
      <c r="D340" t="inlineStr">
        <is>
          <t>JÖNKÖPINGS LÄN</t>
        </is>
      </c>
      <c r="E340" t="inlineStr">
        <is>
          <t>VETLANDA</t>
        </is>
      </c>
      <c r="F340" t="inlineStr">
        <is>
          <t>Kyrkan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40975-2019</t>
        </is>
      </c>
      <c r="B341" s="1" t="n">
        <v>43697</v>
      </c>
      <c r="C341" s="1" t="n">
        <v>45192</v>
      </c>
      <c r="D341" t="inlineStr">
        <is>
          <t>JÖNKÖPINGS LÄN</t>
        </is>
      </c>
      <c r="E341" t="inlineStr">
        <is>
          <t>VETLANDA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40976-2019</t>
        </is>
      </c>
      <c r="B342" s="1" t="n">
        <v>43697</v>
      </c>
      <c r="C342" s="1" t="n">
        <v>45192</v>
      </c>
      <c r="D342" t="inlineStr">
        <is>
          <t>JÖNKÖPINGS LÄN</t>
        </is>
      </c>
      <c r="E342" t="inlineStr">
        <is>
          <t>VETLANDA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40997-2019</t>
        </is>
      </c>
      <c r="B343" s="1" t="n">
        <v>43697</v>
      </c>
      <c r="C343" s="1" t="n">
        <v>45192</v>
      </c>
      <c r="D343" t="inlineStr">
        <is>
          <t>JÖNKÖPINGS LÄN</t>
        </is>
      </c>
      <c r="E343" t="inlineStr">
        <is>
          <t>VETLANDA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41868-2019</t>
        </is>
      </c>
      <c r="B344" s="1" t="n">
        <v>43697</v>
      </c>
      <c r="C344" s="1" t="n">
        <v>45192</v>
      </c>
      <c r="D344" t="inlineStr">
        <is>
          <t>JÖNKÖPINGS LÄN</t>
        </is>
      </c>
      <c r="E344" t="inlineStr">
        <is>
          <t>VETLANDA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40944-2019</t>
        </is>
      </c>
      <c r="B345" s="1" t="n">
        <v>43697</v>
      </c>
      <c r="C345" s="1" t="n">
        <v>45192</v>
      </c>
      <c r="D345" t="inlineStr">
        <is>
          <t>JÖNKÖPINGS LÄN</t>
        </is>
      </c>
      <c r="E345" t="inlineStr">
        <is>
          <t>VETLANDA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41224-2019</t>
        </is>
      </c>
      <c r="B346" s="1" t="n">
        <v>43698</v>
      </c>
      <c r="C346" s="1" t="n">
        <v>45192</v>
      </c>
      <c r="D346" t="inlineStr">
        <is>
          <t>JÖNKÖPINGS LÄN</t>
        </is>
      </c>
      <c r="E346" t="inlineStr">
        <is>
          <t>VETLANDA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41528-2019</t>
        </is>
      </c>
      <c r="B347" s="1" t="n">
        <v>43699</v>
      </c>
      <c r="C347" s="1" t="n">
        <v>45192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41504-2019</t>
        </is>
      </c>
      <c r="B348" s="1" t="n">
        <v>43699</v>
      </c>
      <c r="C348" s="1" t="n">
        <v>45192</v>
      </c>
      <c r="D348" t="inlineStr">
        <is>
          <t>JÖNKÖPINGS LÄN</t>
        </is>
      </c>
      <c r="E348" t="inlineStr">
        <is>
          <t>VETLANDA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42711-2019</t>
        </is>
      </c>
      <c r="B349" s="1" t="n">
        <v>43700</v>
      </c>
      <c r="C349" s="1" t="n">
        <v>45192</v>
      </c>
      <c r="D349" t="inlineStr">
        <is>
          <t>JÖNKÖPINGS LÄN</t>
        </is>
      </c>
      <c r="E349" t="inlineStr">
        <is>
          <t>VETLANDA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42735-2019</t>
        </is>
      </c>
      <c r="B350" s="1" t="n">
        <v>43704</v>
      </c>
      <c r="C350" s="1" t="n">
        <v>45192</v>
      </c>
      <c r="D350" t="inlineStr">
        <is>
          <t>JÖNKÖPINGS LÄN</t>
        </is>
      </c>
      <c r="E350" t="inlineStr">
        <is>
          <t>VETLANDA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42740-2019</t>
        </is>
      </c>
      <c r="B351" s="1" t="n">
        <v>43704</v>
      </c>
      <c r="C351" s="1" t="n">
        <v>45192</v>
      </c>
      <c r="D351" t="inlineStr">
        <is>
          <t>JÖNKÖPINGS LÄN</t>
        </is>
      </c>
      <c r="E351" t="inlineStr">
        <is>
          <t>VETLANDA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42564-2019</t>
        </is>
      </c>
      <c r="B352" s="1" t="n">
        <v>43704</v>
      </c>
      <c r="C352" s="1" t="n">
        <v>45192</v>
      </c>
      <c r="D352" t="inlineStr">
        <is>
          <t>JÖNKÖPINGS LÄN</t>
        </is>
      </c>
      <c r="E352" t="inlineStr">
        <is>
          <t>VETLANDA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42917-2019</t>
        </is>
      </c>
      <c r="B353" s="1" t="n">
        <v>43705</v>
      </c>
      <c r="C353" s="1" t="n">
        <v>45192</v>
      </c>
      <c r="D353" t="inlineStr">
        <is>
          <t>JÖNKÖPINGS LÄN</t>
        </is>
      </c>
      <c r="E353" t="inlineStr">
        <is>
          <t>VETLANDA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42994-2019</t>
        </is>
      </c>
      <c r="B354" s="1" t="n">
        <v>43705</v>
      </c>
      <c r="C354" s="1" t="n">
        <v>45192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43013-2019</t>
        </is>
      </c>
      <c r="B355" s="1" t="n">
        <v>43705</v>
      </c>
      <c r="C355" s="1" t="n">
        <v>45192</v>
      </c>
      <c r="D355" t="inlineStr">
        <is>
          <t>JÖNKÖPINGS LÄN</t>
        </is>
      </c>
      <c r="E355" t="inlineStr">
        <is>
          <t>VETLANDA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43006-2019</t>
        </is>
      </c>
      <c r="B356" s="1" t="n">
        <v>43705</v>
      </c>
      <c r="C356" s="1" t="n">
        <v>45192</v>
      </c>
      <c r="D356" t="inlineStr">
        <is>
          <t>JÖNKÖPINGS LÄN</t>
        </is>
      </c>
      <c r="E356" t="inlineStr">
        <is>
          <t>VETLANDA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43017-2019</t>
        </is>
      </c>
      <c r="B357" s="1" t="n">
        <v>43705</v>
      </c>
      <c r="C357" s="1" t="n">
        <v>45192</v>
      </c>
      <c r="D357" t="inlineStr">
        <is>
          <t>JÖNKÖPINGS LÄN</t>
        </is>
      </c>
      <c r="E357" t="inlineStr">
        <is>
          <t>VETLANDA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43755-2019</t>
        </is>
      </c>
      <c r="B358" s="1" t="n">
        <v>43707</v>
      </c>
      <c r="C358" s="1" t="n">
        <v>45192</v>
      </c>
      <c r="D358" t="inlineStr">
        <is>
          <t>JÖNKÖPINGS LÄN</t>
        </is>
      </c>
      <c r="E358" t="inlineStr">
        <is>
          <t>VETLANDA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44279-2019</t>
        </is>
      </c>
      <c r="B359" s="1" t="n">
        <v>43710</v>
      </c>
      <c r="C359" s="1" t="n">
        <v>45192</v>
      </c>
      <c r="D359" t="inlineStr">
        <is>
          <t>JÖNKÖPINGS LÄN</t>
        </is>
      </c>
      <c r="E359" t="inlineStr">
        <is>
          <t>VETLANDA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44563-2019</t>
        </is>
      </c>
      <c r="B360" s="1" t="n">
        <v>43711</v>
      </c>
      <c r="C360" s="1" t="n">
        <v>45192</v>
      </c>
      <c r="D360" t="inlineStr">
        <is>
          <t>JÖNKÖPINGS LÄN</t>
        </is>
      </c>
      <c r="E360" t="inlineStr">
        <is>
          <t>VETLANDA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45121-2019</t>
        </is>
      </c>
      <c r="B361" s="1" t="n">
        <v>43713</v>
      </c>
      <c r="C361" s="1" t="n">
        <v>45192</v>
      </c>
      <c r="D361" t="inlineStr">
        <is>
          <t>JÖNKÖPINGS LÄN</t>
        </is>
      </c>
      <c r="E361" t="inlineStr">
        <is>
          <t>VETLANDA</t>
        </is>
      </c>
      <c r="G361" t="n">
        <v>0.2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45473-2019</t>
        </is>
      </c>
      <c r="B362" s="1" t="n">
        <v>43714</v>
      </c>
      <c r="C362" s="1" t="n">
        <v>45192</v>
      </c>
      <c r="D362" t="inlineStr">
        <is>
          <t>JÖNKÖPINGS LÄN</t>
        </is>
      </c>
      <c r="E362" t="inlineStr">
        <is>
          <t>VETLANDA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45347-2019</t>
        </is>
      </c>
      <c r="B363" s="1" t="n">
        <v>43714</v>
      </c>
      <c r="C363" s="1" t="n">
        <v>45192</v>
      </c>
      <c r="D363" t="inlineStr">
        <is>
          <t>JÖNKÖPINGS LÄN</t>
        </is>
      </c>
      <c r="E363" t="inlineStr">
        <is>
          <t>VETLANDA</t>
        </is>
      </c>
      <c r="G363" t="n">
        <v>11.4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45415-2019</t>
        </is>
      </c>
      <c r="B364" s="1" t="n">
        <v>43714</v>
      </c>
      <c r="C364" s="1" t="n">
        <v>45192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45487-2019</t>
        </is>
      </c>
      <c r="B365" s="1" t="n">
        <v>43714</v>
      </c>
      <c r="C365" s="1" t="n">
        <v>45192</v>
      </c>
      <c r="D365" t="inlineStr">
        <is>
          <t>JÖNKÖPINGS LÄN</t>
        </is>
      </c>
      <c r="E365" t="inlineStr">
        <is>
          <t>VETLANDA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45453-2019</t>
        </is>
      </c>
      <c r="B366" s="1" t="n">
        <v>43714</v>
      </c>
      <c r="C366" s="1" t="n">
        <v>45192</v>
      </c>
      <c r="D366" t="inlineStr">
        <is>
          <t>JÖNKÖPINGS LÄN</t>
        </is>
      </c>
      <c r="E366" t="inlineStr">
        <is>
          <t>VETLANDA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46059-2019</t>
        </is>
      </c>
      <c r="B367" s="1" t="n">
        <v>43718</v>
      </c>
      <c r="C367" s="1" t="n">
        <v>45192</v>
      </c>
      <c r="D367" t="inlineStr">
        <is>
          <t>JÖNKÖPINGS LÄN</t>
        </is>
      </c>
      <c r="E367" t="inlineStr">
        <is>
          <t>VETLANDA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46176-2019</t>
        </is>
      </c>
      <c r="B368" s="1" t="n">
        <v>43718</v>
      </c>
      <c r="C368" s="1" t="n">
        <v>45192</v>
      </c>
      <c r="D368" t="inlineStr">
        <is>
          <t>JÖNKÖPINGS LÄN</t>
        </is>
      </c>
      <c r="E368" t="inlineStr">
        <is>
          <t>VETLANDA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46433-2019</t>
        </is>
      </c>
      <c r="B369" s="1" t="n">
        <v>43718</v>
      </c>
      <c r="C369" s="1" t="n">
        <v>45192</v>
      </c>
      <c r="D369" t="inlineStr">
        <is>
          <t>JÖNKÖPINGS LÄN</t>
        </is>
      </c>
      <c r="E369" t="inlineStr">
        <is>
          <t>VETLANDA</t>
        </is>
      </c>
      <c r="G369" t="n">
        <v>5.5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46148-2019</t>
        </is>
      </c>
      <c r="B370" s="1" t="n">
        <v>43718</v>
      </c>
      <c r="C370" s="1" t="n">
        <v>45192</v>
      </c>
      <c r="D370" t="inlineStr">
        <is>
          <t>JÖNKÖPINGS LÄN</t>
        </is>
      </c>
      <c r="E370" t="inlineStr">
        <is>
          <t>VETLANDA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46417-2019</t>
        </is>
      </c>
      <c r="B371" s="1" t="n">
        <v>43719</v>
      </c>
      <c r="C371" s="1" t="n">
        <v>45192</v>
      </c>
      <c r="D371" t="inlineStr">
        <is>
          <t>JÖNKÖPINGS LÄN</t>
        </is>
      </c>
      <c r="E371" t="inlineStr">
        <is>
          <t>VETLANDA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46642-2019</t>
        </is>
      </c>
      <c r="B372" s="1" t="n">
        <v>43719</v>
      </c>
      <c r="C372" s="1" t="n">
        <v>45192</v>
      </c>
      <c r="D372" t="inlineStr">
        <is>
          <t>JÖNKÖPINGS LÄN</t>
        </is>
      </c>
      <c r="E372" t="inlineStr">
        <is>
          <t>VETLANDA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46973-2019</t>
        </is>
      </c>
      <c r="B373" s="1" t="n">
        <v>43720</v>
      </c>
      <c r="C373" s="1" t="n">
        <v>45192</v>
      </c>
      <c r="D373" t="inlineStr">
        <is>
          <t>JÖNKÖPINGS LÄN</t>
        </is>
      </c>
      <c r="E373" t="inlineStr">
        <is>
          <t>VETLANDA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47019-2019</t>
        </is>
      </c>
      <c r="B374" s="1" t="n">
        <v>43720</v>
      </c>
      <c r="C374" s="1" t="n">
        <v>45192</v>
      </c>
      <c r="D374" t="inlineStr">
        <is>
          <t>JÖNKÖPINGS LÄN</t>
        </is>
      </c>
      <c r="E374" t="inlineStr">
        <is>
          <t>VETLANDA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47199-2019</t>
        </is>
      </c>
      <c r="B375" s="1" t="n">
        <v>43721</v>
      </c>
      <c r="C375" s="1" t="n">
        <v>45192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47333-2019</t>
        </is>
      </c>
      <c r="B376" s="1" t="n">
        <v>43721</v>
      </c>
      <c r="C376" s="1" t="n">
        <v>45192</v>
      </c>
      <c r="D376" t="inlineStr">
        <is>
          <t>JÖNKÖPINGS LÄN</t>
        </is>
      </c>
      <c r="E376" t="inlineStr">
        <is>
          <t>VETLANDA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47614-2019</t>
        </is>
      </c>
      <c r="B377" s="1" t="n">
        <v>43724</v>
      </c>
      <c r="C377" s="1" t="n">
        <v>45192</v>
      </c>
      <c r="D377" t="inlineStr">
        <is>
          <t>JÖNKÖPINGS LÄN</t>
        </is>
      </c>
      <c r="E377" t="inlineStr">
        <is>
          <t>VETLANDA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47736-2019</t>
        </is>
      </c>
      <c r="B378" s="1" t="n">
        <v>43724</v>
      </c>
      <c r="C378" s="1" t="n">
        <v>45192</v>
      </c>
      <c r="D378" t="inlineStr">
        <is>
          <t>JÖNKÖPINGS LÄN</t>
        </is>
      </c>
      <c r="E378" t="inlineStr">
        <is>
          <t>VETLANDA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47794-2019</t>
        </is>
      </c>
      <c r="B379" s="1" t="n">
        <v>43724</v>
      </c>
      <c r="C379" s="1" t="n">
        <v>45192</v>
      </c>
      <c r="D379" t="inlineStr">
        <is>
          <t>JÖNKÖPINGS LÄN</t>
        </is>
      </c>
      <c r="E379" t="inlineStr">
        <is>
          <t>VETLANDA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48209-2019</t>
        </is>
      </c>
      <c r="B380" s="1" t="n">
        <v>43726</v>
      </c>
      <c r="C380" s="1" t="n">
        <v>45192</v>
      </c>
      <c r="D380" t="inlineStr">
        <is>
          <t>JÖNKÖPINGS LÄN</t>
        </is>
      </c>
      <c r="E380" t="inlineStr">
        <is>
          <t>VETLANDA</t>
        </is>
      </c>
      <c r="G380" t="n">
        <v>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48168-2019</t>
        </is>
      </c>
      <c r="B381" s="1" t="n">
        <v>43726</v>
      </c>
      <c r="C381" s="1" t="n">
        <v>45192</v>
      </c>
      <c r="D381" t="inlineStr">
        <is>
          <t>JÖNKÖPINGS LÄN</t>
        </is>
      </c>
      <c r="E381" t="inlineStr">
        <is>
          <t>VETLANDA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49478-2019</t>
        </is>
      </c>
      <c r="B382" s="1" t="n">
        <v>43728</v>
      </c>
      <c r="C382" s="1" t="n">
        <v>45192</v>
      </c>
      <c r="D382" t="inlineStr">
        <is>
          <t>JÖNKÖPINGS LÄN</t>
        </is>
      </c>
      <c r="E382" t="inlineStr">
        <is>
          <t>VETLANDA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48987-2019</t>
        </is>
      </c>
      <c r="B383" s="1" t="n">
        <v>43729</v>
      </c>
      <c r="C383" s="1" t="n">
        <v>45192</v>
      </c>
      <c r="D383" t="inlineStr">
        <is>
          <t>JÖNKÖPINGS LÄN</t>
        </is>
      </c>
      <c r="E383" t="inlineStr">
        <is>
          <t>VETLANDA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49257-2019</t>
        </is>
      </c>
      <c r="B384" s="1" t="n">
        <v>43731</v>
      </c>
      <c r="C384" s="1" t="n">
        <v>45192</v>
      </c>
      <c r="D384" t="inlineStr">
        <is>
          <t>JÖNKÖPINGS LÄN</t>
        </is>
      </c>
      <c r="E384" t="inlineStr">
        <is>
          <t>VETLANDA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49061-2019</t>
        </is>
      </c>
      <c r="B385" s="1" t="n">
        <v>43731</v>
      </c>
      <c r="C385" s="1" t="n">
        <v>45192</v>
      </c>
      <c r="D385" t="inlineStr">
        <is>
          <t>JÖNKÖPINGS LÄN</t>
        </is>
      </c>
      <c r="E385" t="inlineStr">
        <is>
          <t>VETLANDA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49466-2019</t>
        </is>
      </c>
      <c r="B386" s="1" t="n">
        <v>43732</v>
      </c>
      <c r="C386" s="1" t="n">
        <v>45192</v>
      </c>
      <c r="D386" t="inlineStr">
        <is>
          <t>JÖNKÖPINGS LÄN</t>
        </is>
      </c>
      <c r="E386" t="inlineStr">
        <is>
          <t>VETLANDA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50242-2019</t>
        </is>
      </c>
      <c r="B387" s="1" t="n">
        <v>43734</v>
      </c>
      <c r="C387" s="1" t="n">
        <v>45192</v>
      </c>
      <c r="D387" t="inlineStr">
        <is>
          <t>JÖNKÖPINGS LÄN</t>
        </is>
      </c>
      <c r="E387" t="inlineStr">
        <is>
          <t>VETLANDA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50383-2019</t>
        </is>
      </c>
      <c r="B388" s="1" t="n">
        <v>43735</v>
      </c>
      <c r="C388" s="1" t="n">
        <v>45192</v>
      </c>
      <c r="D388" t="inlineStr">
        <is>
          <t>JÖNKÖPINGS LÄN</t>
        </is>
      </c>
      <c r="E388" t="inlineStr">
        <is>
          <t>VETLANDA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50935-2019</t>
        </is>
      </c>
      <c r="B389" s="1" t="n">
        <v>43738</v>
      </c>
      <c r="C389" s="1" t="n">
        <v>45192</v>
      </c>
      <c r="D389" t="inlineStr">
        <is>
          <t>JÖNKÖPINGS LÄN</t>
        </is>
      </c>
      <c r="E389" t="inlineStr">
        <is>
          <t>VETLANDA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52202-2019</t>
        </is>
      </c>
      <c r="B390" s="1" t="n">
        <v>43742</v>
      </c>
      <c r="C390" s="1" t="n">
        <v>45192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52203-2019</t>
        </is>
      </c>
      <c r="B391" s="1" t="n">
        <v>43742</v>
      </c>
      <c r="C391" s="1" t="n">
        <v>45192</v>
      </c>
      <c r="D391" t="inlineStr">
        <is>
          <t>JÖNKÖPINGS LÄN</t>
        </is>
      </c>
      <c r="E391" t="inlineStr">
        <is>
          <t>VETLANDA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54897-2019</t>
        </is>
      </c>
      <c r="B392" s="1" t="n">
        <v>43749</v>
      </c>
      <c r="C392" s="1" t="n">
        <v>45192</v>
      </c>
      <c r="D392" t="inlineStr">
        <is>
          <t>JÖNKÖPINGS LÄN</t>
        </is>
      </c>
      <c r="E392" t="inlineStr">
        <is>
          <t>VETLANDA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54908-2019</t>
        </is>
      </c>
      <c r="B393" s="1" t="n">
        <v>43749</v>
      </c>
      <c r="C393" s="1" t="n">
        <v>45192</v>
      </c>
      <c r="D393" t="inlineStr">
        <is>
          <t>JÖNKÖPINGS LÄN</t>
        </is>
      </c>
      <c r="E393" t="inlineStr">
        <is>
          <t>VETLANDA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56017-2019</t>
        </is>
      </c>
      <c r="B394" s="1" t="n">
        <v>43761</v>
      </c>
      <c r="C394" s="1" t="n">
        <v>45192</v>
      </c>
      <c r="D394" t="inlineStr">
        <is>
          <t>JÖNKÖPINGS LÄN</t>
        </is>
      </c>
      <c r="E394" t="inlineStr">
        <is>
          <t>VETLANDA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56026-2019</t>
        </is>
      </c>
      <c r="B395" s="1" t="n">
        <v>43761</v>
      </c>
      <c r="C395" s="1" t="n">
        <v>45192</v>
      </c>
      <c r="D395" t="inlineStr">
        <is>
          <t>JÖNKÖPINGS LÄN</t>
        </is>
      </c>
      <c r="E395" t="inlineStr">
        <is>
          <t>VETLANDA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56568-2019</t>
        </is>
      </c>
      <c r="B396" s="1" t="n">
        <v>43763</v>
      </c>
      <c r="C396" s="1" t="n">
        <v>45192</v>
      </c>
      <c r="D396" t="inlineStr">
        <is>
          <t>JÖNKÖPINGS LÄN</t>
        </is>
      </c>
      <c r="E396" t="inlineStr">
        <is>
          <t>VETLANDA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57111-2019</t>
        </is>
      </c>
      <c r="B397" s="1" t="n">
        <v>43766</v>
      </c>
      <c r="C397" s="1" t="n">
        <v>45192</v>
      </c>
      <c r="D397" t="inlineStr">
        <is>
          <t>JÖNKÖPINGS LÄN</t>
        </is>
      </c>
      <c r="E397" t="inlineStr">
        <is>
          <t>VETLANDA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57822-2019</t>
        </is>
      </c>
      <c r="B398" s="1" t="n">
        <v>43768</v>
      </c>
      <c r="C398" s="1" t="n">
        <v>45192</v>
      </c>
      <c r="D398" t="inlineStr">
        <is>
          <t>JÖNKÖPINGS LÄN</t>
        </is>
      </c>
      <c r="E398" t="inlineStr">
        <is>
          <t>VETLANDA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59949-2019</t>
        </is>
      </c>
      <c r="B399" s="1" t="n">
        <v>43777</v>
      </c>
      <c r="C399" s="1" t="n">
        <v>45192</v>
      </c>
      <c r="D399" t="inlineStr">
        <is>
          <t>JÖNKÖPINGS LÄN</t>
        </is>
      </c>
      <c r="E399" t="inlineStr">
        <is>
          <t>VETLANDA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59944-2019</t>
        </is>
      </c>
      <c r="B400" s="1" t="n">
        <v>43777</v>
      </c>
      <c r="C400" s="1" t="n">
        <v>45192</v>
      </c>
      <c r="D400" t="inlineStr">
        <is>
          <t>JÖNKÖPINGS LÄN</t>
        </is>
      </c>
      <c r="E400" t="inlineStr">
        <is>
          <t>VETLANDA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59960-2019</t>
        </is>
      </c>
      <c r="B401" s="1" t="n">
        <v>43777</v>
      </c>
      <c r="C401" s="1" t="n">
        <v>45192</v>
      </c>
      <c r="D401" t="inlineStr">
        <is>
          <t>JÖNKÖPINGS LÄN</t>
        </is>
      </c>
      <c r="E401" t="inlineStr">
        <is>
          <t>VETLANDA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61973-2019</t>
        </is>
      </c>
      <c r="B402" s="1" t="n">
        <v>43781</v>
      </c>
      <c r="C402" s="1" t="n">
        <v>45192</v>
      </c>
      <c r="D402" t="inlineStr">
        <is>
          <t>JÖNKÖPINGS LÄN</t>
        </is>
      </c>
      <c r="E402" t="inlineStr">
        <is>
          <t>VETLANDA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61409-2019</t>
        </is>
      </c>
      <c r="B403" s="1" t="n">
        <v>43783</v>
      </c>
      <c r="C403" s="1" t="n">
        <v>45192</v>
      </c>
      <c r="D403" t="inlineStr">
        <is>
          <t>JÖNKÖPINGS LÄN</t>
        </is>
      </c>
      <c r="E403" t="inlineStr">
        <is>
          <t>VETLANDA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61633-2019</t>
        </is>
      </c>
      <c r="B404" s="1" t="n">
        <v>43784</v>
      </c>
      <c r="C404" s="1" t="n">
        <v>45192</v>
      </c>
      <c r="D404" t="inlineStr">
        <is>
          <t>JÖNKÖPINGS LÄN</t>
        </is>
      </c>
      <c r="E404" t="inlineStr">
        <is>
          <t>VETLANDA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61634-2019</t>
        </is>
      </c>
      <c r="B405" s="1" t="n">
        <v>43784</v>
      </c>
      <c r="C405" s="1" t="n">
        <v>45192</v>
      </c>
      <c r="D405" t="inlineStr">
        <is>
          <t>JÖNKÖPINGS LÄN</t>
        </is>
      </c>
      <c r="E405" t="inlineStr">
        <is>
          <t>VETLANDA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62274-2019</t>
        </is>
      </c>
      <c r="B406" s="1" t="n">
        <v>43788</v>
      </c>
      <c r="C406" s="1" t="n">
        <v>45192</v>
      </c>
      <c r="D406" t="inlineStr">
        <is>
          <t>JÖNKÖPINGS LÄN</t>
        </is>
      </c>
      <c r="E406" t="inlineStr">
        <is>
          <t>VETLANDA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63958-2019</t>
        </is>
      </c>
      <c r="B407" s="1" t="n">
        <v>43790</v>
      </c>
      <c r="C407" s="1" t="n">
        <v>45192</v>
      </c>
      <c r="D407" t="inlineStr">
        <is>
          <t>JÖNKÖPINGS LÄN</t>
        </is>
      </c>
      <c r="E407" t="inlineStr">
        <is>
          <t>VETLANDA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63417-2019</t>
        </is>
      </c>
      <c r="B408" s="1" t="n">
        <v>43794</v>
      </c>
      <c r="C408" s="1" t="n">
        <v>45192</v>
      </c>
      <c r="D408" t="inlineStr">
        <is>
          <t>JÖNKÖPINGS LÄN</t>
        </is>
      </c>
      <c r="E408" t="inlineStr">
        <is>
          <t>VETLANDA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63644-2019</t>
        </is>
      </c>
      <c r="B409" s="1" t="n">
        <v>43795</v>
      </c>
      <c r="C409" s="1" t="n">
        <v>45192</v>
      </c>
      <c r="D409" t="inlineStr">
        <is>
          <t>JÖNKÖPINGS LÄN</t>
        </is>
      </c>
      <c r="E409" t="inlineStr">
        <is>
          <t>VETLANDA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63651-2019</t>
        </is>
      </c>
      <c r="B410" s="1" t="n">
        <v>43795</v>
      </c>
      <c r="C410" s="1" t="n">
        <v>45192</v>
      </c>
      <c r="D410" t="inlineStr">
        <is>
          <t>JÖNKÖPINGS LÄN</t>
        </is>
      </c>
      <c r="E410" t="inlineStr">
        <is>
          <t>VETLANDA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64043-2019</t>
        </is>
      </c>
      <c r="B411" s="1" t="n">
        <v>43796</v>
      </c>
      <c r="C411" s="1" t="n">
        <v>45192</v>
      </c>
      <c r="D411" t="inlineStr">
        <is>
          <t>JÖNKÖPINGS LÄN</t>
        </is>
      </c>
      <c r="E411" t="inlineStr">
        <is>
          <t>VETLANDA</t>
        </is>
      </c>
      <c r="F411" t="inlineStr">
        <is>
          <t>Kyrkan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64806-2019</t>
        </is>
      </c>
      <c r="B412" s="1" t="n">
        <v>43801</v>
      </c>
      <c r="C412" s="1" t="n">
        <v>45192</v>
      </c>
      <c r="D412" t="inlineStr">
        <is>
          <t>JÖNKÖPINGS LÄN</t>
        </is>
      </c>
      <c r="E412" t="inlineStr">
        <is>
          <t>VETLANDA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64950-2019</t>
        </is>
      </c>
      <c r="B413" s="1" t="n">
        <v>43801</v>
      </c>
      <c r="C413" s="1" t="n">
        <v>45192</v>
      </c>
      <c r="D413" t="inlineStr">
        <is>
          <t>JÖNKÖPINGS LÄN</t>
        </is>
      </c>
      <c r="E413" t="inlineStr">
        <is>
          <t>VETLANDA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64818-2019</t>
        </is>
      </c>
      <c r="B414" s="1" t="n">
        <v>43801</v>
      </c>
      <c r="C414" s="1" t="n">
        <v>45192</v>
      </c>
      <c r="D414" t="inlineStr">
        <is>
          <t>JÖNKÖPINGS LÄN</t>
        </is>
      </c>
      <c r="E414" t="inlineStr">
        <is>
          <t>VETLANDA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66600-2019</t>
        </is>
      </c>
      <c r="B415" s="1" t="n">
        <v>43803</v>
      </c>
      <c r="C415" s="1" t="n">
        <v>45192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65382-2019</t>
        </is>
      </c>
      <c r="B416" s="1" t="n">
        <v>43803</v>
      </c>
      <c r="C416" s="1" t="n">
        <v>45192</v>
      </c>
      <c r="D416" t="inlineStr">
        <is>
          <t>JÖNKÖPINGS LÄN</t>
        </is>
      </c>
      <c r="E416" t="inlineStr">
        <is>
          <t>VETLANDA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66601-2019</t>
        </is>
      </c>
      <c r="B417" s="1" t="n">
        <v>43804</v>
      </c>
      <c r="C417" s="1" t="n">
        <v>45192</v>
      </c>
      <c r="D417" t="inlineStr">
        <is>
          <t>JÖNKÖPINGS LÄN</t>
        </is>
      </c>
      <c r="E417" t="inlineStr">
        <is>
          <t>VETLANDA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67657-2019</t>
        </is>
      </c>
      <c r="B418" s="1" t="n">
        <v>43809</v>
      </c>
      <c r="C418" s="1" t="n">
        <v>45192</v>
      </c>
      <c r="D418" t="inlineStr">
        <is>
          <t>JÖNKÖPINGS LÄN</t>
        </is>
      </c>
      <c r="E418" t="inlineStr">
        <is>
          <t>VETLANDA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67265-2019</t>
        </is>
      </c>
      <c r="B419" s="1" t="n">
        <v>43812</v>
      </c>
      <c r="C419" s="1" t="n">
        <v>45192</v>
      </c>
      <c r="D419" t="inlineStr">
        <is>
          <t>JÖNKÖPINGS LÄN</t>
        </is>
      </c>
      <c r="E419" t="inlineStr">
        <is>
          <t>VETLANDA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68654-2019</t>
        </is>
      </c>
      <c r="B420" s="1" t="n">
        <v>43814</v>
      </c>
      <c r="C420" s="1" t="n">
        <v>45192</v>
      </c>
      <c r="D420" t="inlineStr">
        <is>
          <t>JÖNKÖPINGS LÄN</t>
        </is>
      </c>
      <c r="E420" t="inlineStr">
        <is>
          <t>VETLANDA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67472-2019</t>
        </is>
      </c>
      <c r="B421" s="1" t="n">
        <v>43814</v>
      </c>
      <c r="C421" s="1" t="n">
        <v>45192</v>
      </c>
      <c r="D421" t="inlineStr">
        <is>
          <t>JÖNKÖPINGS LÄN</t>
        </is>
      </c>
      <c r="E421" t="inlineStr">
        <is>
          <t>VETLANDA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67751-2019</t>
        </is>
      </c>
      <c r="B422" s="1" t="n">
        <v>43815</v>
      </c>
      <c r="C422" s="1" t="n">
        <v>45192</v>
      </c>
      <c r="D422" t="inlineStr">
        <is>
          <t>JÖNKÖPINGS LÄN</t>
        </is>
      </c>
      <c r="E422" t="inlineStr">
        <is>
          <t>VETLANDA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294-2020</t>
        </is>
      </c>
      <c r="B423" s="1" t="n">
        <v>43817</v>
      </c>
      <c r="C423" s="1" t="n">
        <v>45192</v>
      </c>
      <c r="D423" t="inlineStr">
        <is>
          <t>JÖNKÖPINGS LÄN</t>
        </is>
      </c>
      <c r="E423" t="inlineStr">
        <is>
          <t>VETLANDA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886-2020</t>
        </is>
      </c>
      <c r="B424" s="1" t="n">
        <v>43817</v>
      </c>
      <c r="C424" s="1" t="n">
        <v>45192</v>
      </c>
      <c r="D424" t="inlineStr">
        <is>
          <t>JÖNKÖPINGS LÄN</t>
        </is>
      </c>
      <c r="E424" t="inlineStr">
        <is>
          <t>VETLANDA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891-2020</t>
        </is>
      </c>
      <c r="B425" s="1" t="n">
        <v>43817</v>
      </c>
      <c r="C425" s="1" t="n">
        <v>45192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68090-2019</t>
        </is>
      </c>
      <c r="B426" s="1" t="n">
        <v>43817</v>
      </c>
      <c r="C426" s="1" t="n">
        <v>45192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68507-2019</t>
        </is>
      </c>
      <c r="B427" s="1" t="n">
        <v>43818</v>
      </c>
      <c r="C427" s="1" t="n">
        <v>45192</v>
      </c>
      <c r="D427" t="inlineStr">
        <is>
          <t>JÖNKÖPINGS LÄN</t>
        </is>
      </c>
      <c r="E427" t="inlineStr">
        <is>
          <t>VETLANDA</t>
        </is>
      </c>
      <c r="F427" t="inlineStr">
        <is>
          <t>Sveaskog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68324-2019</t>
        </is>
      </c>
      <c r="B428" s="1" t="n">
        <v>43818</v>
      </c>
      <c r="C428" s="1" t="n">
        <v>45192</v>
      </c>
      <c r="D428" t="inlineStr">
        <is>
          <t>JÖNKÖPINGS LÄN</t>
        </is>
      </c>
      <c r="E428" t="inlineStr">
        <is>
          <t>VETLANDA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68516-2019</t>
        </is>
      </c>
      <c r="B429" s="1" t="n">
        <v>43818</v>
      </c>
      <c r="C429" s="1" t="n">
        <v>45192</v>
      </c>
      <c r="D429" t="inlineStr">
        <is>
          <t>JÖNKÖPINGS LÄN</t>
        </is>
      </c>
      <c r="E429" t="inlineStr">
        <is>
          <t>VETLANDA</t>
        </is>
      </c>
      <c r="F429" t="inlineStr">
        <is>
          <t>Sveaskog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68503-2019</t>
        </is>
      </c>
      <c r="B430" s="1" t="n">
        <v>43818</v>
      </c>
      <c r="C430" s="1" t="n">
        <v>45192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68748-2019</t>
        </is>
      </c>
      <c r="B431" s="1" t="n">
        <v>43819</v>
      </c>
      <c r="C431" s="1" t="n">
        <v>45192</v>
      </c>
      <c r="D431" t="inlineStr">
        <is>
          <t>JÖNKÖPINGS LÄN</t>
        </is>
      </c>
      <c r="E431" t="inlineStr">
        <is>
          <t>VETLANDA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68725-2019</t>
        </is>
      </c>
      <c r="B432" s="1" t="n">
        <v>43819</v>
      </c>
      <c r="C432" s="1" t="n">
        <v>45192</v>
      </c>
      <c r="D432" t="inlineStr">
        <is>
          <t>JÖNKÖPINGS LÄN</t>
        </is>
      </c>
      <c r="E432" t="inlineStr">
        <is>
          <t>VETLANDA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68681-2019</t>
        </is>
      </c>
      <c r="B433" s="1" t="n">
        <v>43819</v>
      </c>
      <c r="C433" s="1" t="n">
        <v>45192</v>
      </c>
      <c r="D433" t="inlineStr">
        <is>
          <t>JÖNKÖPINGS LÄN</t>
        </is>
      </c>
      <c r="E433" t="inlineStr">
        <is>
          <t>VETLANDA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68733-2019</t>
        </is>
      </c>
      <c r="B434" s="1" t="n">
        <v>43819</v>
      </c>
      <c r="C434" s="1" t="n">
        <v>45192</v>
      </c>
      <c r="D434" t="inlineStr">
        <is>
          <t>JÖNKÖPINGS LÄN</t>
        </is>
      </c>
      <c r="E434" t="inlineStr">
        <is>
          <t>VETLANDA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68765-2019</t>
        </is>
      </c>
      <c r="B435" s="1" t="n">
        <v>43819</v>
      </c>
      <c r="C435" s="1" t="n">
        <v>45192</v>
      </c>
      <c r="D435" t="inlineStr">
        <is>
          <t>JÖNKÖPINGS LÄN</t>
        </is>
      </c>
      <c r="E435" t="inlineStr">
        <is>
          <t>VETLANDA</t>
        </is>
      </c>
      <c r="G435" t="n">
        <v>7.9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299-2020</t>
        </is>
      </c>
      <c r="B436" s="1" t="n">
        <v>43837</v>
      </c>
      <c r="C436" s="1" t="n">
        <v>45192</v>
      </c>
      <c r="D436" t="inlineStr">
        <is>
          <t>JÖNKÖPINGS LÄN</t>
        </is>
      </c>
      <c r="E436" t="inlineStr">
        <is>
          <t>VETLANDA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1278-2020</t>
        </is>
      </c>
      <c r="B437" s="1" t="n">
        <v>43841</v>
      </c>
      <c r="C437" s="1" t="n">
        <v>45192</v>
      </c>
      <c r="D437" t="inlineStr">
        <is>
          <t>JÖNKÖPINGS LÄN</t>
        </is>
      </c>
      <c r="E437" t="inlineStr">
        <is>
          <t>VETLANDA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1279-2020</t>
        </is>
      </c>
      <c r="B438" s="1" t="n">
        <v>43841</v>
      </c>
      <c r="C438" s="1" t="n">
        <v>45192</v>
      </c>
      <c r="D438" t="inlineStr">
        <is>
          <t>JÖNKÖPINGS LÄN</t>
        </is>
      </c>
      <c r="E438" t="inlineStr">
        <is>
          <t>VETLANDA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1889-2020</t>
        </is>
      </c>
      <c r="B439" s="1" t="n">
        <v>43845</v>
      </c>
      <c r="C439" s="1" t="n">
        <v>45192</v>
      </c>
      <c r="D439" t="inlineStr">
        <is>
          <t>JÖNKÖPINGS LÄN</t>
        </is>
      </c>
      <c r="E439" t="inlineStr">
        <is>
          <t>VETLANDA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2839-2020</t>
        </is>
      </c>
      <c r="B440" s="1" t="n">
        <v>43850</v>
      </c>
      <c r="C440" s="1" t="n">
        <v>45192</v>
      </c>
      <c r="D440" t="inlineStr">
        <is>
          <t>JÖNKÖPINGS LÄN</t>
        </is>
      </c>
      <c r="E440" t="inlineStr">
        <is>
          <t>VETLANDA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2702-2020</t>
        </is>
      </c>
      <c r="B441" s="1" t="n">
        <v>43850</v>
      </c>
      <c r="C441" s="1" t="n">
        <v>45192</v>
      </c>
      <c r="D441" t="inlineStr">
        <is>
          <t>JÖNKÖPINGS LÄN</t>
        </is>
      </c>
      <c r="E441" t="inlineStr">
        <is>
          <t>VETLANDA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2900-2020</t>
        </is>
      </c>
      <c r="B442" s="1" t="n">
        <v>43850</v>
      </c>
      <c r="C442" s="1" t="n">
        <v>45192</v>
      </c>
      <c r="D442" t="inlineStr">
        <is>
          <t>JÖNKÖPINGS LÄN</t>
        </is>
      </c>
      <c r="E442" t="inlineStr">
        <is>
          <t>VETLANDA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3024-2020</t>
        </is>
      </c>
      <c r="B443" s="1" t="n">
        <v>43850</v>
      </c>
      <c r="C443" s="1" t="n">
        <v>45192</v>
      </c>
      <c r="D443" t="inlineStr">
        <is>
          <t>JÖNKÖPINGS LÄN</t>
        </is>
      </c>
      <c r="E443" t="inlineStr">
        <is>
          <t>VETLANDA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3018-2020</t>
        </is>
      </c>
      <c r="B444" s="1" t="n">
        <v>43851</v>
      </c>
      <c r="C444" s="1" t="n">
        <v>45192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4559-2020</t>
        </is>
      </c>
      <c r="B445" s="1" t="n">
        <v>43851</v>
      </c>
      <c r="C445" s="1" t="n">
        <v>45192</v>
      </c>
      <c r="D445" t="inlineStr">
        <is>
          <t>JÖNKÖPINGS LÄN</t>
        </is>
      </c>
      <c r="E445" t="inlineStr">
        <is>
          <t>VETLANDA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4264-2020</t>
        </is>
      </c>
      <c r="B446" s="1" t="n">
        <v>43857</v>
      </c>
      <c r="C446" s="1" t="n">
        <v>45192</v>
      </c>
      <c r="D446" t="inlineStr">
        <is>
          <t>JÖNKÖPINGS LÄN</t>
        </is>
      </c>
      <c r="E446" t="inlineStr">
        <is>
          <t>VETLANDA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4823-2020</t>
        </is>
      </c>
      <c r="B447" s="1" t="n">
        <v>43859</v>
      </c>
      <c r="C447" s="1" t="n">
        <v>45192</v>
      </c>
      <c r="D447" t="inlineStr">
        <is>
          <t>JÖNKÖPINGS LÄN</t>
        </is>
      </c>
      <c r="E447" t="inlineStr">
        <is>
          <t>VETLANDA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6255-2020</t>
        </is>
      </c>
      <c r="B448" s="1" t="n">
        <v>43866</v>
      </c>
      <c r="C448" s="1" t="n">
        <v>45192</v>
      </c>
      <c r="D448" t="inlineStr">
        <is>
          <t>JÖNKÖPINGS LÄN</t>
        </is>
      </c>
      <c r="E448" t="inlineStr">
        <is>
          <t>VETLANDA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7766-2020</t>
        </is>
      </c>
      <c r="B449" s="1" t="n">
        <v>43872</v>
      </c>
      <c r="C449" s="1" t="n">
        <v>45192</v>
      </c>
      <c r="D449" t="inlineStr">
        <is>
          <t>JÖNKÖPINGS LÄN</t>
        </is>
      </c>
      <c r="E449" t="inlineStr">
        <is>
          <t>VETLANDA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7829-2020</t>
        </is>
      </c>
      <c r="B450" s="1" t="n">
        <v>43873</v>
      </c>
      <c r="C450" s="1" t="n">
        <v>45192</v>
      </c>
      <c r="D450" t="inlineStr">
        <is>
          <t>JÖNKÖPINGS LÄN</t>
        </is>
      </c>
      <c r="E450" t="inlineStr">
        <is>
          <t>VETLANDA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8413-2020</t>
        </is>
      </c>
      <c r="B451" s="1" t="n">
        <v>43875</v>
      </c>
      <c r="C451" s="1" t="n">
        <v>45192</v>
      </c>
      <c r="D451" t="inlineStr">
        <is>
          <t>JÖNKÖPINGS LÄN</t>
        </is>
      </c>
      <c r="E451" t="inlineStr">
        <is>
          <t>VETLANDA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10076-2020</t>
        </is>
      </c>
      <c r="B452" s="1" t="n">
        <v>43884</v>
      </c>
      <c r="C452" s="1" t="n">
        <v>45192</v>
      </c>
      <c r="D452" t="inlineStr">
        <is>
          <t>JÖNKÖPINGS LÄN</t>
        </is>
      </c>
      <c r="E452" t="inlineStr">
        <is>
          <t>VETLANDA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10935-2020</t>
        </is>
      </c>
      <c r="B453" s="1" t="n">
        <v>43885</v>
      </c>
      <c r="C453" s="1" t="n">
        <v>45192</v>
      </c>
      <c r="D453" t="inlineStr">
        <is>
          <t>JÖNKÖPINGS LÄN</t>
        </is>
      </c>
      <c r="E453" t="inlineStr">
        <is>
          <t>VETLANDA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11069-2020</t>
        </is>
      </c>
      <c r="B454" s="1" t="n">
        <v>43885</v>
      </c>
      <c r="C454" s="1" t="n">
        <v>45192</v>
      </c>
      <c r="D454" t="inlineStr">
        <is>
          <t>JÖNKÖPINGS LÄN</t>
        </is>
      </c>
      <c r="E454" t="inlineStr">
        <is>
          <t>VETLANDA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10940-2020</t>
        </is>
      </c>
      <c r="B455" s="1" t="n">
        <v>43885</v>
      </c>
      <c r="C455" s="1" t="n">
        <v>45192</v>
      </c>
      <c r="D455" t="inlineStr">
        <is>
          <t>JÖNKÖPINGS LÄN</t>
        </is>
      </c>
      <c r="E455" t="inlineStr">
        <is>
          <t>VETLANDA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10857-2020</t>
        </is>
      </c>
      <c r="B456" s="1" t="n">
        <v>43885</v>
      </c>
      <c r="C456" s="1" t="n">
        <v>45192</v>
      </c>
      <c r="D456" t="inlineStr">
        <is>
          <t>JÖNKÖPINGS LÄN</t>
        </is>
      </c>
      <c r="E456" t="inlineStr">
        <is>
          <t>VETLANDA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10928-2020</t>
        </is>
      </c>
      <c r="B457" s="1" t="n">
        <v>43885</v>
      </c>
      <c r="C457" s="1" t="n">
        <v>45192</v>
      </c>
      <c r="D457" t="inlineStr">
        <is>
          <t>JÖNKÖPINGS LÄN</t>
        </is>
      </c>
      <c r="E457" t="inlineStr">
        <is>
          <t>VETLANDA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10517-2020</t>
        </is>
      </c>
      <c r="B458" s="1" t="n">
        <v>43886</v>
      </c>
      <c r="C458" s="1" t="n">
        <v>45192</v>
      </c>
      <c r="D458" t="inlineStr">
        <is>
          <t>JÖNKÖPINGS LÄN</t>
        </is>
      </c>
      <c r="E458" t="inlineStr">
        <is>
          <t>VETLANDA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11464-2020</t>
        </is>
      </c>
      <c r="B459" s="1" t="n">
        <v>43887</v>
      </c>
      <c r="C459" s="1" t="n">
        <v>45192</v>
      </c>
      <c r="D459" t="inlineStr">
        <is>
          <t>JÖNKÖPINGS LÄN</t>
        </is>
      </c>
      <c r="E459" t="inlineStr">
        <is>
          <t>VETLANDA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10613-2020</t>
        </is>
      </c>
      <c r="B460" s="1" t="n">
        <v>43887</v>
      </c>
      <c r="C460" s="1" t="n">
        <v>45192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10726-2020</t>
        </is>
      </c>
      <c r="B461" s="1" t="n">
        <v>43888</v>
      </c>
      <c r="C461" s="1" t="n">
        <v>45192</v>
      </c>
      <c r="D461" t="inlineStr">
        <is>
          <t>JÖNKÖPINGS LÄN</t>
        </is>
      </c>
      <c r="E461" t="inlineStr">
        <is>
          <t>VETLANDA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11389-2020</t>
        </is>
      </c>
      <c r="B462" s="1" t="n">
        <v>43892</v>
      </c>
      <c r="C462" s="1" t="n">
        <v>45192</v>
      </c>
      <c r="D462" t="inlineStr">
        <is>
          <t>JÖNKÖPINGS LÄN</t>
        </is>
      </c>
      <c r="E462" t="inlineStr">
        <is>
          <t>VETLANDA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11830-2020</t>
        </is>
      </c>
      <c r="B463" s="1" t="n">
        <v>43894</v>
      </c>
      <c r="C463" s="1" t="n">
        <v>45192</v>
      </c>
      <c r="D463" t="inlineStr">
        <is>
          <t>JÖNKÖPINGS LÄN</t>
        </is>
      </c>
      <c r="E463" t="inlineStr">
        <is>
          <t>VETLANDA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11903-2020</t>
        </is>
      </c>
      <c r="B464" s="1" t="n">
        <v>43894</v>
      </c>
      <c r="C464" s="1" t="n">
        <v>45192</v>
      </c>
      <c r="D464" t="inlineStr">
        <is>
          <t>JÖNKÖPINGS LÄN</t>
        </is>
      </c>
      <c r="E464" t="inlineStr">
        <is>
          <t>VETLANDA</t>
        </is>
      </c>
      <c r="F464" t="inlineStr">
        <is>
          <t>Kyrkan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12201-2020</t>
        </is>
      </c>
      <c r="B465" s="1" t="n">
        <v>43895</v>
      </c>
      <c r="C465" s="1" t="n">
        <v>45192</v>
      </c>
      <c r="D465" t="inlineStr">
        <is>
          <t>JÖNKÖPINGS LÄN</t>
        </is>
      </c>
      <c r="E465" t="inlineStr">
        <is>
          <t>VETLANDA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12200-2020</t>
        </is>
      </c>
      <c r="B466" s="1" t="n">
        <v>43895</v>
      </c>
      <c r="C466" s="1" t="n">
        <v>45192</v>
      </c>
      <c r="D466" t="inlineStr">
        <is>
          <t>JÖNKÖPINGS LÄN</t>
        </is>
      </c>
      <c r="E466" t="inlineStr">
        <is>
          <t>VETLANDA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13953-2020</t>
        </is>
      </c>
      <c r="B467" s="1" t="n">
        <v>43899</v>
      </c>
      <c r="C467" s="1" t="n">
        <v>45192</v>
      </c>
      <c r="D467" t="inlineStr">
        <is>
          <t>JÖNKÖPINGS LÄN</t>
        </is>
      </c>
      <c r="E467" t="inlineStr">
        <is>
          <t>VETLANDA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12677-2020</t>
        </is>
      </c>
      <c r="B468" s="1" t="n">
        <v>43899</v>
      </c>
      <c r="C468" s="1" t="n">
        <v>45192</v>
      </c>
      <c r="D468" t="inlineStr">
        <is>
          <t>JÖNKÖPINGS LÄN</t>
        </is>
      </c>
      <c r="E468" t="inlineStr">
        <is>
          <t>VETLANDA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12850-2020</t>
        </is>
      </c>
      <c r="B469" s="1" t="n">
        <v>43899</v>
      </c>
      <c r="C469" s="1" t="n">
        <v>45192</v>
      </c>
      <c r="D469" t="inlineStr">
        <is>
          <t>JÖNKÖPINGS LÄN</t>
        </is>
      </c>
      <c r="E469" t="inlineStr">
        <is>
          <t>VETLANDA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12839-2020</t>
        </is>
      </c>
      <c r="B470" s="1" t="n">
        <v>43899</v>
      </c>
      <c r="C470" s="1" t="n">
        <v>45192</v>
      </c>
      <c r="D470" t="inlineStr">
        <is>
          <t>JÖNKÖPINGS LÄN</t>
        </is>
      </c>
      <c r="E470" t="inlineStr">
        <is>
          <t>VETLANDA</t>
        </is>
      </c>
      <c r="F470" t="inlineStr">
        <is>
          <t>Övriga Aktiebolag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12884-2020</t>
        </is>
      </c>
      <c r="B471" s="1" t="n">
        <v>43900</v>
      </c>
      <c r="C471" s="1" t="n">
        <v>45192</v>
      </c>
      <c r="D471" t="inlineStr">
        <is>
          <t>JÖNKÖPINGS LÄN</t>
        </is>
      </c>
      <c r="E471" t="inlineStr">
        <is>
          <t>VETLANDA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14111-2020</t>
        </is>
      </c>
      <c r="B472" s="1" t="n">
        <v>43900</v>
      </c>
      <c r="C472" s="1" t="n">
        <v>45192</v>
      </c>
      <c r="D472" t="inlineStr">
        <is>
          <t>JÖNKÖPINGS LÄN</t>
        </is>
      </c>
      <c r="E472" t="inlineStr">
        <is>
          <t>VETLANDA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14249-2020</t>
        </is>
      </c>
      <c r="B473" s="1" t="n">
        <v>43907</v>
      </c>
      <c r="C473" s="1" t="n">
        <v>45192</v>
      </c>
      <c r="D473" t="inlineStr">
        <is>
          <t>JÖNKÖPINGS LÄN</t>
        </is>
      </c>
      <c r="E473" t="inlineStr">
        <is>
          <t>VETLANDA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14905-2020</t>
        </is>
      </c>
      <c r="B474" s="1" t="n">
        <v>43910</v>
      </c>
      <c r="C474" s="1" t="n">
        <v>45192</v>
      </c>
      <c r="D474" t="inlineStr">
        <is>
          <t>JÖNKÖPINGS LÄN</t>
        </is>
      </c>
      <c r="E474" t="inlineStr">
        <is>
          <t>VETLANDA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15156-2020</t>
        </is>
      </c>
      <c r="B475" s="1" t="n">
        <v>43912</v>
      </c>
      <c r="C475" s="1" t="n">
        <v>45192</v>
      </c>
      <c r="D475" t="inlineStr">
        <is>
          <t>JÖNKÖPINGS LÄN</t>
        </is>
      </c>
      <c r="E475" t="inlineStr">
        <is>
          <t>VETLANDA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16972-2020</t>
        </is>
      </c>
      <c r="B476" s="1" t="n">
        <v>43913</v>
      </c>
      <c r="C476" s="1" t="n">
        <v>45192</v>
      </c>
      <c r="D476" t="inlineStr">
        <is>
          <t>JÖNKÖPINGS LÄN</t>
        </is>
      </c>
      <c r="E476" t="inlineStr">
        <is>
          <t>VETLANDA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16919-2020</t>
        </is>
      </c>
      <c r="B477" s="1" t="n">
        <v>43913</v>
      </c>
      <c r="C477" s="1" t="n">
        <v>45192</v>
      </c>
      <c r="D477" t="inlineStr">
        <is>
          <t>JÖNKÖPINGS LÄN</t>
        </is>
      </c>
      <c r="E477" t="inlineStr">
        <is>
          <t>VETLANDA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16958-2020</t>
        </is>
      </c>
      <c r="B478" s="1" t="n">
        <v>43913</v>
      </c>
      <c r="C478" s="1" t="n">
        <v>45192</v>
      </c>
      <c r="D478" t="inlineStr">
        <is>
          <t>JÖNKÖPINGS LÄN</t>
        </is>
      </c>
      <c r="E478" t="inlineStr">
        <is>
          <t>VETLANDA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16973-2020</t>
        </is>
      </c>
      <c r="B479" s="1" t="n">
        <v>43913</v>
      </c>
      <c r="C479" s="1" t="n">
        <v>45192</v>
      </c>
      <c r="D479" t="inlineStr">
        <is>
          <t>JÖNKÖPINGS LÄN</t>
        </is>
      </c>
      <c r="E479" t="inlineStr">
        <is>
          <t>VETLANDA</t>
        </is>
      </c>
      <c r="G479" t="n">
        <v>8.300000000000001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16816-2020</t>
        </is>
      </c>
      <c r="B480" s="1" t="n">
        <v>43913</v>
      </c>
      <c r="C480" s="1" t="n">
        <v>45192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16928-2020</t>
        </is>
      </c>
      <c r="B481" s="1" t="n">
        <v>43913</v>
      </c>
      <c r="C481" s="1" t="n">
        <v>45192</v>
      </c>
      <c r="D481" t="inlineStr">
        <is>
          <t>JÖNKÖPINGS LÄN</t>
        </is>
      </c>
      <c r="E481" t="inlineStr">
        <is>
          <t>VETLANDA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16965-2020</t>
        </is>
      </c>
      <c r="B482" s="1" t="n">
        <v>43913</v>
      </c>
      <c r="C482" s="1" t="n">
        <v>45192</v>
      </c>
      <c r="D482" t="inlineStr">
        <is>
          <t>JÖNKÖPINGS LÄN</t>
        </is>
      </c>
      <c r="E482" t="inlineStr">
        <is>
          <t>VETLANDA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16434-2020</t>
        </is>
      </c>
      <c r="B483" s="1" t="n">
        <v>43919</v>
      </c>
      <c r="C483" s="1" t="n">
        <v>45192</v>
      </c>
      <c r="D483" t="inlineStr">
        <is>
          <t>JÖNKÖPINGS LÄN</t>
        </is>
      </c>
      <c r="E483" t="inlineStr">
        <is>
          <t>VETLANDA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16433-2020</t>
        </is>
      </c>
      <c r="B484" s="1" t="n">
        <v>43919</v>
      </c>
      <c r="C484" s="1" t="n">
        <v>45192</v>
      </c>
      <c r="D484" t="inlineStr">
        <is>
          <t>JÖNKÖPINGS LÄN</t>
        </is>
      </c>
      <c r="E484" t="inlineStr">
        <is>
          <t>VETLANDA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16449-2020</t>
        </is>
      </c>
      <c r="B485" s="1" t="n">
        <v>43920</v>
      </c>
      <c r="C485" s="1" t="n">
        <v>45192</v>
      </c>
      <c r="D485" t="inlineStr">
        <is>
          <t>JÖNKÖPINGS LÄN</t>
        </is>
      </c>
      <c r="E485" t="inlineStr">
        <is>
          <t>VETLANDA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17785-2020</t>
        </is>
      </c>
      <c r="B486" s="1" t="n">
        <v>43924</v>
      </c>
      <c r="C486" s="1" t="n">
        <v>45192</v>
      </c>
      <c r="D486" t="inlineStr">
        <is>
          <t>JÖNKÖPINGS LÄN</t>
        </is>
      </c>
      <c r="E486" t="inlineStr">
        <is>
          <t>VETLANDA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17790-2020</t>
        </is>
      </c>
      <c r="B487" s="1" t="n">
        <v>43924</v>
      </c>
      <c r="C487" s="1" t="n">
        <v>45192</v>
      </c>
      <c r="D487" t="inlineStr">
        <is>
          <t>JÖNKÖPINGS LÄN</t>
        </is>
      </c>
      <c r="E487" t="inlineStr">
        <is>
          <t>VETLANDA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18128-2020</t>
        </is>
      </c>
      <c r="B488" s="1" t="n">
        <v>43927</v>
      </c>
      <c r="C488" s="1" t="n">
        <v>45192</v>
      </c>
      <c r="D488" t="inlineStr">
        <is>
          <t>JÖNKÖPINGS LÄN</t>
        </is>
      </c>
      <c r="E488" t="inlineStr">
        <is>
          <t>VETLANDA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18127-2020</t>
        </is>
      </c>
      <c r="B489" s="1" t="n">
        <v>43927</v>
      </c>
      <c r="C489" s="1" t="n">
        <v>45192</v>
      </c>
      <c r="D489" t="inlineStr">
        <is>
          <t>JÖNKÖPINGS LÄN</t>
        </is>
      </c>
      <c r="E489" t="inlineStr">
        <is>
          <t>VETLANDA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18702-2020</t>
        </is>
      </c>
      <c r="B490" s="1" t="n">
        <v>43930</v>
      </c>
      <c r="C490" s="1" t="n">
        <v>45192</v>
      </c>
      <c r="D490" t="inlineStr">
        <is>
          <t>JÖNKÖPINGS LÄN</t>
        </is>
      </c>
      <c r="E490" t="inlineStr">
        <is>
          <t>VETLANDA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18710-2020</t>
        </is>
      </c>
      <c r="B491" s="1" t="n">
        <v>43930</v>
      </c>
      <c r="C491" s="1" t="n">
        <v>45192</v>
      </c>
      <c r="D491" t="inlineStr">
        <is>
          <t>JÖNKÖPINGS LÄN</t>
        </is>
      </c>
      <c r="E491" t="inlineStr">
        <is>
          <t>VETLANDA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18703-2020</t>
        </is>
      </c>
      <c r="B492" s="1" t="n">
        <v>43930</v>
      </c>
      <c r="C492" s="1" t="n">
        <v>45192</v>
      </c>
      <c r="D492" t="inlineStr">
        <is>
          <t>JÖNKÖPINGS LÄN</t>
        </is>
      </c>
      <c r="E492" t="inlineStr">
        <is>
          <t>VETLANDA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19072-2020</t>
        </is>
      </c>
      <c r="B493" s="1" t="n">
        <v>43936</v>
      </c>
      <c r="C493" s="1" t="n">
        <v>45192</v>
      </c>
      <c r="D493" t="inlineStr">
        <is>
          <t>JÖNKÖPINGS LÄN</t>
        </is>
      </c>
      <c r="E493" t="inlineStr">
        <is>
          <t>VETLANDA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21157-2020</t>
        </is>
      </c>
      <c r="B494" s="1" t="n">
        <v>43951</v>
      </c>
      <c r="C494" s="1" t="n">
        <v>45192</v>
      </c>
      <c r="D494" t="inlineStr">
        <is>
          <t>JÖNKÖPINGS LÄN</t>
        </is>
      </c>
      <c r="E494" t="inlineStr">
        <is>
          <t>VETLANDA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22239-2020</t>
        </is>
      </c>
      <c r="B495" s="1" t="n">
        <v>43956</v>
      </c>
      <c r="C495" s="1" t="n">
        <v>45192</v>
      </c>
      <c r="D495" t="inlineStr">
        <is>
          <t>JÖNKÖPINGS LÄN</t>
        </is>
      </c>
      <c r="E495" t="inlineStr">
        <is>
          <t>VETLANDA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21907-2020</t>
        </is>
      </c>
      <c r="B496" s="1" t="n">
        <v>43958</v>
      </c>
      <c r="C496" s="1" t="n">
        <v>45192</v>
      </c>
      <c r="D496" t="inlineStr">
        <is>
          <t>JÖNKÖPINGS LÄN</t>
        </is>
      </c>
      <c r="E496" t="inlineStr">
        <is>
          <t>VETLANDA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21889-2020</t>
        </is>
      </c>
      <c r="B497" s="1" t="n">
        <v>43958</v>
      </c>
      <c r="C497" s="1" t="n">
        <v>45192</v>
      </c>
      <c r="D497" t="inlineStr">
        <is>
          <t>JÖNKÖPINGS LÄN</t>
        </is>
      </c>
      <c r="E497" t="inlineStr">
        <is>
          <t>VETLANDA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23328-2020</t>
        </is>
      </c>
      <c r="B498" s="1" t="n">
        <v>43966</v>
      </c>
      <c r="C498" s="1" t="n">
        <v>45192</v>
      </c>
      <c r="D498" t="inlineStr">
        <is>
          <t>JÖNKÖPINGS LÄN</t>
        </is>
      </c>
      <c r="E498" t="inlineStr">
        <is>
          <t>VETLANDA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24783-2020</t>
        </is>
      </c>
      <c r="B499" s="1" t="n">
        <v>43978</v>
      </c>
      <c r="C499" s="1" t="n">
        <v>45192</v>
      </c>
      <c r="D499" t="inlineStr">
        <is>
          <t>JÖNKÖPINGS LÄN</t>
        </is>
      </c>
      <c r="E499" t="inlineStr">
        <is>
          <t>VETLANDA</t>
        </is>
      </c>
      <c r="G499" t="n">
        <v>0.1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25366-2020</t>
        </is>
      </c>
      <c r="B500" s="1" t="n">
        <v>43980</v>
      </c>
      <c r="C500" s="1" t="n">
        <v>45192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25569-2020</t>
        </is>
      </c>
      <c r="B501" s="1" t="n">
        <v>43983</v>
      </c>
      <c r="C501" s="1" t="n">
        <v>45192</v>
      </c>
      <c r="D501" t="inlineStr">
        <is>
          <t>JÖNKÖPINGS LÄN</t>
        </is>
      </c>
      <c r="E501" t="inlineStr">
        <is>
          <t>VETLANDA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25774-2020</t>
        </is>
      </c>
      <c r="B502" s="1" t="n">
        <v>43984</v>
      </c>
      <c r="C502" s="1" t="n">
        <v>45192</v>
      </c>
      <c r="D502" t="inlineStr">
        <is>
          <t>JÖNKÖPINGS LÄN</t>
        </is>
      </c>
      <c r="E502" t="inlineStr">
        <is>
          <t>VETLANDA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26717-2020</t>
        </is>
      </c>
      <c r="B503" s="1" t="n">
        <v>43990</v>
      </c>
      <c r="C503" s="1" t="n">
        <v>45192</v>
      </c>
      <c r="D503" t="inlineStr">
        <is>
          <t>JÖNKÖPINGS LÄN</t>
        </is>
      </c>
      <c r="E503" t="inlineStr">
        <is>
          <t>VETLANDA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27881-2020</t>
        </is>
      </c>
      <c r="B504" s="1" t="n">
        <v>43994</v>
      </c>
      <c r="C504" s="1" t="n">
        <v>45192</v>
      </c>
      <c r="D504" t="inlineStr">
        <is>
          <t>JÖNKÖPINGS LÄN</t>
        </is>
      </c>
      <c r="E504" t="inlineStr">
        <is>
          <t>VETLANDA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28436-2020</t>
        </is>
      </c>
      <c r="B505" s="1" t="n">
        <v>43997</v>
      </c>
      <c r="C505" s="1" t="n">
        <v>45192</v>
      </c>
      <c r="D505" t="inlineStr">
        <is>
          <t>JÖNKÖPINGS LÄN</t>
        </is>
      </c>
      <c r="E505" t="inlineStr">
        <is>
          <t>VETLANDA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28693-2020</t>
        </is>
      </c>
      <c r="B506" s="1" t="n">
        <v>43998</v>
      </c>
      <c r="C506" s="1" t="n">
        <v>45192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28612-2020</t>
        </is>
      </c>
      <c r="B507" s="1" t="n">
        <v>43998</v>
      </c>
      <c r="C507" s="1" t="n">
        <v>45192</v>
      </c>
      <c r="D507" t="inlineStr">
        <is>
          <t>JÖNKÖPINGS LÄN</t>
        </is>
      </c>
      <c r="E507" t="inlineStr">
        <is>
          <t>VETLANDA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28700-2020</t>
        </is>
      </c>
      <c r="B508" s="1" t="n">
        <v>43998</v>
      </c>
      <c r="C508" s="1" t="n">
        <v>45192</v>
      </c>
      <c r="D508" t="inlineStr">
        <is>
          <t>JÖNKÖPINGS LÄN</t>
        </is>
      </c>
      <c r="E508" t="inlineStr">
        <is>
          <t>VETLANDA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28706-2020</t>
        </is>
      </c>
      <c r="B509" s="1" t="n">
        <v>43998</v>
      </c>
      <c r="C509" s="1" t="n">
        <v>45192</v>
      </c>
      <c r="D509" t="inlineStr">
        <is>
          <t>JÖNKÖPINGS LÄN</t>
        </is>
      </c>
      <c r="E509" t="inlineStr">
        <is>
          <t>VETLANDA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28707-2020</t>
        </is>
      </c>
      <c r="B510" s="1" t="n">
        <v>43999</v>
      </c>
      <c r="C510" s="1" t="n">
        <v>45192</v>
      </c>
      <c r="D510" t="inlineStr">
        <is>
          <t>JÖNKÖPINGS LÄN</t>
        </is>
      </c>
      <c r="E510" t="inlineStr">
        <is>
          <t>VETLANDA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29936-2020</t>
        </is>
      </c>
      <c r="B511" s="1" t="n">
        <v>44006</v>
      </c>
      <c r="C511" s="1" t="n">
        <v>45192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29945-2020</t>
        </is>
      </c>
      <c r="B512" s="1" t="n">
        <v>44006</v>
      </c>
      <c r="C512" s="1" t="n">
        <v>45192</v>
      </c>
      <c r="D512" t="inlineStr">
        <is>
          <t>JÖNKÖPINGS LÄN</t>
        </is>
      </c>
      <c r="E512" t="inlineStr">
        <is>
          <t>VETLANDA</t>
        </is>
      </c>
      <c r="F512" t="inlineStr">
        <is>
          <t>Kommuner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29853-2020</t>
        </is>
      </c>
      <c r="B513" s="1" t="n">
        <v>44006</v>
      </c>
      <c r="C513" s="1" t="n">
        <v>45192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31443-2020</t>
        </is>
      </c>
      <c r="B514" s="1" t="n">
        <v>44013</v>
      </c>
      <c r="C514" s="1" t="n">
        <v>45192</v>
      </c>
      <c r="D514" t="inlineStr">
        <is>
          <t>JÖNKÖPINGS LÄN</t>
        </is>
      </c>
      <c r="E514" t="inlineStr">
        <is>
          <t>VETLANDA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32216-2020</t>
        </is>
      </c>
      <c r="B515" s="1" t="n">
        <v>44015</v>
      </c>
      <c r="C515" s="1" t="n">
        <v>45192</v>
      </c>
      <c r="D515" t="inlineStr">
        <is>
          <t>JÖNKÖPINGS LÄN</t>
        </is>
      </c>
      <c r="E515" t="inlineStr">
        <is>
          <t>VETLANDA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32179-2020</t>
        </is>
      </c>
      <c r="B516" s="1" t="n">
        <v>44015</v>
      </c>
      <c r="C516" s="1" t="n">
        <v>45192</v>
      </c>
      <c r="D516" t="inlineStr">
        <is>
          <t>JÖNKÖPINGS LÄN</t>
        </is>
      </c>
      <c r="E516" t="inlineStr">
        <is>
          <t>VETLANDA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32275-2020</t>
        </is>
      </c>
      <c r="B517" s="1" t="n">
        <v>44015</v>
      </c>
      <c r="C517" s="1" t="n">
        <v>45192</v>
      </c>
      <c r="D517" t="inlineStr">
        <is>
          <t>JÖNKÖPINGS LÄN</t>
        </is>
      </c>
      <c r="E517" t="inlineStr">
        <is>
          <t>VETLANDA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32870-2020</t>
        </is>
      </c>
      <c r="B518" s="1" t="n">
        <v>44018</v>
      </c>
      <c r="C518" s="1" t="n">
        <v>45192</v>
      </c>
      <c r="D518" t="inlineStr">
        <is>
          <t>JÖNKÖPINGS LÄN</t>
        </is>
      </c>
      <c r="E518" t="inlineStr">
        <is>
          <t>VETLANDA</t>
        </is>
      </c>
      <c r="F518" t="inlineStr">
        <is>
          <t>Kyrkan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  <c r="U518">
        <f>HYPERLINK("https://klasma.github.io/Logging_VETLANDA/knärot/A 32870-2020.png", "A 32870-2020")</f>
        <v/>
      </c>
      <c r="V518">
        <f>HYPERLINK("https://klasma.github.io/Logging_VETLANDA/klagomål/A 32870-2020.docx", "A 32870-2020")</f>
        <v/>
      </c>
      <c r="W518">
        <f>HYPERLINK("https://klasma.github.io/Logging_VETLANDA/klagomålsmail/A 32870-2020.docx", "A 32870-2020")</f>
        <v/>
      </c>
      <c r="X518">
        <f>HYPERLINK("https://klasma.github.io/Logging_VETLANDA/tillsyn/A 32870-2020.docx", "A 32870-2020")</f>
        <v/>
      </c>
      <c r="Y518">
        <f>HYPERLINK("https://klasma.github.io/Logging_VETLANDA/tillsynsmail/A 32870-2020.docx", "A 32870-2020")</f>
        <v/>
      </c>
    </row>
    <row r="519" ht="15" customHeight="1">
      <c r="A519" t="inlineStr">
        <is>
          <t>A 32693-2020</t>
        </is>
      </c>
      <c r="B519" s="1" t="n">
        <v>44019</v>
      </c>
      <c r="C519" s="1" t="n">
        <v>45192</v>
      </c>
      <c r="D519" t="inlineStr">
        <is>
          <t>JÖNKÖPINGS LÄN</t>
        </is>
      </c>
      <c r="E519" t="inlineStr">
        <is>
          <t>VETLANDA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32981-2020</t>
        </is>
      </c>
      <c r="B520" s="1" t="n">
        <v>44020</v>
      </c>
      <c r="C520" s="1" t="n">
        <v>45192</v>
      </c>
      <c r="D520" t="inlineStr">
        <is>
          <t>JÖNKÖPINGS LÄN</t>
        </is>
      </c>
      <c r="E520" t="inlineStr">
        <is>
          <t>VETLANDA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32982-2020</t>
        </is>
      </c>
      <c r="B521" s="1" t="n">
        <v>44020</v>
      </c>
      <c r="C521" s="1" t="n">
        <v>45192</v>
      </c>
      <c r="D521" t="inlineStr">
        <is>
          <t>JÖNKÖPINGS LÄN</t>
        </is>
      </c>
      <c r="E521" t="inlineStr">
        <is>
          <t>VETLANDA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33079-2020</t>
        </is>
      </c>
      <c r="B522" s="1" t="n">
        <v>44021</v>
      </c>
      <c r="C522" s="1" t="n">
        <v>45192</v>
      </c>
      <c r="D522" t="inlineStr">
        <is>
          <t>JÖNKÖPINGS LÄN</t>
        </is>
      </c>
      <c r="E522" t="inlineStr">
        <is>
          <t>VETLANDA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33081-2020</t>
        </is>
      </c>
      <c r="B523" s="1" t="n">
        <v>44021</v>
      </c>
      <c r="C523" s="1" t="n">
        <v>45192</v>
      </c>
      <c r="D523" t="inlineStr">
        <is>
          <t>JÖNKÖPINGS LÄN</t>
        </is>
      </c>
      <c r="E523" t="inlineStr">
        <is>
          <t>VETLANDA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34002-2020</t>
        </is>
      </c>
      <c r="B524" s="1" t="n">
        <v>44026</v>
      </c>
      <c r="C524" s="1" t="n">
        <v>45192</v>
      </c>
      <c r="D524" t="inlineStr">
        <is>
          <t>JÖNKÖPINGS LÄN</t>
        </is>
      </c>
      <c r="E524" t="inlineStr">
        <is>
          <t>VETLANDA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33989-2020</t>
        </is>
      </c>
      <c r="B525" s="1" t="n">
        <v>44026</v>
      </c>
      <c r="C525" s="1" t="n">
        <v>45192</v>
      </c>
      <c r="D525" t="inlineStr">
        <is>
          <t>JÖNKÖPINGS LÄN</t>
        </is>
      </c>
      <c r="E525" t="inlineStr">
        <is>
          <t>VETLANDA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34179-2020</t>
        </is>
      </c>
      <c r="B526" s="1" t="n">
        <v>44029</v>
      </c>
      <c r="C526" s="1" t="n">
        <v>45192</v>
      </c>
      <c r="D526" t="inlineStr">
        <is>
          <t>JÖNKÖPINGS LÄN</t>
        </is>
      </c>
      <c r="E526" t="inlineStr">
        <is>
          <t>VETLANDA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34485-2020</t>
        </is>
      </c>
      <c r="B527" s="1" t="n">
        <v>44033</v>
      </c>
      <c r="C527" s="1" t="n">
        <v>45192</v>
      </c>
      <c r="D527" t="inlineStr">
        <is>
          <t>JÖNKÖPINGS LÄN</t>
        </is>
      </c>
      <c r="E527" t="inlineStr">
        <is>
          <t>VETLANDA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35476-2020</t>
        </is>
      </c>
      <c r="B528" s="1" t="n">
        <v>44042</v>
      </c>
      <c r="C528" s="1" t="n">
        <v>45192</v>
      </c>
      <c r="D528" t="inlineStr">
        <is>
          <t>JÖNKÖPINGS LÄN</t>
        </is>
      </c>
      <c r="E528" t="inlineStr">
        <is>
          <t>VETLANDA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35674-2020</t>
        </is>
      </c>
      <c r="B529" s="1" t="n">
        <v>44046</v>
      </c>
      <c r="C529" s="1" t="n">
        <v>45192</v>
      </c>
      <c r="D529" t="inlineStr">
        <is>
          <t>JÖNKÖPINGS LÄN</t>
        </is>
      </c>
      <c r="E529" t="inlineStr">
        <is>
          <t>VETLANDA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36303-2020</t>
        </is>
      </c>
      <c r="B530" s="1" t="n">
        <v>44049</v>
      </c>
      <c r="C530" s="1" t="n">
        <v>45192</v>
      </c>
      <c r="D530" t="inlineStr">
        <is>
          <t>JÖNKÖPINGS LÄN</t>
        </is>
      </c>
      <c r="E530" t="inlineStr">
        <is>
          <t>VETLANDA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37177-2020</t>
        </is>
      </c>
      <c r="B531" s="1" t="n">
        <v>44054</v>
      </c>
      <c r="C531" s="1" t="n">
        <v>45192</v>
      </c>
      <c r="D531" t="inlineStr">
        <is>
          <t>JÖNKÖPINGS LÄN</t>
        </is>
      </c>
      <c r="E531" t="inlineStr">
        <is>
          <t>VETLANDA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37766-2020</t>
        </is>
      </c>
      <c r="B532" s="1" t="n">
        <v>44056</v>
      </c>
      <c r="C532" s="1" t="n">
        <v>45192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38128-2020</t>
        </is>
      </c>
      <c r="B533" s="1" t="n">
        <v>44059</v>
      </c>
      <c r="C533" s="1" t="n">
        <v>45192</v>
      </c>
      <c r="D533" t="inlineStr">
        <is>
          <t>JÖNKÖPINGS LÄN</t>
        </is>
      </c>
      <c r="E533" t="inlineStr">
        <is>
          <t>VETLANDA</t>
        </is>
      </c>
      <c r="F533" t="inlineStr">
        <is>
          <t>Sveaskog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40090-2020</t>
        </is>
      </c>
      <c r="B534" s="1" t="n">
        <v>44064</v>
      </c>
      <c r="C534" s="1" t="n">
        <v>45192</v>
      </c>
      <c r="D534" t="inlineStr">
        <is>
          <t>JÖNKÖPINGS LÄN</t>
        </is>
      </c>
      <c r="E534" t="inlineStr">
        <is>
          <t>VETLANDA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40335-2020</t>
        </is>
      </c>
      <c r="B535" s="1" t="n">
        <v>44067</v>
      </c>
      <c r="C535" s="1" t="n">
        <v>45192</v>
      </c>
      <c r="D535" t="inlineStr">
        <is>
          <t>JÖNKÖPINGS LÄN</t>
        </is>
      </c>
      <c r="E535" t="inlineStr">
        <is>
          <t>VETLANDA</t>
        </is>
      </c>
      <c r="F535" t="inlineStr">
        <is>
          <t>Kyrkan</t>
        </is>
      </c>
      <c r="G535" t="n">
        <v>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40273-2020</t>
        </is>
      </c>
      <c r="B536" s="1" t="n">
        <v>44068</v>
      </c>
      <c r="C536" s="1" t="n">
        <v>45192</v>
      </c>
      <c r="D536" t="inlineStr">
        <is>
          <t>JÖNKÖPINGS LÄN</t>
        </is>
      </c>
      <c r="E536" t="inlineStr">
        <is>
          <t>VETLANDA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40563-2020</t>
        </is>
      </c>
      <c r="B537" s="1" t="n">
        <v>44069</v>
      </c>
      <c r="C537" s="1" t="n">
        <v>45192</v>
      </c>
      <c r="D537" t="inlineStr">
        <is>
          <t>JÖNKÖPINGS LÄN</t>
        </is>
      </c>
      <c r="E537" t="inlineStr">
        <is>
          <t>VETLANDA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40727-2020</t>
        </is>
      </c>
      <c r="B538" s="1" t="n">
        <v>44069</v>
      </c>
      <c r="C538" s="1" t="n">
        <v>45192</v>
      </c>
      <c r="D538" t="inlineStr">
        <is>
          <t>JÖNKÖPINGS LÄN</t>
        </is>
      </c>
      <c r="E538" t="inlineStr">
        <is>
          <t>VETLANDA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41194-2020</t>
        </is>
      </c>
      <c r="B539" s="1" t="n">
        <v>44071</v>
      </c>
      <c r="C539" s="1" t="n">
        <v>45192</v>
      </c>
      <c r="D539" t="inlineStr">
        <is>
          <t>JÖNKÖPINGS LÄN</t>
        </is>
      </c>
      <c r="E539" t="inlineStr">
        <is>
          <t>VETLANDA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41713-2020</t>
        </is>
      </c>
      <c r="B540" s="1" t="n">
        <v>44071</v>
      </c>
      <c r="C540" s="1" t="n">
        <v>45192</v>
      </c>
      <c r="D540" t="inlineStr">
        <is>
          <t>JÖNKÖPINGS LÄN</t>
        </is>
      </c>
      <c r="E540" t="inlineStr">
        <is>
          <t>VETLANDA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41505-2020</t>
        </is>
      </c>
      <c r="B541" s="1" t="n">
        <v>44074</v>
      </c>
      <c r="C541" s="1" t="n">
        <v>45192</v>
      </c>
      <c r="D541" t="inlineStr">
        <is>
          <t>JÖNKÖPINGS LÄN</t>
        </is>
      </c>
      <c r="E541" t="inlineStr">
        <is>
          <t>VETLANDA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42023-2020</t>
        </is>
      </c>
      <c r="B542" s="1" t="n">
        <v>44075</v>
      </c>
      <c r="C542" s="1" t="n">
        <v>45192</v>
      </c>
      <c r="D542" t="inlineStr">
        <is>
          <t>JÖNKÖPINGS LÄN</t>
        </is>
      </c>
      <c r="E542" t="inlineStr">
        <is>
          <t>VETLANDA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41925-2020</t>
        </is>
      </c>
      <c r="B543" s="1" t="n">
        <v>44075</v>
      </c>
      <c r="C543" s="1" t="n">
        <v>45192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44131-2020</t>
        </is>
      </c>
      <c r="B544" s="1" t="n">
        <v>44081</v>
      </c>
      <c r="C544" s="1" t="n">
        <v>45192</v>
      </c>
      <c r="D544" t="inlineStr">
        <is>
          <t>JÖNKÖPINGS LÄN</t>
        </is>
      </c>
      <c r="E544" t="inlineStr">
        <is>
          <t>VETLANDA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44123-2020</t>
        </is>
      </c>
      <c r="B545" s="1" t="n">
        <v>44081</v>
      </c>
      <c r="C545" s="1" t="n">
        <v>45192</v>
      </c>
      <c r="D545" t="inlineStr">
        <is>
          <t>JÖNKÖPINGS LÄN</t>
        </is>
      </c>
      <c r="E545" t="inlineStr">
        <is>
          <t>VETLANDA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44136-2020</t>
        </is>
      </c>
      <c r="B546" s="1" t="n">
        <v>44081</v>
      </c>
      <c r="C546" s="1" t="n">
        <v>45192</v>
      </c>
      <c r="D546" t="inlineStr">
        <is>
          <t>JÖNKÖPINGS LÄN</t>
        </is>
      </c>
      <c r="E546" t="inlineStr">
        <is>
          <t>VETLANDA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44469-2020</t>
        </is>
      </c>
      <c r="B547" s="1" t="n">
        <v>44084</v>
      </c>
      <c r="C547" s="1" t="n">
        <v>45192</v>
      </c>
      <c r="D547" t="inlineStr">
        <is>
          <t>JÖNKÖPINGS LÄN</t>
        </is>
      </c>
      <c r="E547" t="inlineStr">
        <is>
          <t>VETLANDA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44473-2020</t>
        </is>
      </c>
      <c r="B548" s="1" t="n">
        <v>44084</v>
      </c>
      <c r="C548" s="1" t="n">
        <v>45192</v>
      </c>
      <c r="D548" t="inlineStr">
        <is>
          <t>JÖNKÖPINGS LÄN</t>
        </is>
      </c>
      <c r="E548" t="inlineStr">
        <is>
          <t>VETLANDA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45112-2020</t>
        </is>
      </c>
      <c r="B549" s="1" t="n">
        <v>44088</v>
      </c>
      <c r="C549" s="1" t="n">
        <v>45192</v>
      </c>
      <c r="D549" t="inlineStr">
        <is>
          <t>JÖNKÖPINGS LÄN</t>
        </is>
      </c>
      <c r="E549" t="inlineStr">
        <is>
          <t>VETLANDA</t>
        </is>
      </c>
      <c r="G549" t="n">
        <v>8.800000000000001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46086-2020</t>
        </is>
      </c>
      <c r="B550" s="1" t="n">
        <v>44088</v>
      </c>
      <c r="C550" s="1" t="n">
        <v>45192</v>
      </c>
      <c r="D550" t="inlineStr">
        <is>
          <t>JÖNKÖPINGS LÄN</t>
        </is>
      </c>
      <c r="E550" t="inlineStr">
        <is>
          <t>VETLANDA</t>
        </is>
      </c>
      <c r="G550" t="n">
        <v>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46095-2020</t>
        </is>
      </c>
      <c r="B551" s="1" t="n">
        <v>44088</v>
      </c>
      <c r="C551" s="1" t="n">
        <v>45192</v>
      </c>
      <c r="D551" t="inlineStr">
        <is>
          <t>JÖNKÖPINGS LÄN</t>
        </is>
      </c>
      <c r="E551" t="inlineStr">
        <is>
          <t>VETLANDA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47183-2020</t>
        </is>
      </c>
      <c r="B552" s="1" t="n">
        <v>44092</v>
      </c>
      <c r="C552" s="1" t="n">
        <v>45192</v>
      </c>
      <c r="D552" t="inlineStr">
        <is>
          <t>JÖNKÖPINGS LÄN</t>
        </is>
      </c>
      <c r="E552" t="inlineStr">
        <is>
          <t>VETLANDA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47211-2020</t>
        </is>
      </c>
      <c r="B553" s="1" t="n">
        <v>44092</v>
      </c>
      <c r="C553" s="1" t="n">
        <v>45192</v>
      </c>
      <c r="D553" t="inlineStr">
        <is>
          <t>JÖNKÖPINGS LÄN</t>
        </is>
      </c>
      <c r="E553" t="inlineStr">
        <is>
          <t>VETLANDA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47215-2020</t>
        </is>
      </c>
      <c r="B554" s="1" t="n">
        <v>44092</v>
      </c>
      <c r="C554" s="1" t="n">
        <v>45192</v>
      </c>
      <c r="D554" t="inlineStr">
        <is>
          <t>JÖNKÖPINGS LÄN</t>
        </is>
      </c>
      <c r="E554" t="inlineStr">
        <is>
          <t>VETLANDA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46730-2020</t>
        </is>
      </c>
      <c r="B555" s="1" t="n">
        <v>44095</v>
      </c>
      <c r="C555" s="1" t="n">
        <v>45192</v>
      </c>
      <c r="D555" t="inlineStr">
        <is>
          <t>JÖNKÖPINGS LÄN</t>
        </is>
      </c>
      <c r="E555" t="inlineStr">
        <is>
          <t>VETLANDA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47302-2020</t>
        </is>
      </c>
      <c r="B556" s="1" t="n">
        <v>44097</v>
      </c>
      <c r="C556" s="1" t="n">
        <v>45192</v>
      </c>
      <c r="D556" t="inlineStr">
        <is>
          <t>JÖNKÖPINGS LÄN</t>
        </is>
      </c>
      <c r="E556" t="inlineStr">
        <is>
          <t>VETLANDA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51225-2020</t>
        </is>
      </c>
      <c r="B557" s="1" t="n">
        <v>44106</v>
      </c>
      <c r="C557" s="1" t="n">
        <v>45192</v>
      </c>
      <c r="D557" t="inlineStr">
        <is>
          <t>JÖNKÖPINGS LÄN</t>
        </is>
      </c>
      <c r="E557" t="inlineStr">
        <is>
          <t>VETLANDA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51229-2020</t>
        </is>
      </c>
      <c r="B558" s="1" t="n">
        <v>44106</v>
      </c>
      <c r="C558" s="1" t="n">
        <v>45192</v>
      </c>
      <c r="D558" t="inlineStr">
        <is>
          <t>JÖNKÖPINGS LÄN</t>
        </is>
      </c>
      <c r="E558" t="inlineStr">
        <is>
          <t>VETLANDA</t>
        </is>
      </c>
      <c r="G558" t="n">
        <v>6.9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50114-2020</t>
        </is>
      </c>
      <c r="B559" s="1" t="n">
        <v>44109</v>
      </c>
      <c r="C559" s="1" t="n">
        <v>45192</v>
      </c>
      <c r="D559" t="inlineStr">
        <is>
          <t>JÖNKÖPINGS LÄN</t>
        </is>
      </c>
      <c r="E559" t="inlineStr">
        <is>
          <t>VETLANDA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50088-2020</t>
        </is>
      </c>
      <c r="B560" s="1" t="n">
        <v>44109</v>
      </c>
      <c r="C560" s="1" t="n">
        <v>45192</v>
      </c>
      <c r="D560" t="inlineStr">
        <is>
          <t>JÖNKÖPINGS LÄN</t>
        </is>
      </c>
      <c r="E560" t="inlineStr">
        <is>
          <t>VETLANDA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50533-2020</t>
        </is>
      </c>
      <c r="B561" s="1" t="n">
        <v>44110</v>
      </c>
      <c r="C561" s="1" t="n">
        <v>45192</v>
      </c>
      <c r="D561" t="inlineStr">
        <is>
          <t>JÖNKÖPINGS LÄN</t>
        </is>
      </c>
      <c r="E561" t="inlineStr">
        <is>
          <t>VETLANDA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50561-2020</t>
        </is>
      </c>
      <c r="B562" s="1" t="n">
        <v>44110</v>
      </c>
      <c r="C562" s="1" t="n">
        <v>45192</v>
      </c>
      <c r="D562" t="inlineStr">
        <is>
          <t>JÖNKÖPINGS LÄN</t>
        </is>
      </c>
      <c r="E562" t="inlineStr">
        <is>
          <t>VETLANDA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50555-2020</t>
        </is>
      </c>
      <c r="B563" s="1" t="n">
        <v>44110</v>
      </c>
      <c r="C563" s="1" t="n">
        <v>45192</v>
      </c>
      <c r="D563" t="inlineStr">
        <is>
          <t>JÖNKÖPINGS LÄN</t>
        </is>
      </c>
      <c r="E563" t="inlineStr">
        <is>
          <t>VETLANDA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52706-2020</t>
        </is>
      </c>
      <c r="B564" s="1" t="n">
        <v>44110</v>
      </c>
      <c r="C564" s="1" t="n">
        <v>45192</v>
      </c>
      <c r="D564" t="inlineStr">
        <is>
          <t>JÖNKÖPINGS LÄN</t>
        </is>
      </c>
      <c r="E564" t="inlineStr">
        <is>
          <t>VETLANDA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50889-2020</t>
        </is>
      </c>
      <c r="B565" s="1" t="n">
        <v>44111</v>
      </c>
      <c r="C565" s="1" t="n">
        <v>45192</v>
      </c>
      <c r="D565" t="inlineStr">
        <is>
          <t>JÖNKÖPINGS LÄN</t>
        </is>
      </c>
      <c r="E565" t="inlineStr">
        <is>
          <t>VETLANDA</t>
        </is>
      </c>
      <c r="F565" t="inlineStr">
        <is>
          <t>Kyrkan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52193-2020</t>
        </is>
      </c>
      <c r="B566" s="1" t="n">
        <v>44117</v>
      </c>
      <c r="C566" s="1" t="n">
        <v>45192</v>
      </c>
      <c r="D566" t="inlineStr">
        <is>
          <t>JÖNKÖPINGS LÄN</t>
        </is>
      </c>
      <c r="E566" t="inlineStr">
        <is>
          <t>VETLANDA</t>
        </is>
      </c>
      <c r="G566" t="n">
        <v>7.3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52400-2020</t>
        </is>
      </c>
      <c r="B567" s="1" t="n">
        <v>44118</v>
      </c>
      <c r="C567" s="1" t="n">
        <v>45192</v>
      </c>
      <c r="D567" t="inlineStr">
        <is>
          <t>JÖNKÖPINGS LÄN</t>
        </is>
      </c>
      <c r="E567" t="inlineStr">
        <is>
          <t>VETLANDA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53123-2020</t>
        </is>
      </c>
      <c r="B568" s="1" t="n">
        <v>44120</v>
      </c>
      <c r="C568" s="1" t="n">
        <v>45192</v>
      </c>
      <c r="D568" t="inlineStr">
        <is>
          <t>JÖNKÖPINGS LÄN</t>
        </is>
      </c>
      <c r="E568" t="inlineStr">
        <is>
          <t>VETLANDA</t>
        </is>
      </c>
      <c r="G568" t="n">
        <v>5.9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53134-2020</t>
        </is>
      </c>
      <c r="B569" s="1" t="n">
        <v>44120</v>
      </c>
      <c r="C569" s="1" t="n">
        <v>45192</v>
      </c>
      <c r="D569" t="inlineStr">
        <is>
          <t>JÖNKÖPINGS LÄN</t>
        </is>
      </c>
      <c r="E569" t="inlineStr">
        <is>
          <t>VETLANDA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53117-2020</t>
        </is>
      </c>
      <c r="B570" s="1" t="n">
        <v>44120</v>
      </c>
      <c r="C570" s="1" t="n">
        <v>45192</v>
      </c>
      <c r="D570" t="inlineStr">
        <is>
          <t>JÖNKÖPINGS LÄN</t>
        </is>
      </c>
      <c r="E570" t="inlineStr">
        <is>
          <t>VETLANDA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53630-2020</t>
        </is>
      </c>
      <c r="B571" s="1" t="n">
        <v>44124</v>
      </c>
      <c r="C571" s="1" t="n">
        <v>45192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53626-2020</t>
        </is>
      </c>
      <c r="B572" s="1" t="n">
        <v>44124</v>
      </c>
      <c r="C572" s="1" t="n">
        <v>45192</v>
      </c>
      <c r="D572" t="inlineStr">
        <is>
          <t>JÖNKÖPINGS LÄN</t>
        </is>
      </c>
      <c r="E572" t="inlineStr">
        <is>
          <t>VETLANDA</t>
        </is>
      </c>
      <c r="F572" t="inlineStr">
        <is>
          <t>Sveaskog</t>
        </is>
      </c>
      <c r="G572" t="n">
        <v>9.6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55391-2020</t>
        </is>
      </c>
      <c r="B573" s="1" t="n">
        <v>44130</v>
      </c>
      <c r="C573" s="1" t="n">
        <v>45192</v>
      </c>
      <c r="D573" t="inlineStr">
        <is>
          <t>JÖNKÖPINGS LÄN</t>
        </is>
      </c>
      <c r="E573" t="inlineStr">
        <is>
          <t>VETLANDA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55416-2020</t>
        </is>
      </c>
      <c r="B574" s="1" t="n">
        <v>44130</v>
      </c>
      <c r="C574" s="1" t="n">
        <v>45192</v>
      </c>
      <c r="D574" t="inlineStr">
        <is>
          <t>JÖNKÖPINGS LÄN</t>
        </is>
      </c>
      <c r="E574" t="inlineStr">
        <is>
          <t>VETLANDA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55706-2020</t>
        </is>
      </c>
      <c r="B575" s="1" t="n">
        <v>44132</v>
      </c>
      <c r="C575" s="1" t="n">
        <v>45192</v>
      </c>
      <c r="D575" t="inlineStr">
        <is>
          <t>JÖNKÖPINGS LÄN</t>
        </is>
      </c>
      <c r="E575" t="inlineStr">
        <is>
          <t>VETLANDA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56548-2020</t>
        </is>
      </c>
      <c r="B576" s="1" t="n">
        <v>44137</v>
      </c>
      <c r="C576" s="1" t="n">
        <v>45192</v>
      </c>
      <c r="D576" t="inlineStr">
        <is>
          <t>JÖNKÖPINGS LÄN</t>
        </is>
      </c>
      <c r="E576" t="inlineStr">
        <is>
          <t>VETLANDA</t>
        </is>
      </c>
      <c r="F576" t="inlineStr">
        <is>
          <t>Sveaskog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56784-2020</t>
        </is>
      </c>
      <c r="B577" s="1" t="n">
        <v>44138</v>
      </c>
      <c r="C577" s="1" t="n">
        <v>45192</v>
      </c>
      <c r="D577" t="inlineStr">
        <is>
          <t>JÖNKÖPINGS LÄN</t>
        </is>
      </c>
      <c r="E577" t="inlineStr">
        <is>
          <t>VETLANDA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57582-2020</t>
        </is>
      </c>
      <c r="B578" s="1" t="n">
        <v>44139</v>
      </c>
      <c r="C578" s="1" t="n">
        <v>45192</v>
      </c>
      <c r="D578" t="inlineStr">
        <is>
          <t>JÖNKÖPINGS LÄN</t>
        </is>
      </c>
      <c r="E578" t="inlineStr">
        <is>
          <t>VETLANDA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57611-2020</t>
        </is>
      </c>
      <c r="B579" s="1" t="n">
        <v>44140</v>
      </c>
      <c r="C579" s="1" t="n">
        <v>45192</v>
      </c>
      <c r="D579" t="inlineStr">
        <is>
          <t>JÖNKÖPINGS LÄN</t>
        </is>
      </c>
      <c r="E579" t="inlineStr">
        <is>
          <t>VETLANDA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57583-2020</t>
        </is>
      </c>
      <c r="B580" s="1" t="n">
        <v>44140</v>
      </c>
      <c r="C580" s="1" t="n">
        <v>45192</v>
      </c>
      <c r="D580" t="inlineStr">
        <is>
          <t>JÖNKÖPINGS LÄN</t>
        </is>
      </c>
      <c r="E580" t="inlineStr">
        <is>
          <t>VETLANDA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60372-2020</t>
        </is>
      </c>
      <c r="B581" s="1" t="n">
        <v>44152</v>
      </c>
      <c r="C581" s="1" t="n">
        <v>45192</v>
      </c>
      <c r="D581" t="inlineStr">
        <is>
          <t>JÖNKÖPINGS LÄN</t>
        </is>
      </c>
      <c r="E581" t="inlineStr">
        <is>
          <t>VETLANDA</t>
        </is>
      </c>
      <c r="G581" t="n">
        <v>5.9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60457-2020</t>
        </is>
      </c>
      <c r="B582" s="1" t="n">
        <v>44153</v>
      </c>
      <c r="C582" s="1" t="n">
        <v>45192</v>
      </c>
      <c r="D582" t="inlineStr">
        <is>
          <t>JÖNKÖPINGS LÄN</t>
        </is>
      </c>
      <c r="E582" t="inlineStr">
        <is>
          <t>VETLANDA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60564-2020</t>
        </is>
      </c>
      <c r="B583" s="1" t="n">
        <v>44153</v>
      </c>
      <c r="C583" s="1" t="n">
        <v>45192</v>
      </c>
      <c r="D583" t="inlineStr">
        <is>
          <t>JÖNKÖPINGS LÄN</t>
        </is>
      </c>
      <c r="E583" t="inlineStr">
        <is>
          <t>VETLANDA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61097-2020</t>
        </is>
      </c>
      <c r="B584" s="1" t="n">
        <v>44154</v>
      </c>
      <c r="C584" s="1" t="n">
        <v>45192</v>
      </c>
      <c r="D584" t="inlineStr">
        <is>
          <t>JÖNKÖPINGS LÄN</t>
        </is>
      </c>
      <c r="E584" t="inlineStr">
        <is>
          <t>VETLANDA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61950-2020</t>
        </is>
      </c>
      <c r="B585" s="1" t="n">
        <v>44155</v>
      </c>
      <c r="C585" s="1" t="n">
        <v>45192</v>
      </c>
      <c r="D585" t="inlineStr">
        <is>
          <t>JÖNKÖPINGS LÄN</t>
        </is>
      </c>
      <c r="E585" t="inlineStr">
        <is>
          <t>VETLANDA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65069-2020</t>
        </is>
      </c>
      <c r="B586" s="1" t="n">
        <v>44167</v>
      </c>
      <c r="C586" s="1" t="n">
        <v>45192</v>
      </c>
      <c r="D586" t="inlineStr">
        <is>
          <t>JÖNKÖPINGS LÄN</t>
        </is>
      </c>
      <c r="E586" t="inlineStr">
        <is>
          <t>VETLANDA</t>
        </is>
      </c>
      <c r="F586" t="inlineStr">
        <is>
          <t>Kyrkan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63933-2020</t>
        </is>
      </c>
      <c r="B587" s="1" t="n">
        <v>44167</v>
      </c>
      <c r="C587" s="1" t="n">
        <v>45192</v>
      </c>
      <c r="D587" t="inlineStr">
        <is>
          <t>JÖNKÖPINGS LÄN</t>
        </is>
      </c>
      <c r="E587" t="inlineStr">
        <is>
          <t>VETLANDA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63934-2020</t>
        </is>
      </c>
      <c r="B588" s="1" t="n">
        <v>44167</v>
      </c>
      <c r="C588" s="1" t="n">
        <v>45192</v>
      </c>
      <c r="D588" t="inlineStr">
        <is>
          <t>JÖNKÖPINGS LÄN</t>
        </is>
      </c>
      <c r="E588" t="inlineStr">
        <is>
          <t>VETLANDA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64583-2020</t>
        </is>
      </c>
      <c r="B589" s="1" t="n">
        <v>44169</v>
      </c>
      <c r="C589" s="1" t="n">
        <v>45192</v>
      </c>
      <c r="D589" t="inlineStr">
        <is>
          <t>JÖNKÖPINGS LÄN</t>
        </is>
      </c>
      <c r="E589" t="inlineStr">
        <is>
          <t>VETLANDA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64524-2020</t>
        </is>
      </c>
      <c r="B590" s="1" t="n">
        <v>44169</v>
      </c>
      <c r="C590" s="1" t="n">
        <v>45192</v>
      </c>
      <c r="D590" t="inlineStr">
        <is>
          <t>JÖNKÖPINGS LÄN</t>
        </is>
      </c>
      <c r="E590" t="inlineStr">
        <is>
          <t>VETLANDA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65501-2020</t>
        </is>
      </c>
      <c r="B591" s="1" t="n">
        <v>44173</v>
      </c>
      <c r="C591" s="1" t="n">
        <v>45192</v>
      </c>
      <c r="D591" t="inlineStr">
        <is>
          <t>JÖNKÖPINGS LÄN</t>
        </is>
      </c>
      <c r="E591" t="inlineStr">
        <is>
          <t>VETLANDA</t>
        </is>
      </c>
      <c r="F591" t="inlineStr">
        <is>
          <t>Övriga Aktiebolag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65891-2020</t>
        </is>
      </c>
      <c r="B592" s="1" t="n">
        <v>44174</v>
      </c>
      <c r="C592" s="1" t="n">
        <v>45192</v>
      </c>
      <c r="D592" t="inlineStr">
        <is>
          <t>JÖNKÖPINGS LÄN</t>
        </is>
      </c>
      <c r="E592" t="inlineStr">
        <is>
          <t>VETLANDA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66450-2020</t>
        </is>
      </c>
      <c r="B593" s="1" t="n">
        <v>44176</v>
      </c>
      <c r="C593" s="1" t="n">
        <v>45192</v>
      </c>
      <c r="D593" t="inlineStr">
        <is>
          <t>JÖNKÖPINGS LÄN</t>
        </is>
      </c>
      <c r="E593" t="inlineStr">
        <is>
          <t>VETLANDA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66486-2020</t>
        </is>
      </c>
      <c r="B594" s="1" t="n">
        <v>44177</v>
      </c>
      <c r="C594" s="1" t="n">
        <v>45192</v>
      </c>
      <c r="D594" t="inlineStr">
        <is>
          <t>JÖNKÖPINGS LÄN</t>
        </is>
      </c>
      <c r="E594" t="inlineStr">
        <is>
          <t>VETLANDA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66482-2020</t>
        </is>
      </c>
      <c r="B595" s="1" t="n">
        <v>44177</v>
      </c>
      <c r="C595" s="1" t="n">
        <v>45192</v>
      </c>
      <c r="D595" t="inlineStr">
        <is>
          <t>JÖNKÖPINGS LÄN</t>
        </is>
      </c>
      <c r="E595" t="inlineStr">
        <is>
          <t>VETLANDA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67466-2020</t>
        </is>
      </c>
      <c r="B596" s="1" t="n">
        <v>44181</v>
      </c>
      <c r="C596" s="1" t="n">
        <v>45192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67476-2020</t>
        </is>
      </c>
      <c r="B597" s="1" t="n">
        <v>44181</v>
      </c>
      <c r="C597" s="1" t="n">
        <v>45192</v>
      </c>
      <c r="D597" t="inlineStr">
        <is>
          <t>JÖNKÖPINGS LÄN</t>
        </is>
      </c>
      <c r="E597" t="inlineStr">
        <is>
          <t>VETLANDA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67489-2020</t>
        </is>
      </c>
      <c r="B598" s="1" t="n">
        <v>44181</v>
      </c>
      <c r="C598" s="1" t="n">
        <v>45192</v>
      </c>
      <c r="D598" t="inlineStr">
        <is>
          <t>JÖNKÖPINGS LÄN</t>
        </is>
      </c>
      <c r="E598" t="inlineStr">
        <is>
          <t>VETLANDA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67515-2020</t>
        </is>
      </c>
      <c r="B599" s="1" t="n">
        <v>44181</v>
      </c>
      <c r="C599" s="1" t="n">
        <v>45192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68316-2020</t>
        </is>
      </c>
      <c r="B600" s="1" t="n">
        <v>44185</v>
      </c>
      <c r="C600" s="1" t="n">
        <v>45192</v>
      </c>
      <c r="D600" t="inlineStr">
        <is>
          <t>JÖNKÖPINGS LÄN</t>
        </is>
      </c>
      <c r="E600" t="inlineStr">
        <is>
          <t>VETLANDA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68306-2020</t>
        </is>
      </c>
      <c r="B601" s="1" t="n">
        <v>44185</v>
      </c>
      <c r="C601" s="1" t="n">
        <v>45192</v>
      </c>
      <c r="D601" t="inlineStr">
        <is>
          <t>JÖNKÖPINGS LÄN</t>
        </is>
      </c>
      <c r="E601" t="inlineStr">
        <is>
          <t>VETLANDA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68303-2020</t>
        </is>
      </c>
      <c r="B602" s="1" t="n">
        <v>44185</v>
      </c>
      <c r="C602" s="1" t="n">
        <v>45192</v>
      </c>
      <c r="D602" t="inlineStr">
        <is>
          <t>JÖNKÖPINGS LÄN</t>
        </is>
      </c>
      <c r="E602" t="inlineStr">
        <is>
          <t>VETLANDA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68317-2020</t>
        </is>
      </c>
      <c r="B603" s="1" t="n">
        <v>44185</v>
      </c>
      <c r="C603" s="1" t="n">
        <v>45192</v>
      </c>
      <c r="D603" t="inlineStr">
        <is>
          <t>JÖNKÖPINGS LÄN</t>
        </is>
      </c>
      <c r="E603" t="inlineStr">
        <is>
          <t>VETLANDA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68482-2020</t>
        </is>
      </c>
      <c r="B604" s="1" t="n">
        <v>44186</v>
      </c>
      <c r="C604" s="1" t="n">
        <v>45192</v>
      </c>
      <c r="D604" t="inlineStr">
        <is>
          <t>JÖNKÖPINGS LÄN</t>
        </is>
      </c>
      <c r="E604" t="inlineStr">
        <is>
          <t>VETLANDA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69072-2020</t>
        </is>
      </c>
      <c r="B605" s="1" t="n">
        <v>44187</v>
      </c>
      <c r="C605" s="1" t="n">
        <v>45192</v>
      </c>
      <c r="D605" t="inlineStr">
        <is>
          <t>JÖNKÖPINGS LÄN</t>
        </is>
      </c>
      <c r="E605" t="inlineStr">
        <is>
          <t>VETLANDA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68780-2020</t>
        </is>
      </c>
      <c r="B606" s="1" t="n">
        <v>44187</v>
      </c>
      <c r="C606" s="1" t="n">
        <v>45192</v>
      </c>
      <c r="D606" t="inlineStr">
        <is>
          <t>JÖNKÖPINGS LÄN</t>
        </is>
      </c>
      <c r="E606" t="inlineStr">
        <is>
          <t>VETLANDA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69152-2020</t>
        </is>
      </c>
      <c r="B607" s="1" t="n">
        <v>44188</v>
      </c>
      <c r="C607" s="1" t="n">
        <v>45192</v>
      </c>
      <c r="D607" t="inlineStr">
        <is>
          <t>JÖNKÖPINGS LÄN</t>
        </is>
      </c>
      <c r="E607" t="inlineStr">
        <is>
          <t>VETLANDA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69151-2020</t>
        </is>
      </c>
      <c r="B608" s="1" t="n">
        <v>44188</v>
      </c>
      <c r="C608" s="1" t="n">
        <v>45192</v>
      </c>
      <c r="D608" t="inlineStr">
        <is>
          <t>JÖNKÖPINGS LÄN</t>
        </is>
      </c>
      <c r="E608" t="inlineStr">
        <is>
          <t>VETLANDA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111-2021</t>
        </is>
      </c>
      <c r="B609" s="1" t="n">
        <v>44196</v>
      </c>
      <c r="C609" s="1" t="n">
        <v>45192</v>
      </c>
      <c r="D609" t="inlineStr">
        <is>
          <t>JÖNKÖPINGS LÄN</t>
        </is>
      </c>
      <c r="E609" t="inlineStr">
        <is>
          <t>VETLANDA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361-2021</t>
        </is>
      </c>
      <c r="B610" s="1" t="n">
        <v>44201</v>
      </c>
      <c r="C610" s="1" t="n">
        <v>45192</v>
      </c>
      <c r="D610" t="inlineStr">
        <is>
          <t>JÖNKÖPINGS LÄN</t>
        </is>
      </c>
      <c r="E610" t="inlineStr">
        <is>
          <t>VETLANDA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753-2021</t>
        </is>
      </c>
      <c r="B611" s="1" t="n">
        <v>44204</v>
      </c>
      <c r="C611" s="1" t="n">
        <v>45192</v>
      </c>
      <c r="D611" t="inlineStr">
        <is>
          <t>JÖNKÖPINGS LÄN</t>
        </is>
      </c>
      <c r="E611" t="inlineStr">
        <is>
          <t>VETLANDA</t>
        </is>
      </c>
      <c r="F611" t="inlineStr">
        <is>
          <t>Sveaskog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813-2021</t>
        </is>
      </c>
      <c r="B612" s="1" t="n">
        <v>44204</v>
      </c>
      <c r="C612" s="1" t="n">
        <v>45192</v>
      </c>
      <c r="D612" t="inlineStr">
        <is>
          <t>JÖNKÖPINGS LÄN</t>
        </is>
      </c>
      <c r="E612" t="inlineStr">
        <is>
          <t>VETLANDA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877-2021</t>
        </is>
      </c>
      <c r="B613" s="1" t="n">
        <v>44205</v>
      </c>
      <c r="C613" s="1" t="n">
        <v>45192</v>
      </c>
      <c r="D613" t="inlineStr">
        <is>
          <t>JÖNKÖPINGS LÄN</t>
        </is>
      </c>
      <c r="E613" t="inlineStr">
        <is>
          <t>VETLANDA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876-2021</t>
        </is>
      </c>
      <c r="B614" s="1" t="n">
        <v>44205</v>
      </c>
      <c r="C614" s="1" t="n">
        <v>45192</v>
      </c>
      <c r="D614" t="inlineStr">
        <is>
          <t>JÖNKÖPINGS LÄN</t>
        </is>
      </c>
      <c r="E614" t="inlineStr">
        <is>
          <t>VETLANDA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879-2021</t>
        </is>
      </c>
      <c r="B615" s="1" t="n">
        <v>44205</v>
      </c>
      <c r="C615" s="1" t="n">
        <v>45192</v>
      </c>
      <c r="D615" t="inlineStr">
        <is>
          <t>JÖNKÖPINGS LÄN</t>
        </is>
      </c>
      <c r="E615" t="inlineStr">
        <is>
          <t>VETLANDA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963-2021</t>
        </is>
      </c>
      <c r="B616" s="1" t="n">
        <v>44207</v>
      </c>
      <c r="C616" s="1" t="n">
        <v>45192</v>
      </c>
      <c r="D616" t="inlineStr">
        <is>
          <t>JÖNKÖPINGS LÄN</t>
        </is>
      </c>
      <c r="E616" t="inlineStr">
        <is>
          <t>VETLANDA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1739-2021</t>
        </is>
      </c>
      <c r="B617" s="1" t="n">
        <v>44209</v>
      </c>
      <c r="C617" s="1" t="n">
        <v>45192</v>
      </c>
      <c r="D617" t="inlineStr">
        <is>
          <t>JÖNKÖPINGS LÄN</t>
        </is>
      </c>
      <c r="E617" t="inlineStr">
        <is>
          <t>VETLANDA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2525-2021</t>
        </is>
      </c>
      <c r="B618" s="1" t="n">
        <v>44214</v>
      </c>
      <c r="C618" s="1" t="n">
        <v>45192</v>
      </c>
      <c r="D618" t="inlineStr">
        <is>
          <t>JÖNKÖPINGS LÄN</t>
        </is>
      </c>
      <c r="E618" t="inlineStr">
        <is>
          <t>VETLANDA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2871-2021</t>
        </is>
      </c>
      <c r="B619" s="1" t="n">
        <v>44214</v>
      </c>
      <c r="C619" s="1" t="n">
        <v>45192</v>
      </c>
      <c r="D619" t="inlineStr">
        <is>
          <t>JÖNKÖPINGS LÄN</t>
        </is>
      </c>
      <c r="E619" t="inlineStr">
        <is>
          <t>VETLANDA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2930-2021</t>
        </is>
      </c>
      <c r="B620" s="1" t="n">
        <v>44215</v>
      </c>
      <c r="C620" s="1" t="n">
        <v>45192</v>
      </c>
      <c r="D620" t="inlineStr">
        <is>
          <t>JÖNKÖPINGS LÄN</t>
        </is>
      </c>
      <c r="E620" t="inlineStr">
        <is>
          <t>VETLANDA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3531-2021</t>
        </is>
      </c>
      <c r="B621" s="1" t="n">
        <v>44218</v>
      </c>
      <c r="C621" s="1" t="n">
        <v>45192</v>
      </c>
      <c r="D621" t="inlineStr">
        <is>
          <t>JÖNKÖPINGS LÄN</t>
        </is>
      </c>
      <c r="E621" t="inlineStr">
        <is>
          <t>VETLANDA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4620-2021</t>
        </is>
      </c>
      <c r="B622" s="1" t="n">
        <v>44224</v>
      </c>
      <c r="C622" s="1" t="n">
        <v>45192</v>
      </c>
      <c r="D622" t="inlineStr">
        <is>
          <t>JÖNKÖPINGS LÄN</t>
        </is>
      </c>
      <c r="E622" t="inlineStr">
        <is>
          <t>VETLANDA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5075-2021</t>
        </is>
      </c>
      <c r="B623" s="1" t="n">
        <v>44228</v>
      </c>
      <c r="C623" s="1" t="n">
        <v>45192</v>
      </c>
      <c r="D623" t="inlineStr">
        <is>
          <t>JÖNKÖPINGS LÄN</t>
        </is>
      </c>
      <c r="E623" t="inlineStr">
        <is>
          <t>VETLANDA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5067-2021</t>
        </is>
      </c>
      <c r="B624" s="1" t="n">
        <v>44228</v>
      </c>
      <c r="C624" s="1" t="n">
        <v>45192</v>
      </c>
      <c r="D624" t="inlineStr">
        <is>
          <t>JÖNKÖPINGS LÄN</t>
        </is>
      </c>
      <c r="E624" t="inlineStr">
        <is>
          <t>VETLANDA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6321-2021</t>
        </is>
      </c>
      <c r="B625" s="1" t="n">
        <v>44235</v>
      </c>
      <c r="C625" s="1" t="n">
        <v>45192</v>
      </c>
      <c r="D625" t="inlineStr">
        <is>
          <t>JÖNKÖPINGS LÄN</t>
        </is>
      </c>
      <c r="E625" t="inlineStr">
        <is>
          <t>VETLANDA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6239-2021</t>
        </is>
      </c>
      <c r="B626" s="1" t="n">
        <v>44235</v>
      </c>
      <c r="C626" s="1" t="n">
        <v>45192</v>
      </c>
      <c r="D626" t="inlineStr">
        <is>
          <t>JÖNKÖPINGS LÄN</t>
        </is>
      </c>
      <c r="E626" t="inlineStr">
        <is>
          <t>VETLANDA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6502-2021</t>
        </is>
      </c>
      <c r="B627" s="1" t="n">
        <v>44236</v>
      </c>
      <c r="C627" s="1" t="n">
        <v>45192</v>
      </c>
      <c r="D627" t="inlineStr">
        <is>
          <t>JÖNKÖPINGS LÄN</t>
        </is>
      </c>
      <c r="E627" t="inlineStr">
        <is>
          <t>VETLANDA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7674-2021</t>
        </is>
      </c>
      <c r="B628" s="1" t="n">
        <v>44239</v>
      </c>
      <c r="C628" s="1" t="n">
        <v>45192</v>
      </c>
      <c r="D628" t="inlineStr">
        <is>
          <t>JÖNKÖPINGS LÄN</t>
        </is>
      </c>
      <c r="E628" t="inlineStr">
        <is>
          <t>VETLANDA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7680-2021</t>
        </is>
      </c>
      <c r="B629" s="1" t="n">
        <v>44239</v>
      </c>
      <c r="C629" s="1" t="n">
        <v>45192</v>
      </c>
      <c r="D629" t="inlineStr">
        <is>
          <t>JÖNKÖPINGS LÄN</t>
        </is>
      </c>
      <c r="E629" t="inlineStr">
        <is>
          <t>VETLANDA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7852-2021</t>
        </is>
      </c>
      <c r="B630" s="1" t="n">
        <v>44242</v>
      </c>
      <c r="C630" s="1" t="n">
        <v>45192</v>
      </c>
      <c r="D630" t="inlineStr">
        <is>
          <t>JÖNKÖPINGS LÄN</t>
        </is>
      </c>
      <c r="E630" t="inlineStr">
        <is>
          <t>VETLANDA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7860-2021</t>
        </is>
      </c>
      <c r="B631" s="1" t="n">
        <v>44242</v>
      </c>
      <c r="C631" s="1" t="n">
        <v>45192</v>
      </c>
      <c r="D631" t="inlineStr">
        <is>
          <t>JÖNKÖPINGS LÄN</t>
        </is>
      </c>
      <c r="E631" t="inlineStr">
        <is>
          <t>VETLANDA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7870-2021</t>
        </is>
      </c>
      <c r="B632" s="1" t="n">
        <v>44242</v>
      </c>
      <c r="C632" s="1" t="n">
        <v>45192</v>
      </c>
      <c r="D632" t="inlineStr">
        <is>
          <t>JÖNKÖPINGS LÄN</t>
        </is>
      </c>
      <c r="E632" t="inlineStr">
        <is>
          <t>VETLANDA</t>
        </is>
      </c>
      <c r="G632" t="n">
        <v>6.5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8098-2021</t>
        </is>
      </c>
      <c r="B633" s="1" t="n">
        <v>44243</v>
      </c>
      <c r="C633" s="1" t="n">
        <v>45192</v>
      </c>
      <c r="D633" t="inlineStr">
        <is>
          <t>JÖNKÖPINGS LÄN</t>
        </is>
      </c>
      <c r="E633" t="inlineStr">
        <is>
          <t>VETLANDA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8556-2021</t>
        </is>
      </c>
      <c r="B634" s="1" t="n">
        <v>44245</v>
      </c>
      <c r="C634" s="1" t="n">
        <v>45192</v>
      </c>
      <c r="D634" t="inlineStr">
        <is>
          <t>JÖNKÖPINGS LÄN</t>
        </is>
      </c>
      <c r="E634" t="inlineStr">
        <is>
          <t>VETLANDA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8602-2021</t>
        </is>
      </c>
      <c r="B635" s="1" t="n">
        <v>44245</v>
      </c>
      <c r="C635" s="1" t="n">
        <v>45192</v>
      </c>
      <c r="D635" t="inlineStr">
        <is>
          <t>JÖNKÖPINGS LÄN</t>
        </is>
      </c>
      <c r="E635" t="inlineStr">
        <is>
          <t>VETLANDA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8658-2021</t>
        </is>
      </c>
      <c r="B636" s="1" t="n">
        <v>44246</v>
      </c>
      <c r="C636" s="1" t="n">
        <v>45192</v>
      </c>
      <c r="D636" t="inlineStr">
        <is>
          <t>JÖNKÖPINGS LÄN</t>
        </is>
      </c>
      <c r="E636" t="inlineStr">
        <is>
          <t>VETLANDA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9386-2021</t>
        </is>
      </c>
      <c r="B637" s="1" t="n">
        <v>44250</v>
      </c>
      <c r="C637" s="1" t="n">
        <v>45192</v>
      </c>
      <c r="D637" t="inlineStr">
        <is>
          <t>JÖNKÖPINGS LÄN</t>
        </is>
      </c>
      <c r="E637" t="inlineStr">
        <is>
          <t>VETLANDA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9592-2021</t>
        </is>
      </c>
      <c r="B638" s="1" t="n">
        <v>44251</v>
      </c>
      <c r="C638" s="1" t="n">
        <v>45192</v>
      </c>
      <c r="D638" t="inlineStr">
        <is>
          <t>JÖNKÖPINGS LÄN</t>
        </is>
      </c>
      <c r="E638" t="inlineStr">
        <is>
          <t>VETLANDA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9660-2021</t>
        </is>
      </c>
      <c r="B639" s="1" t="n">
        <v>44252</v>
      </c>
      <c r="C639" s="1" t="n">
        <v>45192</v>
      </c>
      <c r="D639" t="inlineStr">
        <is>
          <t>JÖNKÖPINGS LÄN</t>
        </is>
      </c>
      <c r="E639" t="inlineStr">
        <is>
          <t>VETLANDA</t>
        </is>
      </c>
      <c r="G639" t="n">
        <v>7.4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10802-2021</t>
        </is>
      </c>
      <c r="B640" s="1" t="n">
        <v>44258</v>
      </c>
      <c r="C640" s="1" t="n">
        <v>45192</v>
      </c>
      <c r="D640" t="inlineStr">
        <is>
          <t>JÖNKÖPINGS LÄN</t>
        </is>
      </c>
      <c r="E640" t="inlineStr">
        <is>
          <t>VETLANDA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10741-2021</t>
        </is>
      </c>
      <c r="B641" s="1" t="n">
        <v>44259</v>
      </c>
      <c r="C641" s="1" t="n">
        <v>45192</v>
      </c>
      <c r="D641" t="inlineStr">
        <is>
          <t>JÖNKÖPINGS LÄN</t>
        </is>
      </c>
      <c r="E641" t="inlineStr">
        <is>
          <t>VETLANDA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11121-2021</t>
        </is>
      </c>
      <c r="B642" s="1" t="n">
        <v>44260</v>
      </c>
      <c r="C642" s="1" t="n">
        <v>45192</v>
      </c>
      <c r="D642" t="inlineStr">
        <is>
          <t>JÖNKÖPINGS LÄN</t>
        </is>
      </c>
      <c r="E642" t="inlineStr">
        <is>
          <t>VETLANDA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11507-2021</t>
        </is>
      </c>
      <c r="B643" s="1" t="n">
        <v>44264</v>
      </c>
      <c r="C643" s="1" t="n">
        <v>45192</v>
      </c>
      <c r="D643" t="inlineStr">
        <is>
          <t>JÖNKÖPINGS LÄN</t>
        </is>
      </c>
      <c r="E643" t="inlineStr">
        <is>
          <t>VETLANDA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12224-2021</t>
        </is>
      </c>
      <c r="B644" s="1" t="n">
        <v>44266</v>
      </c>
      <c r="C644" s="1" t="n">
        <v>45192</v>
      </c>
      <c r="D644" t="inlineStr">
        <is>
          <t>JÖNKÖPINGS LÄN</t>
        </is>
      </c>
      <c r="E644" t="inlineStr">
        <is>
          <t>VETLANDA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12414-2021</t>
        </is>
      </c>
      <c r="B645" s="1" t="n">
        <v>44267</v>
      </c>
      <c r="C645" s="1" t="n">
        <v>45192</v>
      </c>
      <c r="D645" t="inlineStr">
        <is>
          <t>JÖNKÖPINGS LÄN</t>
        </is>
      </c>
      <c r="E645" t="inlineStr">
        <is>
          <t>VETLANDA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12581-2021</t>
        </is>
      </c>
      <c r="B646" s="1" t="n">
        <v>44267</v>
      </c>
      <c r="C646" s="1" t="n">
        <v>45192</v>
      </c>
      <c r="D646" t="inlineStr">
        <is>
          <t>JÖNKÖPINGS LÄN</t>
        </is>
      </c>
      <c r="E646" t="inlineStr">
        <is>
          <t>VETLANDA</t>
        </is>
      </c>
      <c r="F646" t="inlineStr">
        <is>
          <t>Kommuner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12379-2021</t>
        </is>
      </c>
      <c r="B647" s="1" t="n">
        <v>44267</v>
      </c>
      <c r="C647" s="1" t="n">
        <v>45192</v>
      </c>
      <c r="D647" t="inlineStr">
        <is>
          <t>JÖNKÖPINGS LÄN</t>
        </is>
      </c>
      <c r="E647" t="inlineStr">
        <is>
          <t>VETLANDA</t>
        </is>
      </c>
      <c r="G647" t="n">
        <v>19.4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12974-2021</t>
        </is>
      </c>
      <c r="B648" s="1" t="n">
        <v>44271</v>
      </c>
      <c r="C648" s="1" t="n">
        <v>45192</v>
      </c>
      <c r="D648" t="inlineStr">
        <is>
          <t>JÖNKÖPINGS LÄN</t>
        </is>
      </c>
      <c r="E648" t="inlineStr">
        <is>
          <t>VETLANDA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13057-2021</t>
        </is>
      </c>
      <c r="B649" s="1" t="n">
        <v>44271</v>
      </c>
      <c r="C649" s="1" t="n">
        <v>45192</v>
      </c>
      <c r="D649" t="inlineStr">
        <is>
          <t>JÖNKÖPINGS LÄN</t>
        </is>
      </c>
      <c r="E649" t="inlineStr">
        <is>
          <t>VETLANDA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13409-2021</t>
        </is>
      </c>
      <c r="B650" s="1" t="n">
        <v>44273</v>
      </c>
      <c r="C650" s="1" t="n">
        <v>45192</v>
      </c>
      <c r="D650" t="inlineStr">
        <is>
          <t>JÖNKÖPINGS LÄN</t>
        </is>
      </c>
      <c r="E650" t="inlineStr">
        <is>
          <t>VETLANDA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13426-2021</t>
        </is>
      </c>
      <c r="B651" s="1" t="n">
        <v>44273</v>
      </c>
      <c r="C651" s="1" t="n">
        <v>45192</v>
      </c>
      <c r="D651" t="inlineStr">
        <is>
          <t>JÖNKÖPINGS LÄN</t>
        </is>
      </c>
      <c r="E651" t="inlineStr">
        <is>
          <t>VETLANDA</t>
        </is>
      </c>
      <c r="G651" t="n">
        <v>5.7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15657-2021</t>
        </is>
      </c>
      <c r="B652" s="1" t="n">
        <v>44286</v>
      </c>
      <c r="C652" s="1" t="n">
        <v>45192</v>
      </c>
      <c r="D652" t="inlineStr">
        <is>
          <t>JÖNKÖPINGS LÄN</t>
        </is>
      </c>
      <c r="E652" t="inlineStr">
        <is>
          <t>VETLANDA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15723-2021</t>
        </is>
      </c>
      <c r="B653" s="1" t="n">
        <v>44286</v>
      </c>
      <c r="C653" s="1" t="n">
        <v>45192</v>
      </c>
      <c r="D653" t="inlineStr">
        <is>
          <t>JÖNKÖPINGS LÄN</t>
        </is>
      </c>
      <c r="E653" t="inlineStr">
        <is>
          <t>VETLANDA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17712-2021</t>
        </is>
      </c>
      <c r="B654" s="1" t="n">
        <v>44300</v>
      </c>
      <c r="C654" s="1" t="n">
        <v>45192</v>
      </c>
      <c r="D654" t="inlineStr">
        <is>
          <t>JÖNKÖPINGS LÄN</t>
        </is>
      </c>
      <c r="E654" t="inlineStr">
        <is>
          <t>VETLANDA</t>
        </is>
      </c>
      <c r="G654" t="n">
        <v>11.7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17974-2021</t>
        </is>
      </c>
      <c r="B655" s="1" t="n">
        <v>44301</v>
      </c>
      <c r="C655" s="1" t="n">
        <v>45192</v>
      </c>
      <c r="D655" t="inlineStr">
        <is>
          <t>JÖNKÖPINGS LÄN</t>
        </is>
      </c>
      <c r="E655" t="inlineStr">
        <is>
          <t>VETLANDA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17934-2021</t>
        </is>
      </c>
      <c r="B656" s="1" t="n">
        <v>44301</v>
      </c>
      <c r="C656" s="1" t="n">
        <v>45192</v>
      </c>
      <c r="D656" t="inlineStr">
        <is>
          <t>JÖNKÖPINGS LÄN</t>
        </is>
      </c>
      <c r="E656" t="inlineStr">
        <is>
          <t>VETLANDA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17976-2021</t>
        </is>
      </c>
      <c r="B657" s="1" t="n">
        <v>44301</v>
      </c>
      <c r="C657" s="1" t="n">
        <v>45192</v>
      </c>
      <c r="D657" t="inlineStr">
        <is>
          <t>JÖNKÖPINGS LÄN</t>
        </is>
      </c>
      <c r="E657" t="inlineStr">
        <is>
          <t>VETLANDA</t>
        </is>
      </c>
      <c r="G657" t="n">
        <v>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17931-2021</t>
        </is>
      </c>
      <c r="B658" s="1" t="n">
        <v>44301</v>
      </c>
      <c r="C658" s="1" t="n">
        <v>45192</v>
      </c>
      <c r="D658" t="inlineStr">
        <is>
          <t>JÖNKÖPINGS LÄN</t>
        </is>
      </c>
      <c r="E658" t="inlineStr">
        <is>
          <t>VETLANDA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19852-2021</t>
        </is>
      </c>
      <c r="B659" s="1" t="n">
        <v>44309</v>
      </c>
      <c r="C659" s="1" t="n">
        <v>45192</v>
      </c>
      <c r="D659" t="inlineStr">
        <is>
          <t>JÖNKÖPINGS LÄN</t>
        </is>
      </c>
      <c r="E659" t="inlineStr">
        <is>
          <t>VETLANDA</t>
        </is>
      </c>
      <c r="F659" t="inlineStr">
        <is>
          <t>Kyrkan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20496-2021</t>
        </is>
      </c>
      <c r="B660" s="1" t="n">
        <v>44313</v>
      </c>
      <c r="C660" s="1" t="n">
        <v>45192</v>
      </c>
      <c r="D660" t="inlineStr">
        <is>
          <t>JÖNKÖPINGS LÄN</t>
        </is>
      </c>
      <c r="E660" t="inlineStr">
        <is>
          <t>VETLANDA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20759-2021</t>
        </is>
      </c>
      <c r="B661" s="1" t="n">
        <v>44313</v>
      </c>
      <c r="C661" s="1" t="n">
        <v>45192</v>
      </c>
      <c r="D661" t="inlineStr">
        <is>
          <t>JÖNKÖPINGS LÄN</t>
        </is>
      </c>
      <c r="E661" t="inlineStr">
        <is>
          <t>VETLANDA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20761-2021</t>
        </is>
      </c>
      <c r="B662" s="1" t="n">
        <v>44313</v>
      </c>
      <c r="C662" s="1" t="n">
        <v>45192</v>
      </c>
      <c r="D662" t="inlineStr">
        <is>
          <t>JÖNKÖPINGS LÄN</t>
        </is>
      </c>
      <c r="E662" t="inlineStr">
        <is>
          <t>VETLANDA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20765-2021</t>
        </is>
      </c>
      <c r="B663" s="1" t="n">
        <v>44313</v>
      </c>
      <c r="C663" s="1" t="n">
        <v>45192</v>
      </c>
      <c r="D663" t="inlineStr">
        <is>
          <t>JÖNKÖPINGS LÄN</t>
        </is>
      </c>
      <c r="E663" t="inlineStr">
        <is>
          <t>VETLANDA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20614-2021</t>
        </is>
      </c>
      <c r="B664" s="1" t="n">
        <v>44316</v>
      </c>
      <c r="C664" s="1" t="n">
        <v>45192</v>
      </c>
      <c r="D664" t="inlineStr">
        <is>
          <t>JÖNKÖPINGS LÄN</t>
        </is>
      </c>
      <c r="E664" t="inlineStr">
        <is>
          <t>VETLANDA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21022-2021</t>
        </is>
      </c>
      <c r="B665" s="1" t="n">
        <v>44319</v>
      </c>
      <c r="C665" s="1" t="n">
        <v>45192</v>
      </c>
      <c r="D665" t="inlineStr">
        <is>
          <t>JÖNKÖPINGS LÄN</t>
        </is>
      </c>
      <c r="E665" t="inlineStr">
        <is>
          <t>VETLANDA</t>
        </is>
      </c>
      <c r="G665" t="n">
        <v>6.8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22030-2021</t>
        </is>
      </c>
      <c r="B666" s="1" t="n">
        <v>44322</v>
      </c>
      <c r="C666" s="1" t="n">
        <v>45192</v>
      </c>
      <c r="D666" t="inlineStr">
        <is>
          <t>JÖNKÖPINGS LÄN</t>
        </is>
      </c>
      <c r="E666" t="inlineStr">
        <is>
          <t>VETLANDA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22749-2021</t>
        </is>
      </c>
      <c r="B667" s="1" t="n">
        <v>44327</v>
      </c>
      <c r="C667" s="1" t="n">
        <v>45192</v>
      </c>
      <c r="D667" t="inlineStr">
        <is>
          <t>JÖNKÖPINGS LÄN</t>
        </is>
      </c>
      <c r="E667" t="inlineStr">
        <is>
          <t>VETLANDA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23392-2021</t>
        </is>
      </c>
      <c r="B668" s="1" t="n">
        <v>44333</v>
      </c>
      <c r="C668" s="1" t="n">
        <v>45192</v>
      </c>
      <c r="D668" t="inlineStr">
        <is>
          <t>JÖNKÖPINGS LÄN</t>
        </is>
      </c>
      <c r="E668" t="inlineStr">
        <is>
          <t>VETLANDA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23956-2021</t>
        </is>
      </c>
      <c r="B669" s="1" t="n">
        <v>44335</v>
      </c>
      <c r="C669" s="1" t="n">
        <v>45192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25073-2021</t>
        </is>
      </c>
      <c r="B670" s="1" t="n">
        <v>44341</v>
      </c>
      <c r="C670" s="1" t="n">
        <v>45192</v>
      </c>
      <c r="D670" t="inlineStr">
        <is>
          <t>JÖNKÖPINGS LÄN</t>
        </is>
      </c>
      <c r="E670" t="inlineStr">
        <is>
          <t>VETLANDA</t>
        </is>
      </c>
      <c r="G670" t="n">
        <v>9.1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25833-2021</t>
        </is>
      </c>
      <c r="B671" s="1" t="n">
        <v>44343</v>
      </c>
      <c r="C671" s="1" t="n">
        <v>45192</v>
      </c>
      <c r="D671" t="inlineStr">
        <is>
          <t>JÖNKÖPINGS LÄN</t>
        </is>
      </c>
      <c r="E671" t="inlineStr">
        <is>
          <t>VETLANDA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25835-2021</t>
        </is>
      </c>
      <c r="B672" s="1" t="n">
        <v>44343</v>
      </c>
      <c r="C672" s="1" t="n">
        <v>45192</v>
      </c>
      <c r="D672" t="inlineStr">
        <is>
          <t>JÖNKÖPINGS LÄN</t>
        </is>
      </c>
      <c r="E672" t="inlineStr">
        <is>
          <t>VETLANDA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26157-2021</t>
        </is>
      </c>
      <c r="B673" s="1" t="n">
        <v>44347</v>
      </c>
      <c r="C673" s="1" t="n">
        <v>45192</v>
      </c>
      <c r="D673" t="inlineStr">
        <is>
          <t>JÖNKÖPINGS LÄN</t>
        </is>
      </c>
      <c r="E673" t="inlineStr">
        <is>
          <t>VETLANDA</t>
        </is>
      </c>
      <c r="G673" t="n">
        <v>4.2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27199-2021</t>
        </is>
      </c>
      <c r="B674" s="1" t="n">
        <v>44350</v>
      </c>
      <c r="C674" s="1" t="n">
        <v>45192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28211-2021</t>
        </is>
      </c>
      <c r="B675" s="1" t="n">
        <v>44355</v>
      </c>
      <c r="C675" s="1" t="n">
        <v>45192</v>
      </c>
      <c r="D675" t="inlineStr">
        <is>
          <t>JÖNKÖPINGS LÄN</t>
        </is>
      </c>
      <c r="E675" t="inlineStr">
        <is>
          <t>VETLANDA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27996-2021</t>
        </is>
      </c>
      <c r="B676" s="1" t="n">
        <v>44355</v>
      </c>
      <c r="C676" s="1" t="n">
        <v>45192</v>
      </c>
      <c r="D676" t="inlineStr">
        <is>
          <t>JÖNKÖPINGS LÄN</t>
        </is>
      </c>
      <c r="E676" t="inlineStr">
        <is>
          <t>VETLANDA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29432-2021</t>
        </is>
      </c>
      <c r="B677" s="1" t="n">
        <v>44361</v>
      </c>
      <c r="C677" s="1" t="n">
        <v>45192</v>
      </c>
      <c r="D677" t="inlineStr">
        <is>
          <t>JÖNKÖPINGS LÄN</t>
        </is>
      </c>
      <c r="E677" t="inlineStr">
        <is>
          <t>VETLANDA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30222-2021</t>
        </is>
      </c>
      <c r="B678" s="1" t="n">
        <v>44363</v>
      </c>
      <c r="C678" s="1" t="n">
        <v>45192</v>
      </c>
      <c r="D678" t="inlineStr">
        <is>
          <t>JÖNKÖPINGS LÄN</t>
        </is>
      </c>
      <c r="E678" t="inlineStr">
        <is>
          <t>VETLANDA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30716-2021</t>
        </is>
      </c>
      <c r="B679" s="1" t="n">
        <v>44365</v>
      </c>
      <c r="C679" s="1" t="n">
        <v>45192</v>
      </c>
      <c r="D679" t="inlineStr">
        <is>
          <t>JÖNKÖPINGS LÄN</t>
        </is>
      </c>
      <c r="E679" t="inlineStr">
        <is>
          <t>VETLANDA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30772-2021</t>
        </is>
      </c>
      <c r="B680" s="1" t="n">
        <v>44365</v>
      </c>
      <c r="C680" s="1" t="n">
        <v>45192</v>
      </c>
      <c r="D680" t="inlineStr">
        <is>
          <t>JÖNKÖPINGS LÄN</t>
        </is>
      </c>
      <c r="E680" t="inlineStr">
        <is>
          <t>VETLANDA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31529-2021</t>
        </is>
      </c>
      <c r="B681" s="1" t="n">
        <v>44369</v>
      </c>
      <c r="C681" s="1" t="n">
        <v>45192</v>
      </c>
      <c r="D681" t="inlineStr">
        <is>
          <t>JÖNKÖPINGS LÄN</t>
        </is>
      </c>
      <c r="E681" t="inlineStr">
        <is>
          <t>VETLANDA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32581-2021</t>
        </is>
      </c>
      <c r="B682" s="1" t="n">
        <v>44371</v>
      </c>
      <c r="C682" s="1" t="n">
        <v>45192</v>
      </c>
      <c r="D682" t="inlineStr">
        <is>
          <t>JÖNKÖPINGS LÄN</t>
        </is>
      </c>
      <c r="E682" t="inlineStr">
        <is>
          <t>VETLANDA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32417-2021</t>
        </is>
      </c>
      <c r="B683" s="1" t="n">
        <v>44371</v>
      </c>
      <c r="C683" s="1" t="n">
        <v>45192</v>
      </c>
      <c r="D683" t="inlineStr">
        <is>
          <t>JÖNKÖPINGS LÄN</t>
        </is>
      </c>
      <c r="E683" t="inlineStr">
        <is>
          <t>VETLANDA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34517-2021</t>
        </is>
      </c>
      <c r="B684" s="1" t="n">
        <v>44382</v>
      </c>
      <c r="C684" s="1" t="n">
        <v>45192</v>
      </c>
      <c r="D684" t="inlineStr">
        <is>
          <t>JÖNKÖPINGS LÄN</t>
        </is>
      </c>
      <c r="E684" t="inlineStr">
        <is>
          <t>VETLANDA</t>
        </is>
      </c>
      <c r="G684" t="n">
        <v>5.4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35473-2021</t>
        </is>
      </c>
      <c r="B685" s="1" t="n">
        <v>44384</v>
      </c>
      <c r="C685" s="1" t="n">
        <v>45192</v>
      </c>
      <c r="D685" t="inlineStr">
        <is>
          <t>JÖNKÖPINGS LÄN</t>
        </is>
      </c>
      <c r="E685" t="inlineStr">
        <is>
          <t>VETLANDA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35729-2021</t>
        </is>
      </c>
      <c r="B686" s="1" t="n">
        <v>44386</v>
      </c>
      <c r="C686" s="1" t="n">
        <v>45192</v>
      </c>
      <c r="D686" t="inlineStr">
        <is>
          <t>JÖNKÖPINGS LÄN</t>
        </is>
      </c>
      <c r="E686" t="inlineStr">
        <is>
          <t>VETLANDA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36216-2021</t>
        </is>
      </c>
      <c r="B687" s="1" t="n">
        <v>44388</v>
      </c>
      <c r="C687" s="1" t="n">
        <v>45192</v>
      </c>
      <c r="D687" t="inlineStr">
        <is>
          <t>JÖNKÖPINGS LÄN</t>
        </is>
      </c>
      <c r="E687" t="inlineStr">
        <is>
          <t>VETLANDA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36332-2021</t>
        </is>
      </c>
      <c r="B688" s="1" t="n">
        <v>44390</v>
      </c>
      <c r="C688" s="1" t="n">
        <v>45192</v>
      </c>
      <c r="D688" t="inlineStr">
        <is>
          <t>JÖNKÖPINGS LÄN</t>
        </is>
      </c>
      <c r="E688" t="inlineStr">
        <is>
          <t>VETLANDA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36626-2021</t>
        </is>
      </c>
      <c r="B689" s="1" t="n">
        <v>44391</v>
      </c>
      <c r="C689" s="1" t="n">
        <v>45192</v>
      </c>
      <c r="D689" t="inlineStr">
        <is>
          <t>JÖNKÖPINGS LÄN</t>
        </is>
      </c>
      <c r="E689" t="inlineStr">
        <is>
          <t>VETLANDA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36679-2021</t>
        </is>
      </c>
      <c r="B690" s="1" t="n">
        <v>44392</v>
      </c>
      <c r="C690" s="1" t="n">
        <v>45192</v>
      </c>
      <c r="D690" t="inlineStr">
        <is>
          <t>JÖNKÖPINGS LÄN</t>
        </is>
      </c>
      <c r="E690" t="inlineStr">
        <is>
          <t>VETLANDA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36692-2021</t>
        </is>
      </c>
      <c r="B691" s="1" t="n">
        <v>44392</v>
      </c>
      <c r="C691" s="1" t="n">
        <v>45192</v>
      </c>
      <c r="D691" t="inlineStr">
        <is>
          <t>JÖNKÖPINGS LÄN</t>
        </is>
      </c>
      <c r="E691" t="inlineStr">
        <is>
          <t>VETLANDA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37447-2021</t>
        </is>
      </c>
      <c r="B692" s="1" t="n">
        <v>44398</v>
      </c>
      <c r="C692" s="1" t="n">
        <v>45192</v>
      </c>
      <c r="D692" t="inlineStr">
        <is>
          <t>JÖNKÖPINGS LÄN</t>
        </is>
      </c>
      <c r="E692" t="inlineStr">
        <is>
          <t>VETLANDA</t>
        </is>
      </c>
      <c r="G692" t="n">
        <v>4.6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38080-2021</t>
        </is>
      </c>
      <c r="B693" s="1" t="n">
        <v>44404</v>
      </c>
      <c r="C693" s="1" t="n">
        <v>45192</v>
      </c>
      <c r="D693" t="inlineStr">
        <is>
          <t>JÖNKÖPINGS LÄN</t>
        </is>
      </c>
      <c r="E693" t="inlineStr">
        <is>
          <t>VETLANDA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39677-2021</t>
        </is>
      </c>
      <c r="B694" s="1" t="n">
        <v>44417</v>
      </c>
      <c r="C694" s="1" t="n">
        <v>45192</v>
      </c>
      <c r="D694" t="inlineStr">
        <is>
          <t>JÖNKÖPINGS LÄN</t>
        </is>
      </c>
      <c r="E694" t="inlineStr">
        <is>
          <t>VETLANDA</t>
        </is>
      </c>
      <c r="G694" t="n">
        <v>8.4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41632-2021</t>
        </is>
      </c>
      <c r="B695" s="1" t="n">
        <v>44424</v>
      </c>
      <c r="C695" s="1" t="n">
        <v>45192</v>
      </c>
      <c r="D695" t="inlineStr">
        <is>
          <t>JÖNKÖPINGS LÄN</t>
        </is>
      </c>
      <c r="E695" t="inlineStr">
        <is>
          <t>VETLANDA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41569-2021</t>
        </is>
      </c>
      <c r="B696" s="1" t="n">
        <v>44424</v>
      </c>
      <c r="C696" s="1" t="n">
        <v>45192</v>
      </c>
      <c r="D696" t="inlineStr">
        <is>
          <t>JÖNKÖPINGS LÄN</t>
        </is>
      </c>
      <c r="E696" t="inlineStr">
        <is>
          <t>VETLANDA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42058-2021</t>
        </is>
      </c>
      <c r="B697" s="1" t="n">
        <v>44426</v>
      </c>
      <c r="C697" s="1" t="n">
        <v>45192</v>
      </c>
      <c r="D697" t="inlineStr">
        <is>
          <t>JÖNKÖPINGS LÄN</t>
        </is>
      </c>
      <c r="E697" t="inlineStr">
        <is>
          <t>VETLANDA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45192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44112-2021</t>
        </is>
      </c>
      <c r="B699" s="1" t="n">
        <v>44434</v>
      </c>
      <c r="C699" s="1" t="n">
        <v>45192</v>
      </c>
      <c r="D699" t="inlineStr">
        <is>
          <t>JÖNKÖPINGS LÄN</t>
        </is>
      </c>
      <c r="E699" t="inlineStr">
        <is>
          <t>VETLANDA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44266-2021</t>
        </is>
      </c>
      <c r="B700" s="1" t="n">
        <v>44434</v>
      </c>
      <c r="C700" s="1" t="n">
        <v>45192</v>
      </c>
      <c r="D700" t="inlineStr">
        <is>
          <t>JÖNKÖPINGS LÄN</t>
        </is>
      </c>
      <c r="E700" t="inlineStr">
        <is>
          <t>VETLANDA</t>
        </is>
      </c>
      <c r="F700" t="inlineStr">
        <is>
          <t>Kyrkan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44428-2021</t>
        </is>
      </c>
      <c r="B701" s="1" t="n">
        <v>44435</v>
      </c>
      <c r="C701" s="1" t="n">
        <v>45192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44433-2021</t>
        </is>
      </c>
      <c r="B702" s="1" t="n">
        <v>44435</v>
      </c>
      <c r="C702" s="1" t="n">
        <v>45192</v>
      </c>
      <c r="D702" t="inlineStr">
        <is>
          <t>JÖNKÖPINGS LÄN</t>
        </is>
      </c>
      <c r="E702" t="inlineStr">
        <is>
          <t>VETLANDA</t>
        </is>
      </c>
      <c r="F702" t="inlineStr">
        <is>
          <t>Sveaskog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45163-2021</t>
        </is>
      </c>
      <c r="B703" s="1" t="n">
        <v>44439</v>
      </c>
      <c r="C703" s="1" t="n">
        <v>45192</v>
      </c>
      <c r="D703" t="inlineStr">
        <is>
          <t>JÖNKÖPINGS LÄN</t>
        </is>
      </c>
      <c r="E703" t="inlineStr">
        <is>
          <t>VETLANDA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45261-2021</t>
        </is>
      </c>
      <c r="B704" s="1" t="n">
        <v>44439</v>
      </c>
      <c r="C704" s="1" t="n">
        <v>45192</v>
      </c>
      <c r="D704" t="inlineStr">
        <is>
          <t>JÖNKÖPINGS LÄN</t>
        </is>
      </c>
      <c r="E704" t="inlineStr">
        <is>
          <t>VETLANDA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45229-2021</t>
        </is>
      </c>
      <c r="B705" s="1" t="n">
        <v>44439</v>
      </c>
      <c r="C705" s="1" t="n">
        <v>45192</v>
      </c>
      <c r="D705" t="inlineStr">
        <is>
          <t>JÖNKÖPINGS LÄN</t>
        </is>
      </c>
      <c r="E705" t="inlineStr">
        <is>
          <t>VETLANDA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45254-2021</t>
        </is>
      </c>
      <c r="B706" s="1" t="n">
        <v>44439</v>
      </c>
      <c r="C706" s="1" t="n">
        <v>45192</v>
      </c>
      <c r="D706" t="inlineStr">
        <is>
          <t>JÖNKÖPINGS LÄN</t>
        </is>
      </c>
      <c r="E706" t="inlineStr">
        <is>
          <t>VETLANDA</t>
        </is>
      </c>
      <c r="G706" t="n">
        <v>11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45498-2021</t>
        </is>
      </c>
      <c r="B707" s="1" t="n">
        <v>44440</v>
      </c>
      <c r="C707" s="1" t="n">
        <v>45192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46898-2021</t>
        </is>
      </c>
      <c r="B708" s="1" t="n">
        <v>44446</v>
      </c>
      <c r="C708" s="1" t="n">
        <v>45192</v>
      </c>
      <c r="D708" t="inlineStr">
        <is>
          <t>JÖNKÖPINGS LÄN</t>
        </is>
      </c>
      <c r="E708" t="inlineStr">
        <is>
          <t>VETLANDA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48907-2021</t>
        </is>
      </c>
      <c r="B709" s="1" t="n">
        <v>44453</v>
      </c>
      <c r="C709" s="1" t="n">
        <v>45192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48912-2021</t>
        </is>
      </c>
      <c r="B710" s="1" t="n">
        <v>44453</v>
      </c>
      <c r="C710" s="1" t="n">
        <v>45192</v>
      </c>
      <c r="D710" t="inlineStr">
        <is>
          <t>JÖNKÖPINGS LÄN</t>
        </is>
      </c>
      <c r="E710" t="inlineStr">
        <is>
          <t>VETLANDA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49318-2021</t>
        </is>
      </c>
      <c r="B711" s="1" t="n">
        <v>44454</v>
      </c>
      <c r="C711" s="1" t="n">
        <v>45192</v>
      </c>
      <c r="D711" t="inlineStr">
        <is>
          <t>JÖNKÖPINGS LÄN</t>
        </is>
      </c>
      <c r="E711" t="inlineStr">
        <is>
          <t>VETLANDA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49883-2021</t>
        </is>
      </c>
      <c r="B712" s="1" t="n">
        <v>44455</v>
      </c>
      <c r="C712" s="1" t="n">
        <v>45192</v>
      </c>
      <c r="D712" t="inlineStr">
        <is>
          <t>JÖNKÖPINGS LÄN</t>
        </is>
      </c>
      <c r="E712" t="inlineStr">
        <is>
          <t>VETLANDA</t>
        </is>
      </c>
      <c r="F712" t="inlineStr">
        <is>
          <t>Kyrkan</t>
        </is>
      </c>
      <c r="G712" t="n">
        <v>14.1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50695-2021</t>
        </is>
      </c>
      <c r="B713" s="1" t="n">
        <v>44459</v>
      </c>
      <c r="C713" s="1" t="n">
        <v>45192</v>
      </c>
      <c r="D713" t="inlineStr">
        <is>
          <t>JÖNKÖPINGS LÄN</t>
        </is>
      </c>
      <c r="E713" t="inlineStr">
        <is>
          <t>VETLANDA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50676-2021</t>
        </is>
      </c>
      <c r="B714" s="1" t="n">
        <v>44459</v>
      </c>
      <c r="C714" s="1" t="n">
        <v>45192</v>
      </c>
      <c r="D714" t="inlineStr">
        <is>
          <t>JÖNKÖPINGS LÄN</t>
        </is>
      </c>
      <c r="E714" t="inlineStr">
        <is>
          <t>VETLANDA</t>
        </is>
      </c>
      <c r="G714" t="n">
        <v>5.2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50690-2021</t>
        </is>
      </c>
      <c r="B715" s="1" t="n">
        <v>44459</v>
      </c>
      <c r="C715" s="1" t="n">
        <v>45192</v>
      </c>
      <c r="D715" t="inlineStr">
        <is>
          <t>JÖNKÖPINGS LÄN</t>
        </is>
      </c>
      <c r="E715" t="inlineStr">
        <is>
          <t>VETLANDA</t>
        </is>
      </c>
      <c r="G715" t="n">
        <v>5.5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51298-2021</t>
        </is>
      </c>
      <c r="B716" s="1" t="n">
        <v>44460</v>
      </c>
      <c r="C716" s="1" t="n">
        <v>45192</v>
      </c>
      <c r="D716" t="inlineStr">
        <is>
          <t>JÖNKÖPINGS LÄN</t>
        </is>
      </c>
      <c r="E716" t="inlineStr">
        <is>
          <t>VETLANDA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51304-2021</t>
        </is>
      </c>
      <c r="B717" s="1" t="n">
        <v>44460</v>
      </c>
      <c r="C717" s="1" t="n">
        <v>45192</v>
      </c>
      <c r="D717" t="inlineStr">
        <is>
          <t>JÖNKÖPINGS LÄN</t>
        </is>
      </c>
      <c r="E717" t="inlineStr">
        <is>
          <t>VETLANDA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51309-2021</t>
        </is>
      </c>
      <c r="B718" s="1" t="n">
        <v>44460</v>
      </c>
      <c r="C718" s="1" t="n">
        <v>45192</v>
      </c>
      <c r="D718" t="inlineStr">
        <is>
          <t>JÖNKÖPINGS LÄN</t>
        </is>
      </c>
      <c r="E718" t="inlineStr">
        <is>
          <t>VETLANDA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51340-2021</t>
        </is>
      </c>
      <c r="B719" s="1" t="n">
        <v>44461</v>
      </c>
      <c r="C719" s="1" t="n">
        <v>45192</v>
      </c>
      <c r="D719" t="inlineStr">
        <is>
          <t>JÖNKÖPINGS LÄN</t>
        </is>
      </c>
      <c r="E719" t="inlineStr">
        <is>
          <t>VETLANDA</t>
        </is>
      </c>
      <c r="G719" t="n">
        <v>6.6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52161-2021</t>
        </is>
      </c>
      <c r="B720" s="1" t="n">
        <v>44462</v>
      </c>
      <c r="C720" s="1" t="n">
        <v>45192</v>
      </c>
      <c r="D720" t="inlineStr">
        <is>
          <t>JÖNKÖPINGS LÄN</t>
        </is>
      </c>
      <c r="E720" t="inlineStr">
        <is>
          <t>VETLANDA</t>
        </is>
      </c>
      <c r="G720" t="n">
        <v>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52056-2021</t>
        </is>
      </c>
      <c r="B721" s="1" t="n">
        <v>44462</v>
      </c>
      <c r="C721" s="1" t="n">
        <v>45192</v>
      </c>
      <c r="D721" t="inlineStr">
        <is>
          <t>JÖNKÖPINGS LÄN</t>
        </is>
      </c>
      <c r="E721" t="inlineStr">
        <is>
          <t>VETLANDA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51590-2021</t>
        </is>
      </c>
      <c r="B722" s="1" t="n">
        <v>44462</v>
      </c>
      <c r="C722" s="1" t="n">
        <v>45192</v>
      </c>
      <c r="D722" t="inlineStr">
        <is>
          <t>JÖNKÖPINGS LÄN</t>
        </is>
      </c>
      <c r="E722" t="inlineStr">
        <is>
          <t>VETLANDA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52047-2021</t>
        </is>
      </c>
      <c r="B723" s="1" t="n">
        <v>44462</v>
      </c>
      <c r="C723" s="1" t="n">
        <v>45192</v>
      </c>
      <c r="D723" t="inlineStr">
        <is>
          <t>JÖNKÖPINGS LÄN</t>
        </is>
      </c>
      <c r="E723" t="inlineStr">
        <is>
          <t>VETLANDA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52278-2021</t>
        </is>
      </c>
      <c r="B724" s="1" t="n">
        <v>44463</v>
      </c>
      <c r="C724" s="1" t="n">
        <v>45192</v>
      </c>
      <c r="D724" t="inlineStr">
        <is>
          <t>JÖNKÖPINGS LÄN</t>
        </is>
      </c>
      <c r="E724" t="inlineStr">
        <is>
          <t>VETLANDA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52927-2021</t>
        </is>
      </c>
      <c r="B725" s="1" t="n">
        <v>44467</v>
      </c>
      <c r="C725" s="1" t="n">
        <v>45192</v>
      </c>
      <c r="D725" t="inlineStr">
        <is>
          <t>JÖNKÖPINGS LÄN</t>
        </is>
      </c>
      <c r="E725" t="inlineStr">
        <is>
          <t>VETLANDA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53537-2021</t>
        </is>
      </c>
      <c r="B726" s="1" t="n">
        <v>44468</v>
      </c>
      <c r="C726" s="1" t="n">
        <v>45192</v>
      </c>
      <c r="D726" t="inlineStr">
        <is>
          <t>JÖNKÖPINGS LÄN</t>
        </is>
      </c>
      <c r="E726" t="inlineStr">
        <is>
          <t>VETLANDA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54260-2021</t>
        </is>
      </c>
      <c r="B727" s="1" t="n">
        <v>44469</v>
      </c>
      <c r="C727" s="1" t="n">
        <v>45192</v>
      </c>
      <c r="D727" t="inlineStr">
        <is>
          <t>JÖNKÖPINGS LÄN</t>
        </is>
      </c>
      <c r="E727" t="inlineStr">
        <is>
          <t>VETLANDA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55031-2021</t>
        </is>
      </c>
      <c r="B728" s="1" t="n">
        <v>44474</v>
      </c>
      <c r="C728" s="1" t="n">
        <v>45192</v>
      </c>
      <c r="D728" t="inlineStr">
        <is>
          <t>JÖNKÖPINGS LÄN</t>
        </is>
      </c>
      <c r="E728" t="inlineStr">
        <is>
          <t>VETLANDA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57071-2021</t>
        </is>
      </c>
      <c r="B729" s="1" t="n">
        <v>44481</v>
      </c>
      <c r="C729" s="1" t="n">
        <v>45192</v>
      </c>
      <c r="D729" t="inlineStr">
        <is>
          <t>JÖNKÖPINGS LÄN</t>
        </is>
      </c>
      <c r="E729" t="inlineStr">
        <is>
          <t>VETLANDA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56952-2021</t>
        </is>
      </c>
      <c r="B730" s="1" t="n">
        <v>44482</v>
      </c>
      <c r="C730" s="1" t="n">
        <v>45192</v>
      </c>
      <c r="D730" t="inlineStr">
        <is>
          <t>JÖNKÖPINGS LÄN</t>
        </is>
      </c>
      <c r="E730" t="inlineStr">
        <is>
          <t>VETLANDA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58102-2021</t>
        </is>
      </c>
      <c r="B731" s="1" t="n">
        <v>44487</v>
      </c>
      <c r="C731" s="1" t="n">
        <v>45192</v>
      </c>
      <c r="D731" t="inlineStr">
        <is>
          <t>JÖNKÖPINGS LÄN</t>
        </is>
      </c>
      <c r="E731" t="inlineStr">
        <is>
          <t>VETLANDA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58511-2021</t>
        </is>
      </c>
      <c r="B732" s="1" t="n">
        <v>44488</v>
      </c>
      <c r="C732" s="1" t="n">
        <v>45192</v>
      </c>
      <c r="D732" t="inlineStr">
        <is>
          <t>JÖNKÖPINGS LÄN</t>
        </is>
      </c>
      <c r="E732" t="inlineStr">
        <is>
          <t>VETLANDA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59923-2021</t>
        </is>
      </c>
      <c r="B733" s="1" t="n">
        <v>44494</v>
      </c>
      <c r="C733" s="1" t="n">
        <v>45192</v>
      </c>
      <c r="D733" t="inlineStr">
        <is>
          <t>JÖNKÖPINGS LÄN</t>
        </is>
      </c>
      <c r="E733" t="inlineStr">
        <is>
          <t>VETLANDA</t>
        </is>
      </c>
      <c r="F733" t="inlineStr">
        <is>
          <t>Kyrkan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60820-2021</t>
        </is>
      </c>
      <c r="B734" s="1" t="n">
        <v>44495</v>
      </c>
      <c r="C734" s="1" t="n">
        <v>45192</v>
      </c>
      <c r="D734" t="inlineStr">
        <is>
          <t>JÖNKÖPINGS LÄN</t>
        </is>
      </c>
      <c r="E734" t="inlineStr">
        <is>
          <t>VETLANDA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62740-2021</t>
        </is>
      </c>
      <c r="B735" s="1" t="n">
        <v>44503</v>
      </c>
      <c r="C735" s="1" t="n">
        <v>45192</v>
      </c>
      <c r="D735" t="inlineStr">
        <is>
          <t>JÖNKÖPINGS LÄN</t>
        </is>
      </c>
      <c r="E735" t="inlineStr">
        <is>
          <t>VETLANDA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62721-2021</t>
        </is>
      </c>
      <c r="B736" s="1" t="n">
        <v>44503</v>
      </c>
      <c r="C736" s="1" t="n">
        <v>45192</v>
      </c>
      <c r="D736" t="inlineStr">
        <is>
          <t>JÖNKÖPINGS LÄN</t>
        </is>
      </c>
      <c r="E736" t="inlineStr">
        <is>
          <t>VETLANDA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62724-2021</t>
        </is>
      </c>
      <c r="B737" s="1" t="n">
        <v>44504</v>
      </c>
      <c r="C737" s="1" t="n">
        <v>45192</v>
      </c>
      <c r="D737" t="inlineStr">
        <is>
          <t>JÖNKÖPINGS LÄN</t>
        </is>
      </c>
      <c r="E737" t="inlineStr">
        <is>
          <t>VETLANDA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62862-2021</t>
        </is>
      </c>
      <c r="B738" s="1" t="n">
        <v>44504</v>
      </c>
      <c r="C738" s="1" t="n">
        <v>45192</v>
      </c>
      <c r="D738" t="inlineStr">
        <is>
          <t>JÖNKÖPINGS LÄN</t>
        </is>
      </c>
      <c r="E738" t="inlineStr">
        <is>
          <t>VETLANDA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64238-2021</t>
        </is>
      </c>
      <c r="B739" s="1" t="n">
        <v>44510</v>
      </c>
      <c r="C739" s="1" t="n">
        <v>45192</v>
      </c>
      <c r="D739" t="inlineStr">
        <is>
          <t>JÖNKÖPINGS LÄN</t>
        </is>
      </c>
      <c r="E739" t="inlineStr">
        <is>
          <t>VETLANDA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64242-2021</t>
        </is>
      </c>
      <c r="B740" s="1" t="n">
        <v>44510</v>
      </c>
      <c r="C740" s="1" t="n">
        <v>45192</v>
      </c>
      <c r="D740" t="inlineStr">
        <is>
          <t>JÖNKÖPINGS LÄN</t>
        </is>
      </c>
      <c r="E740" t="inlineStr">
        <is>
          <t>VETLANDA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64240-2021</t>
        </is>
      </c>
      <c r="B741" s="1" t="n">
        <v>44510</v>
      </c>
      <c r="C741" s="1" t="n">
        <v>45192</v>
      </c>
      <c r="D741" t="inlineStr">
        <is>
          <t>JÖNKÖPINGS LÄN</t>
        </is>
      </c>
      <c r="E741" t="inlineStr">
        <is>
          <t>VETLANDA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65365-2021</t>
        </is>
      </c>
      <c r="B742" s="1" t="n">
        <v>44515</v>
      </c>
      <c r="C742" s="1" t="n">
        <v>45192</v>
      </c>
      <c r="D742" t="inlineStr">
        <is>
          <t>JÖNKÖPINGS LÄN</t>
        </is>
      </c>
      <c r="E742" t="inlineStr">
        <is>
          <t>VETLANDA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65267-2021</t>
        </is>
      </c>
      <c r="B743" s="1" t="n">
        <v>44515</v>
      </c>
      <c r="C743" s="1" t="n">
        <v>45192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65277-2021</t>
        </is>
      </c>
      <c r="B744" s="1" t="n">
        <v>44515</v>
      </c>
      <c r="C744" s="1" t="n">
        <v>45192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65244-2021</t>
        </is>
      </c>
      <c r="B745" s="1" t="n">
        <v>44515</v>
      </c>
      <c r="C745" s="1" t="n">
        <v>45192</v>
      </c>
      <c r="D745" t="inlineStr">
        <is>
          <t>JÖNKÖPINGS LÄN</t>
        </is>
      </c>
      <c r="E745" t="inlineStr">
        <is>
          <t>VETLANDA</t>
        </is>
      </c>
      <c r="F745" t="inlineStr">
        <is>
          <t>Kyrkan</t>
        </is>
      </c>
      <c r="G745" t="n">
        <v>5.1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65957-2021</t>
        </is>
      </c>
      <c r="B746" s="1" t="n">
        <v>44517</v>
      </c>
      <c r="C746" s="1" t="n">
        <v>45192</v>
      </c>
      <c r="D746" t="inlineStr">
        <is>
          <t>JÖNKÖPINGS LÄN</t>
        </is>
      </c>
      <c r="E746" t="inlineStr">
        <is>
          <t>VETLANDA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65868-2021</t>
        </is>
      </c>
      <c r="B747" s="1" t="n">
        <v>44517</v>
      </c>
      <c r="C747" s="1" t="n">
        <v>45192</v>
      </c>
      <c r="D747" t="inlineStr">
        <is>
          <t>JÖNKÖPINGS LÄN</t>
        </is>
      </c>
      <c r="E747" t="inlineStr">
        <is>
          <t>VETLANDA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69203-2021</t>
        </is>
      </c>
      <c r="B748" s="1" t="n">
        <v>44530</v>
      </c>
      <c r="C748" s="1" t="n">
        <v>45192</v>
      </c>
      <c r="D748" t="inlineStr">
        <is>
          <t>JÖNKÖPINGS LÄN</t>
        </is>
      </c>
      <c r="E748" t="inlineStr">
        <is>
          <t>VETLANDA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69471-2021</t>
        </is>
      </c>
      <c r="B749" s="1" t="n">
        <v>44531</v>
      </c>
      <c r="C749" s="1" t="n">
        <v>45192</v>
      </c>
      <c r="D749" t="inlineStr">
        <is>
          <t>JÖNKÖPINGS LÄN</t>
        </is>
      </c>
      <c r="E749" t="inlineStr">
        <is>
          <t>VETLANDA</t>
        </is>
      </c>
      <c r="G749" t="n">
        <v>4.7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72980-2021</t>
        </is>
      </c>
      <c r="B750" s="1" t="n">
        <v>44549</v>
      </c>
      <c r="C750" s="1" t="n">
        <v>45192</v>
      </c>
      <c r="D750" t="inlineStr">
        <is>
          <t>JÖNKÖPINGS LÄN</t>
        </is>
      </c>
      <c r="E750" t="inlineStr">
        <is>
          <t>VETLANDA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73091-2021</t>
        </is>
      </c>
      <c r="B751" s="1" t="n">
        <v>44550</v>
      </c>
      <c r="C751" s="1" t="n">
        <v>45192</v>
      </c>
      <c r="D751" t="inlineStr">
        <is>
          <t>JÖNKÖPINGS LÄN</t>
        </is>
      </c>
      <c r="E751" t="inlineStr">
        <is>
          <t>VETLANDA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73446-2021</t>
        </is>
      </c>
      <c r="B752" s="1" t="n">
        <v>44550</v>
      </c>
      <c r="C752" s="1" t="n">
        <v>45192</v>
      </c>
      <c r="D752" t="inlineStr">
        <is>
          <t>JÖNKÖPINGS LÄN</t>
        </is>
      </c>
      <c r="E752" t="inlineStr">
        <is>
          <t>VETLANDA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117-2022</t>
        </is>
      </c>
      <c r="B753" s="1" t="n">
        <v>44564</v>
      </c>
      <c r="C753" s="1" t="n">
        <v>45192</v>
      </c>
      <c r="D753" t="inlineStr">
        <is>
          <t>JÖNKÖPINGS LÄN</t>
        </is>
      </c>
      <c r="E753" t="inlineStr">
        <is>
          <t>VETLANDA</t>
        </is>
      </c>
      <c r="F753" t="inlineStr">
        <is>
          <t>Övriga Aktiebolag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95-2022</t>
        </is>
      </c>
      <c r="B754" s="1" t="n">
        <v>44564</v>
      </c>
      <c r="C754" s="1" t="n">
        <v>45192</v>
      </c>
      <c r="D754" t="inlineStr">
        <is>
          <t>JÖNKÖPINGS LÄN</t>
        </is>
      </c>
      <c r="E754" t="inlineStr">
        <is>
          <t>VETLANDA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1478-2022</t>
        </is>
      </c>
      <c r="B755" s="1" t="n">
        <v>44573</v>
      </c>
      <c r="C755" s="1" t="n">
        <v>45192</v>
      </c>
      <c r="D755" t="inlineStr">
        <is>
          <t>JÖNKÖPINGS LÄN</t>
        </is>
      </c>
      <c r="E755" t="inlineStr">
        <is>
          <t>VETLANDA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2401-2022</t>
        </is>
      </c>
      <c r="B756" s="1" t="n">
        <v>44579</v>
      </c>
      <c r="C756" s="1" t="n">
        <v>45192</v>
      </c>
      <c r="D756" t="inlineStr">
        <is>
          <t>JÖNKÖPINGS LÄN</t>
        </is>
      </c>
      <c r="E756" t="inlineStr">
        <is>
          <t>VETLANDA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2646-2022</t>
        </is>
      </c>
      <c r="B757" s="1" t="n">
        <v>44580</v>
      </c>
      <c r="C757" s="1" t="n">
        <v>45192</v>
      </c>
      <c r="D757" t="inlineStr">
        <is>
          <t>JÖNKÖPINGS LÄN</t>
        </is>
      </c>
      <c r="E757" t="inlineStr">
        <is>
          <t>VETLANDA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3507-2022</t>
        </is>
      </c>
      <c r="B758" s="1" t="n">
        <v>44585</v>
      </c>
      <c r="C758" s="1" t="n">
        <v>45192</v>
      </c>
      <c r="D758" t="inlineStr">
        <is>
          <t>JÖNKÖPINGS LÄN</t>
        </is>
      </c>
      <c r="E758" t="inlineStr">
        <is>
          <t>VETLANDA</t>
        </is>
      </c>
      <c r="F758" t="inlineStr">
        <is>
          <t>Kommuner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3466-2022</t>
        </is>
      </c>
      <c r="B759" s="1" t="n">
        <v>44585</v>
      </c>
      <c r="C759" s="1" t="n">
        <v>45192</v>
      </c>
      <c r="D759" t="inlineStr">
        <is>
          <t>JÖNKÖPINGS LÄN</t>
        </is>
      </c>
      <c r="E759" t="inlineStr">
        <is>
          <t>VETLANDA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3506-2022</t>
        </is>
      </c>
      <c r="B760" s="1" t="n">
        <v>44585</v>
      </c>
      <c r="C760" s="1" t="n">
        <v>45192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3504-2022</t>
        </is>
      </c>
      <c r="B761" s="1" t="n">
        <v>44585</v>
      </c>
      <c r="C761" s="1" t="n">
        <v>45192</v>
      </c>
      <c r="D761" t="inlineStr">
        <is>
          <t>JÖNKÖPINGS LÄN</t>
        </is>
      </c>
      <c r="E761" t="inlineStr">
        <is>
          <t>VETLANDA</t>
        </is>
      </c>
      <c r="F761" t="inlineStr">
        <is>
          <t>Kommuner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3844-2022</t>
        </is>
      </c>
      <c r="B762" s="1" t="n">
        <v>44587</v>
      </c>
      <c r="C762" s="1" t="n">
        <v>45192</v>
      </c>
      <c r="D762" t="inlineStr">
        <is>
          <t>JÖNKÖPINGS LÄN</t>
        </is>
      </c>
      <c r="E762" t="inlineStr">
        <is>
          <t>VETLANDA</t>
        </is>
      </c>
      <c r="G762" t="n">
        <v>6.6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3828-2022</t>
        </is>
      </c>
      <c r="B763" s="1" t="n">
        <v>44587</v>
      </c>
      <c r="C763" s="1" t="n">
        <v>45192</v>
      </c>
      <c r="D763" t="inlineStr">
        <is>
          <t>JÖNKÖPINGS LÄN</t>
        </is>
      </c>
      <c r="E763" t="inlineStr">
        <is>
          <t>VETLANDA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4370-2022</t>
        </is>
      </c>
      <c r="B764" s="1" t="n">
        <v>44587</v>
      </c>
      <c r="C764" s="1" t="n">
        <v>45192</v>
      </c>
      <c r="D764" t="inlineStr">
        <is>
          <t>JÖNKÖPINGS LÄN</t>
        </is>
      </c>
      <c r="E764" t="inlineStr">
        <is>
          <t>VETLANDA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4842-2022</t>
        </is>
      </c>
      <c r="B765" s="1" t="n">
        <v>44592</v>
      </c>
      <c r="C765" s="1" t="n">
        <v>45192</v>
      </c>
      <c r="D765" t="inlineStr">
        <is>
          <t>JÖNKÖPINGS LÄN</t>
        </is>
      </c>
      <c r="E765" t="inlineStr">
        <is>
          <t>VETLANDA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4644-2022</t>
        </is>
      </c>
      <c r="B766" s="1" t="n">
        <v>44592</v>
      </c>
      <c r="C766" s="1" t="n">
        <v>45192</v>
      </c>
      <c r="D766" t="inlineStr">
        <is>
          <t>JÖNKÖPINGS LÄN</t>
        </is>
      </c>
      <c r="E766" t="inlineStr">
        <is>
          <t>VETLANDA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4672-2022</t>
        </is>
      </c>
      <c r="B767" s="1" t="n">
        <v>44592</v>
      </c>
      <c r="C767" s="1" t="n">
        <v>45192</v>
      </c>
      <c r="D767" t="inlineStr">
        <is>
          <t>JÖNKÖPINGS LÄN</t>
        </is>
      </c>
      <c r="E767" t="inlineStr">
        <is>
          <t>VETLANDA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4643-2022</t>
        </is>
      </c>
      <c r="B768" s="1" t="n">
        <v>44592</v>
      </c>
      <c r="C768" s="1" t="n">
        <v>45192</v>
      </c>
      <c r="D768" t="inlineStr">
        <is>
          <t>JÖNKÖPINGS LÄN</t>
        </is>
      </c>
      <c r="E768" t="inlineStr">
        <is>
          <t>VETLANDA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5724-2022</t>
        </is>
      </c>
      <c r="B769" s="1" t="n">
        <v>44596</v>
      </c>
      <c r="C769" s="1" t="n">
        <v>45192</v>
      </c>
      <c r="D769" t="inlineStr">
        <is>
          <t>JÖNKÖPINGS LÄN</t>
        </is>
      </c>
      <c r="E769" t="inlineStr">
        <is>
          <t>VETLANDA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6240-2022</t>
        </is>
      </c>
      <c r="B770" s="1" t="n">
        <v>44600</v>
      </c>
      <c r="C770" s="1" t="n">
        <v>45192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6278-2022</t>
        </is>
      </c>
      <c r="B771" s="1" t="n">
        <v>44600</v>
      </c>
      <c r="C771" s="1" t="n">
        <v>45192</v>
      </c>
      <c r="D771" t="inlineStr">
        <is>
          <t>JÖNKÖPINGS LÄN</t>
        </is>
      </c>
      <c r="E771" t="inlineStr">
        <is>
          <t>VETLANDA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6197-2022</t>
        </is>
      </c>
      <c r="B772" s="1" t="n">
        <v>44600</v>
      </c>
      <c r="C772" s="1" t="n">
        <v>45192</v>
      </c>
      <c r="D772" t="inlineStr">
        <is>
          <t>JÖNKÖPINGS LÄN</t>
        </is>
      </c>
      <c r="E772" t="inlineStr">
        <is>
          <t>VETLANDA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6811-2022</t>
        </is>
      </c>
      <c r="B773" s="1" t="n">
        <v>44602</v>
      </c>
      <c r="C773" s="1" t="n">
        <v>45192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6880-2022</t>
        </is>
      </c>
      <c r="B774" s="1" t="n">
        <v>44602</v>
      </c>
      <c r="C774" s="1" t="n">
        <v>45192</v>
      </c>
      <c r="D774" t="inlineStr">
        <is>
          <t>JÖNKÖPINGS LÄN</t>
        </is>
      </c>
      <c r="E774" t="inlineStr">
        <is>
          <t>VETLANDA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6884-2022</t>
        </is>
      </c>
      <c r="B775" s="1" t="n">
        <v>44602</v>
      </c>
      <c r="C775" s="1" t="n">
        <v>45192</v>
      </c>
      <c r="D775" t="inlineStr">
        <is>
          <t>JÖNKÖPINGS LÄN</t>
        </is>
      </c>
      <c r="E775" t="inlineStr">
        <is>
          <t>VETLANDA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6830-2022</t>
        </is>
      </c>
      <c r="B776" s="1" t="n">
        <v>44602</v>
      </c>
      <c r="C776" s="1" t="n">
        <v>45192</v>
      </c>
      <c r="D776" t="inlineStr">
        <is>
          <t>JÖNKÖPINGS LÄN</t>
        </is>
      </c>
      <c r="E776" t="inlineStr">
        <is>
          <t>VETLANDA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7509-2022</t>
        </is>
      </c>
      <c r="B777" s="1" t="n">
        <v>44607</v>
      </c>
      <c r="C777" s="1" t="n">
        <v>45192</v>
      </c>
      <c r="D777" t="inlineStr">
        <is>
          <t>JÖNKÖPINGS LÄN</t>
        </is>
      </c>
      <c r="E777" t="inlineStr">
        <is>
          <t>VETLANDA</t>
        </is>
      </c>
      <c r="G777" t="n">
        <v>9.5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7519-2022</t>
        </is>
      </c>
      <c r="B778" s="1" t="n">
        <v>44607</v>
      </c>
      <c r="C778" s="1" t="n">
        <v>45192</v>
      </c>
      <c r="D778" t="inlineStr">
        <is>
          <t>JÖNKÖPINGS LÄN</t>
        </is>
      </c>
      <c r="E778" t="inlineStr">
        <is>
          <t>VETLANDA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7744-2022</t>
        </is>
      </c>
      <c r="B779" s="1" t="n">
        <v>44608</v>
      </c>
      <c r="C779" s="1" t="n">
        <v>45192</v>
      </c>
      <c r="D779" t="inlineStr">
        <is>
          <t>JÖNKÖPINGS LÄN</t>
        </is>
      </c>
      <c r="E779" t="inlineStr">
        <is>
          <t>VETLANDA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8103-2022</t>
        </is>
      </c>
      <c r="B780" s="1" t="n">
        <v>44609</v>
      </c>
      <c r="C780" s="1" t="n">
        <v>45192</v>
      </c>
      <c r="D780" t="inlineStr">
        <is>
          <t>JÖNKÖPINGS LÄN</t>
        </is>
      </c>
      <c r="E780" t="inlineStr">
        <is>
          <t>VETLANDA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8452-2022</t>
        </is>
      </c>
      <c r="B781" s="1" t="n">
        <v>44612</v>
      </c>
      <c r="C781" s="1" t="n">
        <v>45192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  <c r="U781">
        <f>HYPERLINK("https://klasma.github.io/Logging_VETLANDA/knärot/A 8452-2022.png", "A 8452-2022")</f>
        <v/>
      </c>
      <c r="V781">
        <f>HYPERLINK("https://klasma.github.io/Logging_VETLANDA/klagomål/A 8452-2022.docx", "A 8452-2022")</f>
        <v/>
      </c>
      <c r="W781">
        <f>HYPERLINK("https://klasma.github.io/Logging_VETLANDA/klagomålsmail/A 8452-2022.docx", "A 8452-2022")</f>
        <v/>
      </c>
      <c r="X781">
        <f>HYPERLINK("https://klasma.github.io/Logging_VETLANDA/tillsyn/A 8452-2022.docx", "A 8452-2022")</f>
        <v/>
      </c>
      <c r="Y781">
        <f>HYPERLINK("https://klasma.github.io/Logging_VETLANDA/tillsynsmail/A 8452-2022.docx", "A 8452-2022")</f>
        <v/>
      </c>
    </row>
    <row r="782" ht="15" customHeight="1">
      <c r="A782" t="inlineStr">
        <is>
          <t>A 9178-2022</t>
        </is>
      </c>
      <c r="B782" s="1" t="n">
        <v>44615</v>
      </c>
      <c r="C782" s="1" t="n">
        <v>45192</v>
      </c>
      <c r="D782" t="inlineStr">
        <is>
          <t>JÖNKÖPINGS LÄN</t>
        </is>
      </c>
      <c r="E782" t="inlineStr">
        <is>
          <t>VETLANDA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9596-2022</t>
        </is>
      </c>
      <c r="B783" s="1" t="n">
        <v>44617</v>
      </c>
      <c r="C783" s="1" t="n">
        <v>45192</v>
      </c>
      <c r="D783" t="inlineStr">
        <is>
          <t>JÖNKÖPINGS LÄN</t>
        </is>
      </c>
      <c r="E783" t="inlineStr">
        <is>
          <t>VETLANDA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10638-2022</t>
        </is>
      </c>
      <c r="B784" s="1" t="n">
        <v>44624</v>
      </c>
      <c r="C784" s="1" t="n">
        <v>45192</v>
      </c>
      <c r="D784" t="inlineStr">
        <is>
          <t>JÖNKÖPINGS LÄN</t>
        </is>
      </c>
      <c r="E784" t="inlineStr">
        <is>
          <t>VETLANDA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11380-2022</t>
        </is>
      </c>
      <c r="B785" s="1" t="n">
        <v>44630</v>
      </c>
      <c r="C785" s="1" t="n">
        <v>45192</v>
      </c>
      <c r="D785" t="inlineStr">
        <is>
          <t>JÖNKÖPINGS LÄN</t>
        </is>
      </c>
      <c r="E785" t="inlineStr">
        <is>
          <t>VETLANDA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12438-2022</t>
        </is>
      </c>
      <c r="B786" s="1" t="n">
        <v>44638</v>
      </c>
      <c r="C786" s="1" t="n">
        <v>45192</v>
      </c>
      <c r="D786" t="inlineStr">
        <is>
          <t>JÖNKÖPINGS LÄN</t>
        </is>
      </c>
      <c r="E786" t="inlineStr">
        <is>
          <t>VETLANDA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12665-2022</t>
        </is>
      </c>
      <c r="B787" s="1" t="n">
        <v>44641</v>
      </c>
      <c r="C787" s="1" t="n">
        <v>45192</v>
      </c>
      <c r="D787" t="inlineStr">
        <is>
          <t>JÖNKÖPINGS LÄN</t>
        </is>
      </c>
      <c r="E787" t="inlineStr">
        <is>
          <t>VETLANDA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13378-2022</t>
        </is>
      </c>
      <c r="B788" s="1" t="n">
        <v>44645</v>
      </c>
      <c r="C788" s="1" t="n">
        <v>45192</v>
      </c>
      <c r="D788" t="inlineStr">
        <is>
          <t>JÖNKÖPINGS LÄN</t>
        </is>
      </c>
      <c r="E788" t="inlineStr">
        <is>
          <t>VETLANDA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14674-2022</t>
        </is>
      </c>
      <c r="B789" s="1" t="n">
        <v>44655</v>
      </c>
      <c r="C789" s="1" t="n">
        <v>45192</v>
      </c>
      <c r="D789" t="inlineStr">
        <is>
          <t>JÖNKÖPINGS LÄN</t>
        </is>
      </c>
      <c r="E789" t="inlineStr">
        <is>
          <t>VETLANDA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14607-2022</t>
        </is>
      </c>
      <c r="B790" s="1" t="n">
        <v>44655</v>
      </c>
      <c r="C790" s="1" t="n">
        <v>45192</v>
      </c>
      <c r="D790" t="inlineStr">
        <is>
          <t>JÖNKÖPINGS LÄN</t>
        </is>
      </c>
      <c r="E790" t="inlineStr">
        <is>
          <t>VETLANDA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14990-2022</t>
        </is>
      </c>
      <c r="B791" s="1" t="n">
        <v>44657</v>
      </c>
      <c r="C791" s="1" t="n">
        <v>45192</v>
      </c>
      <c r="D791" t="inlineStr">
        <is>
          <t>JÖNKÖPINGS LÄN</t>
        </is>
      </c>
      <c r="E791" t="inlineStr">
        <is>
          <t>VETLANDA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17675-2022</t>
        </is>
      </c>
      <c r="B792" s="1" t="n">
        <v>44680</v>
      </c>
      <c r="C792" s="1" t="n">
        <v>45192</v>
      </c>
      <c r="D792" t="inlineStr">
        <is>
          <t>JÖNKÖPINGS LÄN</t>
        </is>
      </c>
      <c r="E792" t="inlineStr">
        <is>
          <t>VETLANDA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17855-2022</t>
        </is>
      </c>
      <c r="B793" s="1" t="n">
        <v>44683</v>
      </c>
      <c r="C793" s="1" t="n">
        <v>45192</v>
      </c>
      <c r="D793" t="inlineStr">
        <is>
          <t>JÖNKÖPINGS LÄN</t>
        </is>
      </c>
      <c r="E793" t="inlineStr">
        <is>
          <t>VETLANDA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17847-2022</t>
        </is>
      </c>
      <c r="B794" s="1" t="n">
        <v>44683</v>
      </c>
      <c r="C794" s="1" t="n">
        <v>45192</v>
      </c>
      <c r="D794" t="inlineStr">
        <is>
          <t>JÖNKÖPINGS LÄN</t>
        </is>
      </c>
      <c r="E794" t="inlineStr">
        <is>
          <t>VETLANDA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25771-2022</t>
        </is>
      </c>
      <c r="B795" s="1" t="n">
        <v>44721</v>
      </c>
      <c r="C795" s="1" t="n">
        <v>45192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23519-2022</t>
        </is>
      </c>
      <c r="B796" s="1" t="n">
        <v>44721</v>
      </c>
      <c r="C796" s="1" t="n">
        <v>45192</v>
      </c>
      <c r="D796" t="inlineStr">
        <is>
          <t>JÖNKÖPINGS LÄN</t>
        </is>
      </c>
      <c r="E796" t="inlineStr">
        <is>
          <t>VETLANDA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25599-2022</t>
        </is>
      </c>
      <c r="B797" s="1" t="n">
        <v>44732</v>
      </c>
      <c r="C797" s="1" t="n">
        <v>45192</v>
      </c>
      <c r="D797" t="inlineStr">
        <is>
          <t>JÖNKÖPINGS LÄN</t>
        </is>
      </c>
      <c r="E797" t="inlineStr">
        <is>
          <t>VETLANDA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25786-2022</t>
        </is>
      </c>
      <c r="B798" s="1" t="n">
        <v>44733</v>
      </c>
      <c r="C798" s="1" t="n">
        <v>45192</v>
      </c>
      <c r="D798" t="inlineStr">
        <is>
          <t>JÖNKÖPINGS LÄN</t>
        </is>
      </c>
      <c r="E798" t="inlineStr">
        <is>
          <t>VETLANDA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26885-2022</t>
        </is>
      </c>
      <c r="B799" s="1" t="n">
        <v>44740</v>
      </c>
      <c r="C799" s="1" t="n">
        <v>45192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7.2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26928-2022</t>
        </is>
      </c>
      <c r="B800" s="1" t="n">
        <v>44740</v>
      </c>
      <c r="C800" s="1" t="n">
        <v>45192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26905-2022</t>
        </is>
      </c>
      <c r="B801" s="1" t="n">
        <v>44740</v>
      </c>
      <c r="C801" s="1" t="n">
        <v>45192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26925-2022</t>
        </is>
      </c>
      <c r="B802" s="1" t="n">
        <v>44740</v>
      </c>
      <c r="C802" s="1" t="n">
        <v>45192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26932-2022</t>
        </is>
      </c>
      <c r="B803" s="1" t="n">
        <v>44740</v>
      </c>
      <c r="C803" s="1" t="n">
        <v>45192</v>
      </c>
      <c r="D803" t="inlineStr">
        <is>
          <t>JÖNKÖPINGS LÄN</t>
        </is>
      </c>
      <c r="E803" t="inlineStr">
        <is>
          <t>VETLANDA</t>
        </is>
      </c>
      <c r="F803" t="inlineStr">
        <is>
          <t>Kyrkan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27726-2022</t>
        </is>
      </c>
      <c r="B804" s="1" t="n">
        <v>44743</v>
      </c>
      <c r="C804" s="1" t="n">
        <v>45192</v>
      </c>
      <c r="D804" t="inlineStr">
        <is>
          <t>JÖNKÖPINGS LÄN</t>
        </is>
      </c>
      <c r="E804" t="inlineStr">
        <is>
          <t>VETLANDA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27792-2022</t>
        </is>
      </c>
      <c r="B805" s="1" t="n">
        <v>44743</v>
      </c>
      <c r="C805" s="1" t="n">
        <v>45192</v>
      </c>
      <c r="D805" t="inlineStr">
        <is>
          <t>JÖNKÖPINGS LÄN</t>
        </is>
      </c>
      <c r="E805" t="inlineStr">
        <is>
          <t>VETLANDA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27793-2022</t>
        </is>
      </c>
      <c r="B806" s="1" t="n">
        <v>44743</v>
      </c>
      <c r="C806" s="1" t="n">
        <v>45192</v>
      </c>
      <c r="D806" t="inlineStr">
        <is>
          <t>JÖNKÖPINGS LÄN</t>
        </is>
      </c>
      <c r="E806" t="inlineStr">
        <is>
          <t>VETLANDA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30836-2022</t>
        </is>
      </c>
      <c r="B807" s="1" t="n">
        <v>44743</v>
      </c>
      <c r="C807" s="1" t="n">
        <v>45192</v>
      </c>
      <c r="D807" t="inlineStr">
        <is>
          <t>JÖNKÖPINGS LÄN</t>
        </is>
      </c>
      <c r="E807" t="inlineStr">
        <is>
          <t>VETLANDA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28193-2022</t>
        </is>
      </c>
      <c r="B808" s="1" t="n">
        <v>44746</v>
      </c>
      <c r="C808" s="1" t="n">
        <v>45192</v>
      </c>
      <c r="D808" t="inlineStr">
        <is>
          <t>JÖNKÖPINGS LÄN</t>
        </is>
      </c>
      <c r="E808" t="inlineStr">
        <is>
          <t>VETLANDA</t>
        </is>
      </c>
      <c r="G808" t="n">
        <v>6.5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28597-2022</t>
        </is>
      </c>
      <c r="B809" s="1" t="n">
        <v>44748</v>
      </c>
      <c r="C809" s="1" t="n">
        <v>45192</v>
      </c>
      <c r="D809" t="inlineStr">
        <is>
          <t>JÖNKÖPINGS LÄN</t>
        </is>
      </c>
      <c r="E809" t="inlineStr">
        <is>
          <t>VETLANDA</t>
        </is>
      </c>
      <c r="G809" t="n">
        <v>4.6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28602-2022</t>
        </is>
      </c>
      <c r="B810" s="1" t="n">
        <v>44748</v>
      </c>
      <c r="C810" s="1" t="n">
        <v>45192</v>
      </c>
      <c r="D810" t="inlineStr">
        <is>
          <t>JÖNKÖPINGS LÄN</t>
        </is>
      </c>
      <c r="E810" t="inlineStr">
        <is>
          <t>VETLANDA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29178-2022</t>
        </is>
      </c>
      <c r="B811" s="1" t="n">
        <v>44750</v>
      </c>
      <c r="C811" s="1" t="n">
        <v>45192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29415-2022</t>
        </is>
      </c>
      <c r="B812" s="1" t="n">
        <v>44750</v>
      </c>
      <c r="C812" s="1" t="n">
        <v>45192</v>
      </c>
      <c r="D812" t="inlineStr">
        <is>
          <t>JÖNKÖPINGS LÄN</t>
        </is>
      </c>
      <c r="E812" t="inlineStr">
        <is>
          <t>VETLANDA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29428-2022</t>
        </is>
      </c>
      <c r="B813" s="1" t="n">
        <v>44752</v>
      </c>
      <c r="C813" s="1" t="n">
        <v>45192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29413-2022</t>
        </is>
      </c>
      <c r="B814" s="1" t="n">
        <v>44753</v>
      </c>
      <c r="C814" s="1" t="n">
        <v>45192</v>
      </c>
      <c r="D814" t="inlineStr">
        <is>
          <t>JÖNKÖPINGS LÄN</t>
        </is>
      </c>
      <c r="E814" t="inlineStr">
        <is>
          <t>VETLANDA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31165-2022</t>
        </is>
      </c>
      <c r="B815" s="1" t="n">
        <v>44770</v>
      </c>
      <c r="C815" s="1" t="n">
        <v>45192</v>
      </c>
      <c r="D815" t="inlineStr">
        <is>
          <t>JÖNKÖPINGS LÄN</t>
        </is>
      </c>
      <c r="E815" t="inlineStr">
        <is>
          <t>VETLANDA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32318-2022</t>
        </is>
      </c>
      <c r="B816" s="1" t="n">
        <v>44781</v>
      </c>
      <c r="C816" s="1" t="n">
        <v>45192</v>
      </c>
      <c r="D816" t="inlineStr">
        <is>
          <t>JÖNKÖPINGS LÄN</t>
        </is>
      </c>
      <c r="E816" t="inlineStr">
        <is>
          <t>VETLANDA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32370-2022</t>
        </is>
      </c>
      <c r="B817" s="1" t="n">
        <v>44781</v>
      </c>
      <c r="C817" s="1" t="n">
        <v>45192</v>
      </c>
      <c r="D817" t="inlineStr">
        <is>
          <t>JÖNKÖPINGS LÄN</t>
        </is>
      </c>
      <c r="E817" t="inlineStr">
        <is>
          <t>VETLANDA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32379-2022</t>
        </is>
      </c>
      <c r="B818" s="1" t="n">
        <v>44781</v>
      </c>
      <c r="C818" s="1" t="n">
        <v>45192</v>
      </c>
      <c r="D818" t="inlineStr">
        <is>
          <t>JÖNKÖPINGS LÄN</t>
        </is>
      </c>
      <c r="E818" t="inlineStr">
        <is>
          <t>VETLANDA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32270-2022</t>
        </is>
      </c>
      <c r="B819" s="1" t="n">
        <v>44781</v>
      </c>
      <c r="C819" s="1" t="n">
        <v>45192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32372-2022</t>
        </is>
      </c>
      <c r="B820" s="1" t="n">
        <v>44781</v>
      </c>
      <c r="C820" s="1" t="n">
        <v>45192</v>
      </c>
      <c r="D820" t="inlineStr">
        <is>
          <t>JÖNKÖPINGS LÄN</t>
        </is>
      </c>
      <c r="E820" t="inlineStr">
        <is>
          <t>VETLANDA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32374-2022</t>
        </is>
      </c>
      <c r="B821" s="1" t="n">
        <v>44781</v>
      </c>
      <c r="C821" s="1" t="n">
        <v>45192</v>
      </c>
      <c r="D821" t="inlineStr">
        <is>
          <t>JÖNKÖPINGS LÄN</t>
        </is>
      </c>
      <c r="E821" t="inlineStr">
        <is>
          <t>VETLANDA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32369-2022</t>
        </is>
      </c>
      <c r="B822" s="1" t="n">
        <v>44781</v>
      </c>
      <c r="C822" s="1" t="n">
        <v>45192</v>
      </c>
      <c r="D822" t="inlineStr">
        <is>
          <t>JÖNKÖPINGS LÄN</t>
        </is>
      </c>
      <c r="E822" t="inlineStr">
        <is>
          <t>VETLANDA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32375-2022</t>
        </is>
      </c>
      <c r="B823" s="1" t="n">
        <v>44781</v>
      </c>
      <c r="C823" s="1" t="n">
        <v>45192</v>
      </c>
      <c r="D823" t="inlineStr">
        <is>
          <t>JÖNKÖPINGS LÄN</t>
        </is>
      </c>
      <c r="E823" t="inlineStr">
        <is>
          <t>VETLANDA</t>
        </is>
      </c>
      <c r="G823" t="n">
        <v>5.2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32398-2022</t>
        </is>
      </c>
      <c r="B824" s="1" t="n">
        <v>44782</v>
      </c>
      <c r="C824" s="1" t="n">
        <v>45192</v>
      </c>
      <c r="D824" t="inlineStr">
        <is>
          <t>JÖNKÖPINGS LÄN</t>
        </is>
      </c>
      <c r="E824" t="inlineStr">
        <is>
          <t>VETLANDA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33826-2022</t>
        </is>
      </c>
      <c r="B825" s="1" t="n">
        <v>44790</v>
      </c>
      <c r="C825" s="1" t="n">
        <v>45192</v>
      </c>
      <c r="D825" t="inlineStr">
        <is>
          <t>JÖNKÖPINGS LÄN</t>
        </is>
      </c>
      <c r="E825" t="inlineStr">
        <is>
          <t>VETLANDA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35835-2022</t>
        </is>
      </c>
      <c r="B826" s="1" t="n">
        <v>44802</v>
      </c>
      <c r="C826" s="1" t="n">
        <v>45192</v>
      </c>
      <c r="D826" t="inlineStr">
        <is>
          <t>JÖNKÖPINGS LÄN</t>
        </is>
      </c>
      <c r="E826" t="inlineStr">
        <is>
          <t>VETLANDA</t>
        </is>
      </c>
      <c r="F826" t="inlineStr">
        <is>
          <t>Kyrkan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36395-2022</t>
        </is>
      </c>
      <c r="B827" s="1" t="n">
        <v>44804</v>
      </c>
      <c r="C827" s="1" t="n">
        <v>45192</v>
      </c>
      <c r="D827" t="inlineStr">
        <is>
          <t>JÖNKÖPINGS LÄN</t>
        </is>
      </c>
      <c r="E827" t="inlineStr">
        <is>
          <t>VETLANDA</t>
        </is>
      </c>
      <c r="G827" t="n">
        <v>3.8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36397-2022</t>
        </is>
      </c>
      <c r="B828" s="1" t="n">
        <v>44804</v>
      </c>
      <c r="C828" s="1" t="n">
        <v>45192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36611-2022</t>
        </is>
      </c>
      <c r="B829" s="1" t="n">
        <v>44804</v>
      </c>
      <c r="C829" s="1" t="n">
        <v>45192</v>
      </c>
      <c r="D829" t="inlineStr">
        <is>
          <t>JÖNKÖPINGS LÄN</t>
        </is>
      </c>
      <c r="E829" t="inlineStr">
        <is>
          <t>VETLANDA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38256-2022</t>
        </is>
      </c>
      <c r="B830" s="1" t="n">
        <v>44812</v>
      </c>
      <c r="C830" s="1" t="n">
        <v>45192</v>
      </c>
      <c r="D830" t="inlineStr">
        <is>
          <t>JÖNKÖPINGS LÄN</t>
        </is>
      </c>
      <c r="E830" t="inlineStr">
        <is>
          <t>VETLANDA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38618-2022</t>
        </is>
      </c>
      <c r="B831" s="1" t="n">
        <v>44813</v>
      </c>
      <c r="C831" s="1" t="n">
        <v>45192</v>
      </c>
      <c r="D831" t="inlineStr">
        <is>
          <t>JÖNKÖPINGS LÄN</t>
        </is>
      </c>
      <c r="E831" t="inlineStr">
        <is>
          <t>VETLANDA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38827-2022</t>
        </is>
      </c>
      <c r="B832" s="1" t="n">
        <v>44813</v>
      </c>
      <c r="C832" s="1" t="n">
        <v>45192</v>
      </c>
      <c r="D832" t="inlineStr">
        <is>
          <t>JÖNKÖPINGS LÄN</t>
        </is>
      </c>
      <c r="E832" t="inlineStr">
        <is>
          <t>VETLANDA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38628-2022</t>
        </is>
      </c>
      <c r="B833" s="1" t="n">
        <v>44813</v>
      </c>
      <c r="C833" s="1" t="n">
        <v>45192</v>
      </c>
      <c r="D833" t="inlineStr">
        <is>
          <t>JÖNKÖPINGS LÄN</t>
        </is>
      </c>
      <c r="E833" t="inlineStr">
        <is>
          <t>VETLANDA</t>
        </is>
      </c>
      <c r="G833" t="n">
        <v>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38839-2022</t>
        </is>
      </c>
      <c r="B834" s="1" t="n">
        <v>44813</v>
      </c>
      <c r="C834" s="1" t="n">
        <v>45192</v>
      </c>
      <c r="D834" t="inlineStr">
        <is>
          <t>JÖNKÖPINGS LÄN</t>
        </is>
      </c>
      <c r="E834" t="inlineStr">
        <is>
          <t>VETLANDA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38634-2022</t>
        </is>
      </c>
      <c r="B835" s="1" t="n">
        <v>44813</v>
      </c>
      <c r="C835" s="1" t="n">
        <v>45192</v>
      </c>
      <c r="D835" t="inlineStr">
        <is>
          <t>JÖNKÖPINGS LÄN</t>
        </is>
      </c>
      <c r="E835" t="inlineStr">
        <is>
          <t>VETLANDA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38887-2022</t>
        </is>
      </c>
      <c r="B836" s="1" t="n">
        <v>44816</v>
      </c>
      <c r="C836" s="1" t="n">
        <v>45192</v>
      </c>
      <c r="D836" t="inlineStr">
        <is>
          <t>JÖNKÖPINGS LÄN</t>
        </is>
      </c>
      <c r="E836" t="inlineStr">
        <is>
          <t>VETLANDA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39115-2022</t>
        </is>
      </c>
      <c r="B837" s="1" t="n">
        <v>44816</v>
      </c>
      <c r="C837" s="1" t="n">
        <v>45192</v>
      </c>
      <c r="D837" t="inlineStr">
        <is>
          <t>JÖNKÖPINGS LÄN</t>
        </is>
      </c>
      <c r="E837" t="inlineStr">
        <is>
          <t>VETLANDA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38916-2022</t>
        </is>
      </c>
      <c r="B838" s="1" t="n">
        <v>44816</v>
      </c>
      <c r="C838" s="1" t="n">
        <v>45192</v>
      </c>
      <c r="D838" t="inlineStr">
        <is>
          <t>JÖNKÖPINGS LÄN</t>
        </is>
      </c>
      <c r="E838" t="inlineStr">
        <is>
          <t>VETLANDA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38843-2022</t>
        </is>
      </c>
      <c r="B839" s="1" t="n">
        <v>44816</v>
      </c>
      <c r="C839" s="1" t="n">
        <v>45192</v>
      </c>
      <c r="D839" t="inlineStr">
        <is>
          <t>JÖNKÖPINGS LÄN</t>
        </is>
      </c>
      <c r="E839" t="inlineStr">
        <is>
          <t>VETLANDA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39826-2022</t>
        </is>
      </c>
      <c r="B840" s="1" t="n">
        <v>44819</v>
      </c>
      <c r="C840" s="1" t="n">
        <v>45192</v>
      </c>
      <c r="D840" t="inlineStr">
        <is>
          <t>JÖNKÖPINGS LÄN</t>
        </is>
      </c>
      <c r="E840" t="inlineStr">
        <is>
          <t>VETLANDA</t>
        </is>
      </c>
      <c r="F840" t="inlineStr">
        <is>
          <t>Övriga Aktiebolag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40737-2022</t>
        </is>
      </c>
      <c r="B841" s="1" t="n">
        <v>44824</v>
      </c>
      <c r="C841" s="1" t="n">
        <v>45192</v>
      </c>
      <c r="D841" t="inlineStr">
        <is>
          <t>JÖNKÖPINGS LÄN</t>
        </is>
      </c>
      <c r="E841" t="inlineStr">
        <is>
          <t>VETLANDA</t>
        </is>
      </c>
      <c r="G841" t="n">
        <v>2.9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41403-2022</t>
        </is>
      </c>
      <c r="B842" s="1" t="n">
        <v>44825</v>
      </c>
      <c r="C842" s="1" t="n">
        <v>45192</v>
      </c>
      <c r="D842" t="inlineStr">
        <is>
          <t>JÖNKÖPINGS LÄN</t>
        </is>
      </c>
      <c r="E842" t="inlineStr">
        <is>
          <t>VETLANDA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41522-2022</t>
        </is>
      </c>
      <c r="B843" s="1" t="n">
        <v>44825</v>
      </c>
      <c r="C843" s="1" t="n">
        <v>45192</v>
      </c>
      <c r="D843" t="inlineStr">
        <is>
          <t>JÖNKÖPINGS LÄN</t>
        </is>
      </c>
      <c r="E843" t="inlineStr">
        <is>
          <t>VETLANDA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41527-2022</t>
        </is>
      </c>
      <c r="B844" s="1" t="n">
        <v>44825</v>
      </c>
      <c r="C844" s="1" t="n">
        <v>45192</v>
      </c>
      <c r="D844" t="inlineStr">
        <is>
          <t>JÖNKÖPINGS LÄN</t>
        </is>
      </c>
      <c r="E844" t="inlineStr">
        <is>
          <t>VETLANDA</t>
        </is>
      </c>
      <c r="G844" t="n">
        <v>2.6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41591-2022</t>
        </is>
      </c>
      <c r="B845" s="1" t="n">
        <v>44825</v>
      </c>
      <c r="C845" s="1" t="n">
        <v>45192</v>
      </c>
      <c r="D845" t="inlineStr">
        <is>
          <t>JÖNKÖPINGS LÄN</t>
        </is>
      </c>
      <c r="E845" t="inlineStr">
        <is>
          <t>VETLANDA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41605-2022</t>
        </is>
      </c>
      <c r="B846" s="1" t="n">
        <v>44825</v>
      </c>
      <c r="C846" s="1" t="n">
        <v>45192</v>
      </c>
      <c r="D846" t="inlineStr">
        <is>
          <t>JÖNKÖPINGS LÄN</t>
        </is>
      </c>
      <c r="E846" t="inlineStr">
        <is>
          <t>VETLANDA</t>
        </is>
      </c>
      <c r="G846" t="n">
        <v>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41441-2022</t>
        </is>
      </c>
      <c r="B847" s="1" t="n">
        <v>44826</v>
      </c>
      <c r="C847" s="1" t="n">
        <v>45192</v>
      </c>
      <c r="D847" t="inlineStr">
        <is>
          <t>JÖNKÖPINGS LÄN</t>
        </is>
      </c>
      <c r="E847" t="inlineStr">
        <is>
          <t>VETLANDA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41667-2022</t>
        </is>
      </c>
      <c r="B848" s="1" t="n">
        <v>44827</v>
      </c>
      <c r="C848" s="1" t="n">
        <v>45192</v>
      </c>
      <c r="D848" t="inlineStr">
        <is>
          <t>JÖNKÖPINGS LÄN</t>
        </is>
      </c>
      <c r="E848" t="inlineStr">
        <is>
          <t>VETLANDA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41678-2022</t>
        </is>
      </c>
      <c r="B849" s="1" t="n">
        <v>44827</v>
      </c>
      <c r="C849" s="1" t="n">
        <v>45192</v>
      </c>
      <c r="D849" t="inlineStr">
        <is>
          <t>JÖNKÖPINGS LÄN</t>
        </is>
      </c>
      <c r="E849" t="inlineStr">
        <is>
          <t>VETLANDA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42364-2022</t>
        </is>
      </c>
      <c r="B850" s="1" t="n">
        <v>44830</v>
      </c>
      <c r="C850" s="1" t="n">
        <v>45192</v>
      </c>
      <c r="D850" t="inlineStr">
        <is>
          <t>JÖNKÖPINGS LÄN</t>
        </is>
      </c>
      <c r="E850" t="inlineStr">
        <is>
          <t>VETLANDA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42442-2022</t>
        </is>
      </c>
      <c r="B851" s="1" t="n">
        <v>44831</v>
      </c>
      <c r="C851" s="1" t="n">
        <v>45192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42417-2022</t>
        </is>
      </c>
      <c r="B852" s="1" t="n">
        <v>44831</v>
      </c>
      <c r="C852" s="1" t="n">
        <v>45192</v>
      </c>
      <c r="D852" t="inlineStr">
        <is>
          <t>JÖNKÖPINGS LÄN</t>
        </is>
      </c>
      <c r="E852" t="inlineStr">
        <is>
          <t>VETLANDA</t>
        </is>
      </c>
      <c r="G852" t="n">
        <v>6.7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43100-2022</t>
        </is>
      </c>
      <c r="B853" s="1" t="n">
        <v>44833</v>
      </c>
      <c r="C853" s="1" t="n">
        <v>45192</v>
      </c>
      <c r="D853" t="inlineStr">
        <is>
          <t>JÖNKÖPINGS LÄN</t>
        </is>
      </c>
      <c r="E853" t="inlineStr">
        <is>
          <t>VETLANDA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43105-2022</t>
        </is>
      </c>
      <c r="B854" s="1" t="n">
        <v>44833</v>
      </c>
      <c r="C854" s="1" t="n">
        <v>45192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43195-2022</t>
        </is>
      </c>
      <c r="B855" s="1" t="n">
        <v>44834</v>
      </c>
      <c r="C855" s="1" t="n">
        <v>45192</v>
      </c>
      <c r="D855" t="inlineStr">
        <is>
          <t>JÖNKÖPINGS LÄN</t>
        </is>
      </c>
      <c r="E855" t="inlineStr">
        <is>
          <t>VETLANDA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44169-2022</t>
        </is>
      </c>
      <c r="B856" s="1" t="n">
        <v>44839</v>
      </c>
      <c r="C856" s="1" t="n">
        <v>45192</v>
      </c>
      <c r="D856" t="inlineStr">
        <is>
          <t>JÖNKÖPINGS LÄN</t>
        </is>
      </c>
      <c r="E856" t="inlineStr">
        <is>
          <t>VETLANDA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47065-2022</t>
        </is>
      </c>
      <c r="B857" s="1" t="n">
        <v>44851</v>
      </c>
      <c r="C857" s="1" t="n">
        <v>45192</v>
      </c>
      <c r="D857" t="inlineStr">
        <is>
          <t>JÖNKÖPINGS LÄN</t>
        </is>
      </c>
      <c r="E857" t="inlineStr">
        <is>
          <t>VETLANDA</t>
        </is>
      </c>
      <c r="G857" t="n">
        <v>9.5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48694-2022</t>
        </is>
      </c>
      <c r="B858" s="1" t="n">
        <v>44859</v>
      </c>
      <c r="C858" s="1" t="n">
        <v>45192</v>
      </c>
      <c r="D858" t="inlineStr">
        <is>
          <t>JÖNKÖPINGS LÄN</t>
        </is>
      </c>
      <c r="E858" t="inlineStr">
        <is>
          <t>VETLANDA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51039-2022</t>
        </is>
      </c>
      <c r="B859" s="1" t="n">
        <v>44868</v>
      </c>
      <c r="C859" s="1" t="n">
        <v>45192</v>
      </c>
      <c r="D859" t="inlineStr">
        <is>
          <t>JÖNKÖPINGS LÄN</t>
        </is>
      </c>
      <c r="E859" t="inlineStr">
        <is>
          <t>VETLANDA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52427-2022</t>
        </is>
      </c>
      <c r="B860" s="1" t="n">
        <v>44869</v>
      </c>
      <c r="C860" s="1" t="n">
        <v>45192</v>
      </c>
      <c r="D860" t="inlineStr">
        <is>
          <t>JÖNKÖPINGS LÄN</t>
        </is>
      </c>
      <c r="E860" t="inlineStr">
        <is>
          <t>VETLANDA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52974-2022</t>
        </is>
      </c>
      <c r="B861" s="1" t="n">
        <v>44875</v>
      </c>
      <c r="C861" s="1" t="n">
        <v>45192</v>
      </c>
      <c r="D861" t="inlineStr">
        <is>
          <t>JÖNKÖPINGS LÄN</t>
        </is>
      </c>
      <c r="E861" t="inlineStr">
        <is>
          <t>VETLANDA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53551-2022</t>
        </is>
      </c>
      <c r="B862" s="1" t="n">
        <v>44879</v>
      </c>
      <c r="C862" s="1" t="n">
        <v>45192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53757-2022</t>
        </is>
      </c>
      <c r="B863" s="1" t="n">
        <v>44880</v>
      </c>
      <c r="C863" s="1" t="n">
        <v>45192</v>
      </c>
      <c r="D863" t="inlineStr">
        <is>
          <t>JÖNKÖPINGS LÄN</t>
        </is>
      </c>
      <c r="E863" t="inlineStr">
        <is>
          <t>VETLANDA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55515-2022</t>
        </is>
      </c>
      <c r="B864" s="1" t="n">
        <v>44887</v>
      </c>
      <c r="C864" s="1" t="n">
        <v>45192</v>
      </c>
      <c r="D864" t="inlineStr">
        <is>
          <t>JÖNKÖPINGS LÄN</t>
        </is>
      </c>
      <c r="E864" t="inlineStr">
        <is>
          <t>VETLANDA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56898-2022</t>
        </is>
      </c>
      <c r="B865" s="1" t="n">
        <v>44888</v>
      </c>
      <c r="C865" s="1" t="n">
        <v>45192</v>
      </c>
      <c r="D865" t="inlineStr">
        <is>
          <t>JÖNKÖPINGS LÄN</t>
        </is>
      </c>
      <c r="E865" t="inlineStr">
        <is>
          <t>VETLANDA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56909-2022</t>
        </is>
      </c>
      <c r="B866" s="1" t="n">
        <v>44894</v>
      </c>
      <c r="C866" s="1" t="n">
        <v>45192</v>
      </c>
      <c r="D866" t="inlineStr">
        <is>
          <t>JÖNKÖPINGS LÄN</t>
        </is>
      </c>
      <c r="E866" t="inlineStr">
        <is>
          <t>VETLANDA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60147-2022</t>
        </is>
      </c>
      <c r="B867" s="1" t="n">
        <v>44902</v>
      </c>
      <c r="C867" s="1" t="n">
        <v>45192</v>
      </c>
      <c r="D867" t="inlineStr">
        <is>
          <t>JÖNKÖPINGS LÄN</t>
        </is>
      </c>
      <c r="E867" t="inlineStr">
        <is>
          <t>VETLANDA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60159-2022</t>
        </is>
      </c>
      <c r="B868" s="1" t="n">
        <v>44909</v>
      </c>
      <c r="C868" s="1" t="n">
        <v>45192</v>
      </c>
      <c r="D868" t="inlineStr">
        <is>
          <t>JÖNKÖPINGS LÄN</t>
        </is>
      </c>
      <c r="E868" t="inlineStr">
        <is>
          <t>VETLANDA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60161-2022</t>
        </is>
      </c>
      <c r="B869" s="1" t="n">
        <v>44909</v>
      </c>
      <c r="C869" s="1" t="n">
        <v>45192</v>
      </c>
      <c r="D869" t="inlineStr">
        <is>
          <t>JÖNKÖPINGS LÄN</t>
        </is>
      </c>
      <c r="E869" t="inlineStr">
        <is>
          <t>VETLANDA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61456-2022</t>
        </is>
      </c>
      <c r="B870" s="1" t="n">
        <v>44916</v>
      </c>
      <c r="C870" s="1" t="n">
        <v>45192</v>
      </c>
      <c r="D870" t="inlineStr">
        <is>
          <t>JÖNKÖPINGS LÄN</t>
        </is>
      </c>
      <c r="E870" t="inlineStr">
        <is>
          <t>VETLANDA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61666-2022</t>
        </is>
      </c>
      <c r="B871" s="1" t="n">
        <v>44917</v>
      </c>
      <c r="C871" s="1" t="n">
        <v>45192</v>
      </c>
      <c r="D871" t="inlineStr">
        <is>
          <t>JÖNKÖPINGS LÄN</t>
        </is>
      </c>
      <c r="E871" t="inlineStr">
        <is>
          <t>VETLANDA</t>
        </is>
      </c>
      <c r="G871" t="n">
        <v>5.8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601-2023</t>
        </is>
      </c>
      <c r="B872" s="1" t="n">
        <v>44926</v>
      </c>
      <c r="C872" s="1" t="n">
        <v>45192</v>
      </c>
      <c r="D872" t="inlineStr">
        <is>
          <t>JÖNKÖPINGS LÄN</t>
        </is>
      </c>
      <c r="E872" t="inlineStr">
        <is>
          <t>VETLANDA</t>
        </is>
      </c>
      <c r="G872" t="n">
        <v>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598-2023</t>
        </is>
      </c>
      <c r="B873" s="1" t="n">
        <v>44926</v>
      </c>
      <c r="C873" s="1" t="n">
        <v>45192</v>
      </c>
      <c r="D873" t="inlineStr">
        <is>
          <t>JÖNKÖPINGS LÄN</t>
        </is>
      </c>
      <c r="E873" t="inlineStr">
        <is>
          <t>VETLANDA</t>
        </is>
      </c>
      <c r="G873" t="n">
        <v>7.7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603-2023</t>
        </is>
      </c>
      <c r="B874" s="1" t="n">
        <v>44926</v>
      </c>
      <c r="C874" s="1" t="n">
        <v>45192</v>
      </c>
      <c r="D874" t="inlineStr">
        <is>
          <t>JÖNKÖPINGS LÄN</t>
        </is>
      </c>
      <c r="E874" t="inlineStr">
        <is>
          <t>VETLANDA</t>
        </is>
      </c>
      <c r="G874" t="n">
        <v>7.2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606-2023</t>
        </is>
      </c>
      <c r="B875" s="1" t="n">
        <v>44926</v>
      </c>
      <c r="C875" s="1" t="n">
        <v>45192</v>
      </c>
      <c r="D875" t="inlineStr">
        <is>
          <t>JÖNKÖPINGS LÄN</t>
        </is>
      </c>
      <c r="E875" t="inlineStr">
        <is>
          <t>VETLANDA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645-2023</t>
        </is>
      </c>
      <c r="B876" s="1" t="n">
        <v>44930</v>
      </c>
      <c r="C876" s="1" t="n">
        <v>45192</v>
      </c>
      <c r="D876" t="inlineStr">
        <is>
          <t>JÖNKÖPINGS LÄN</t>
        </is>
      </c>
      <c r="E876" t="inlineStr">
        <is>
          <t>VETLANDA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523-2023</t>
        </is>
      </c>
      <c r="B877" s="1" t="n">
        <v>44930</v>
      </c>
      <c r="C877" s="1" t="n">
        <v>45192</v>
      </c>
      <c r="D877" t="inlineStr">
        <is>
          <t>JÖNKÖPINGS LÄN</t>
        </is>
      </c>
      <c r="E877" t="inlineStr">
        <is>
          <t>VETLANDA</t>
        </is>
      </c>
      <c r="G877" t="n">
        <v>2.5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632-2023</t>
        </is>
      </c>
      <c r="B878" s="1" t="n">
        <v>44930</v>
      </c>
      <c r="C878" s="1" t="n">
        <v>45192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521-2023</t>
        </is>
      </c>
      <c r="B879" s="1" t="n">
        <v>44930</v>
      </c>
      <c r="C879" s="1" t="n">
        <v>45192</v>
      </c>
      <c r="D879" t="inlineStr">
        <is>
          <t>JÖNKÖPINGS LÄN</t>
        </is>
      </c>
      <c r="E879" t="inlineStr">
        <is>
          <t>VETLANDA</t>
        </is>
      </c>
      <c r="G879" t="n">
        <v>3.1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1535-2023</t>
        </is>
      </c>
      <c r="B880" s="1" t="n">
        <v>44935</v>
      </c>
      <c r="C880" s="1" t="n">
        <v>45192</v>
      </c>
      <c r="D880" t="inlineStr">
        <is>
          <t>JÖNKÖPINGS LÄN</t>
        </is>
      </c>
      <c r="E880" t="inlineStr">
        <is>
          <t>VETLANDA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1531-2023</t>
        </is>
      </c>
      <c r="B881" s="1" t="n">
        <v>44935</v>
      </c>
      <c r="C881" s="1" t="n">
        <v>45192</v>
      </c>
      <c r="D881" t="inlineStr">
        <is>
          <t>JÖNKÖPINGS LÄN</t>
        </is>
      </c>
      <c r="E881" t="inlineStr">
        <is>
          <t>VETLANDA</t>
        </is>
      </c>
      <c r="G881" t="n">
        <v>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1363-2023</t>
        </is>
      </c>
      <c r="B882" s="1" t="n">
        <v>44936</v>
      </c>
      <c r="C882" s="1" t="n">
        <v>45192</v>
      </c>
      <c r="D882" t="inlineStr">
        <is>
          <t>JÖNKÖPINGS LÄN</t>
        </is>
      </c>
      <c r="E882" t="inlineStr">
        <is>
          <t>VETLANDA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2919-2023</t>
        </is>
      </c>
      <c r="B883" s="1" t="n">
        <v>44945</v>
      </c>
      <c r="C883" s="1" t="n">
        <v>45192</v>
      </c>
      <c r="D883" t="inlineStr">
        <is>
          <t>JÖNKÖPINGS LÄN</t>
        </is>
      </c>
      <c r="E883" t="inlineStr">
        <is>
          <t>VETLANDA</t>
        </is>
      </c>
      <c r="G883" t="n">
        <v>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3537-2023</t>
        </is>
      </c>
      <c r="B884" s="1" t="n">
        <v>44946</v>
      </c>
      <c r="C884" s="1" t="n">
        <v>45192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3530-2023</t>
        </is>
      </c>
      <c r="B885" s="1" t="n">
        <v>44946</v>
      </c>
      <c r="C885" s="1" t="n">
        <v>45192</v>
      </c>
      <c r="D885" t="inlineStr">
        <is>
          <t>JÖNKÖPINGS LÄN</t>
        </is>
      </c>
      <c r="E885" t="inlineStr">
        <is>
          <t>VETLANDA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3544-2023</t>
        </is>
      </c>
      <c r="B886" s="1" t="n">
        <v>44946</v>
      </c>
      <c r="C886" s="1" t="n">
        <v>45192</v>
      </c>
      <c r="D886" t="inlineStr">
        <is>
          <t>JÖNKÖPINGS LÄN</t>
        </is>
      </c>
      <c r="E886" t="inlineStr">
        <is>
          <t>VETLANDA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3536-2023</t>
        </is>
      </c>
      <c r="B887" s="1" t="n">
        <v>44946</v>
      </c>
      <c r="C887" s="1" t="n">
        <v>45192</v>
      </c>
      <c r="D887" t="inlineStr">
        <is>
          <t>JÖNKÖPINGS LÄN</t>
        </is>
      </c>
      <c r="E887" t="inlineStr">
        <is>
          <t>VETLANDA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3548-2023</t>
        </is>
      </c>
      <c r="B888" s="1" t="n">
        <v>44946</v>
      </c>
      <c r="C888" s="1" t="n">
        <v>45192</v>
      </c>
      <c r="D888" t="inlineStr">
        <is>
          <t>JÖNKÖPINGS LÄN</t>
        </is>
      </c>
      <c r="E888" t="inlineStr">
        <is>
          <t>VETLANDA</t>
        </is>
      </c>
      <c r="G888" t="n">
        <v>0.4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3541-2023</t>
        </is>
      </c>
      <c r="B889" s="1" t="n">
        <v>44946</v>
      </c>
      <c r="C889" s="1" t="n">
        <v>45192</v>
      </c>
      <c r="D889" t="inlineStr">
        <is>
          <t>JÖNKÖPINGS LÄN</t>
        </is>
      </c>
      <c r="E889" t="inlineStr">
        <is>
          <t>VETLANDA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4230-2023</t>
        </is>
      </c>
      <c r="B890" s="1" t="n">
        <v>44951</v>
      </c>
      <c r="C890" s="1" t="n">
        <v>45192</v>
      </c>
      <c r="D890" t="inlineStr">
        <is>
          <t>JÖNKÖPINGS LÄN</t>
        </is>
      </c>
      <c r="E890" t="inlineStr">
        <is>
          <t>VETLANDA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3956-2023</t>
        </is>
      </c>
      <c r="B891" s="1" t="n">
        <v>44952</v>
      </c>
      <c r="C891" s="1" t="n">
        <v>45192</v>
      </c>
      <c r="D891" t="inlineStr">
        <is>
          <t>JÖNKÖPINGS LÄN</t>
        </is>
      </c>
      <c r="E891" t="inlineStr">
        <is>
          <t>VETLANDA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4803-2023</t>
        </is>
      </c>
      <c r="B892" s="1" t="n">
        <v>44957</v>
      </c>
      <c r="C892" s="1" t="n">
        <v>45192</v>
      </c>
      <c r="D892" t="inlineStr">
        <is>
          <t>JÖNKÖPINGS LÄN</t>
        </is>
      </c>
      <c r="E892" t="inlineStr">
        <is>
          <t>VETLANDA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5525-2023</t>
        </is>
      </c>
      <c r="B893" s="1" t="n">
        <v>44960</v>
      </c>
      <c r="C893" s="1" t="n">
        <v>45192</v>
      </c>
      <c r="D893" t="inlineStr">
        <is>
          <t>JÖNKÖPINGS LÄN</t>
        </is>
      </c>
      <c r="E893" t="inlineStr">
        <is>
          <t>VETLANDA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6391-2023</t>
        </is>
      </c>
      <c r="B894" s="1" t="n">
        <v>44965</v>
      </c>
      <c r="C894" s="1" t="n">
        <v>45192</v>
      </c>
      <c r="D894" t="inlineStr">
        <is>
          <t>JÖNKÖPINGS LÄN</t>
        </is>
      </c>
      <c r="E894" t="inlineStr">
        <is>
          <t>VETLANDA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7091-2023</t>
        </is>
      </c>
      <c r="B895" s="1" t="n">
        <v>44965</v>
      </c>
      <c r="C895" s="1" t="n">
        <v>45192</v>
      </c>
      <c r="D895" t="inlineStr">
        <is>
          <t>JÖNKÖPINGS LÄN</t>
        </is>
      </c>
      <c r="E895" t="inlineStr">
        <is>
          <t>VETLANDA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6892-2023</t>
        </is>
      </c>
      <c r="B896" s="1" t="n">
        <v>44967</v>
      </c>
      <c r="C896" s="1" t="n">
        <v>45192</v>
      </c>
      <c r="D896" t="inlineStr">
        <is>
          <t>JÖNKÖPINGS LÄN</t>
        </is>
      </c>
      <c r="E896" t="inlineStr">
        <is>
          <t>VETLANDA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6893-2023</t>
        </is>
      </c>
      <c r="B897" s="1" t="n">
        <v>44967</v>
      </c>
      <c r="C897" s="1" t="n">
        <v>45192</v>
      </c>
      <c r="D897" t="inlineStr">
        <is>
          <t>JÖNKÖPINGS LÄN</t>
        </is>
      </c>
      <c r="E897" t="inlineStr">
        <is>
          <t>VETLANDA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7060-2023</t>
        </is>
      </c>
      <c r="B898" s="1" t="n">
        <v>44969</v>
      </c>
      <c r="C898" s="1" t="n">
        <v>45192</v>
      </c>
      <c r="D898" t="inlineStr">
        <is>
          <t>JÖNKÖPINGS LÄN</t>
        </is>
      </c>
      <c r="E898" t="inlineStr">
        <is>
          <t>VETLANDA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7833-2023</t>
        </is>
      </c>
      <c r="B899" s="1" t="n">
        <v>44970</v>
      </c>
      <c r="C899" s="1" t="n">
        <v>45192</v>
      </c>
      <c r="D899" t="inlineStr">
        <is>
          <t>JÖNKÖPINGS LÄN</t>
        </is>
      </c>
      <c r="E899" t="inlineStr">
        <is>
          <t>VETLANDA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7824-2023</t>
        </is>
      </c>
      <c r="B900" s="1" t="n">
        <v>44970</v>
      </c>
      <c r="C900" s="1" t="n">
        <v>45192</v>
      </c>
      <c r="D900" t="inlineStr">
        <is>
          <t>JÖNKÖPINGS LÄN</t>
        </is>
      </c>
      <c r="E900" t="inlineStr">
        <is>
          <t>VETLANDA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7830-2023</t>
        </is>
      </c>
      <c r="B901" s="1" t="n">
        <v>44970</v>
      </c>
      <c r="C901" s="1" t="n">
        <v>45192</v>
      </c>
      <c r="D901" t="inlineStr">
        <is>
          <t>JÖNKÖPINGS LÄN</t>
        </is>
      </c>
      <c r="E901" t="inlineStr">
        <is>
          <t>VETLANDA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7828-2023</t>
        </is>
      </c>
      <c r="B902" s="1" t="n">
        <v>44970</v>
      </c>
      <c r="C902" s="1" t="n">
        <v>45192</v>
      </c>
      <c r="D902" t="inlineStr">
        <is>
          <t>JÖNKÖPINGS LÄN</t>
        </is>
      </c>
      <c r="E902" t="inlineStr">
        <is>
          <t>VETLANDA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8126-2023</t>
        </is>
      </c>
      <c r="B903" s="1" t="n">
        <v>44970</v>
      </c>
      <c r="C903" s="1" t="n">
        <v>45192</v>
      </c>
      <c r="D903" t="inlineStr">
        <is>
          <t>JÖNKÖPINGS LÄN</t>
        </is>
      </c>
      <c r="E903" t="inlineStr">
        <is>
          <t>VETLANDA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8253-2023</t>
        </is>
      </c>
      <c r="B904" s="1" t="n">
        <v>44971</v>
      </c>
      <c r="C904" s="1" t="n">
        <v>45192</v>
      </c>
      <c r="D904" t="inlineStr">
        <is>
          <t>JÖNKÖPINGS LÄN</t>
        </is>
      </c>
      <c r="E904" t="inlineStr">
        <is>
          <t>VETLANDA</t>
        </is>
      </c>
      <c r="G904" t="n">
        <v>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8835-2023</t>
        </is>
      </c>
      <c r="B905" s="1" t="n">
        <v>44973</v>
      </c>
      <c r="C905" s="1" t="n">
        <v>45192</v>
      </c>
      <c r="D905" t="inlineStr">
        <is>
          <t>JÖNKÖPINGS LÄN</t>
        </is>
      </c>
      <c r="E905" t="inlineStr">
        <is>
          <t>VETLANDA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8613-2023</t>
        </is>
      </c>
      <c r="B906" s="1" t="n">
        <v>44977</v>
      </c>
      <c r="C906" s="1" t="n">
        <v>45192</v>
      </c>
      <c r="D906" t="inlineStr">
        <is>
          <t>JÖNKÖPINGS LÄN</t>
        </is>
      </c>
      <c r="E906" t="inlineStr">
        <is>
          <t>VETLANDA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12003-2023</t>
        </is>
      </c>
      <c r="B907" s="1" t="n">
        <v>44995</v>
      </c>
      <c r="C907" s="1" t="n">
        <v>45192</v>
      </c>
      <c r="D907" t="inlineStr">
        <is>
          <t>JÖNKÖPINGS LÄN</t>
        </is>
      </c>
      <c r="E907" t="inlineStr">
        <is>
          <t>VETLANDA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12619-2023</t>
        </is>
      </c>
      <c r="B908" s="1" t="n">
        <v>45000</v>
      </c>
      <c r="C908" s="1" t="n">
        <v>45192</v>
      </c>
      <c r="D908" t="inlineStr">
        <is>
          <t>JÖNKÖPINGS LÄN</t>
        </is>
      </c>
      <c r="E908" t="inlineStr">
        <is>
          <t>VETLANDA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12621-2023</t>
        </is>
      </c>
      <c r="B909" s="1" t="n">
        <v>45000</v>
      </c>
      <c r="C909" s="1" t="n">
        <v>45192</v>
      </c>
      <c r="D909" t="inlineStr">
        <is>
          <t>JÖNKÖPINGS LÄN</t>
        </is>
      </c>
      <c r="E909" t="inlineStr">
        <is>
          <t>VETLANDA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12962-2023</t>
        </is>
      </c>
      <c r="B910" s="1" t="n">
        <v>45001</v>
      </c>
      <c r="C910" s="1" t="n">
        <v>45192</v>
      </c>
      <c r="D910" t="inlineStr">
        <is>
          <t>JÖNKÖPINGS LÄN</t>
        </is>
      </c>
      <c r="E910" t="inlineStr">
        <is>
          <t>VETLANDA</t>
        </is>
      </c>
      <c r="F910" t="inlineStr">
        <is>
          <t>Kyrkan</t>
        </is>
      </c>
      <c r="G910" t="n">
        <v>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13333-2023</t>
        </is>
      </c>
      <c r="B911" s="1" t="n">
        <v>45005</v>
      </c>
      <c r="C911" s="1" t="n">
        <v>45192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13332-2023</t>
        </is>
      </c>
      <c r="B912" s="1" t="n">
        <v>45005</v>
      </c>
      <c r="C912" s="1" t="n">
        <v>45192</v>
      </c>
      <c r="D912" t="inlineStr">
        <is>
          <t>JÖNKÖPINGS LÄN</t>
        </is>
      </c>
      <c r="E912" t="inlineStr">
        <is>
          <t>VETLANDA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13334-2023</t>
        </is>
      </c>
      <c r="B913" s="1" t="n">
        <v>45005</v>
      </c>
      <c r="C913" s="1" t="n">
        <v>45192</v>
      </c>
      <c r="D913" t="inlineStr">
        <is>
          <t>JÖNKÖPINGS LÄN</t>
        </is>
      </c>
      <c r="E913" t="inlineStr">
        <is>
          <t>VETLANDA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13642-2023</t>
        </is>
      </c>
      <c r="B914" s="1" t="n">
        <v>45006</v>
      </c>
      <c r="C914" s="1" t="n">
        <v>45192</v>
      </c>
      <c r="D914" t="inlineStr">
        <is>
          <t>JÖNKÖPINGS LÄN</t>
        </is>
      </c>
      <c r="E914" t="inlineStr">
        <is>
          <t>VETLANDA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13756-2023</t>
        </is>
      </c>
      <c r="B915" s="1" t="n">
        <v>45007</v>
      </c>
      <c r="C915" s="1" t="n">
        <v>45192</v>
      </c>
      <c r="D915" t="inlineStr">
        <is>
          <t>JÖNKÖPINGS LÄN</t>
        </is>
      </c>
      <c r="E915" t="inlineStr">
        <is>
          <t>VETLANDA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14965-2023</t>
        </is>
      </c>
      <c r="B916" s="1" t="n">
        <v>45015</v>
      </c>
      <c r="C916" s="1" t="n">
        <v>45192</v>
      </c>
      <c r="D916" t="inlineStr">
        <is>
          <t>JÖNKÖPINGS LÄN</t>
        </is>
      </c>
      <c r="E916" t="inlineStr">
        <is>
          <t>VETLANDA</t>
        </is>
      </c>
      <c r="G916" t="n">
        <v>6.7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15666-2023</t>
        </is>
      </c>
      <c r="B917" s="1" t="n">
        <v>45021</v>
      </c>
      <c r="C917" s="1" t="n">
        <v>45192</v>
      </c>
      <c r="D917" t="inlineStr">
        <is>
          <t>JÖNKÖPINGS LÄN</t>
        </is>
      </c>
      <c r="E917" t="inlineStr">
        <is>
          <t>VETLANDA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15840-2023</t>
        </is>
      </c>
      <c r="B918" s="1" t="n">
        <v>45021</v>
      </c>
      <c r="C918" s="1" t="n">
        <v>45192</v>
      </c>
      <c r="D918" t="inlineStr">
        <is>
          <t>JÖNKÖPINGS LÄN</t>
        </is>
      </c>
      <c r="E918" t="inlineStr">
        <is>
          <t>VETLANDA</t>
        </is>
      </c>
      <c r="G918" t="n">
        <v>7.1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15943-2023</t>
        </is>
      </c>
      <c r="B919" s="1" t="n">
        <v>45022</v>
      </c>
      <c r="C919" s="1" t="n">
        <v>45192</v>
      </c>
      <c r="D919" t="inlineStr">
        <is>
          <t>JÖNKÖPINGS LÄN</t>
        </is>
      </c>
      <c r="E919" t="inlineStr">
        <is>
          <t>VETLANDA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15939-2023</t>
        </is>
      </c>
      <c r="B920" s="1" t="n">
        <v>45022</v>
      </c>
      <c r="C920" s="1" t="n">
        <v>45192</v>
      </c>
      <c r="D920" t="inlineStr">
        <is>
          <t>JÖNKÖPINGS LÄN</t>
        </is>
      </c>
      <c r="E920" t="inlineStr">
        <is>
          <t>VETLANDA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15944-2023</t>
        </is>
      </c>
      <c r="B921" s="1" t="n">
        <v>45022</v>
      </c>
      <c r="C921" s="1" t="n">
        <v>45192</v>
      </c>
      <c r="D921" t="inlineStr">
        <is>
          <t>JÖNKÖPINGS LÄN</t>
        </is>
      </c>
      <c r="E921" t="inlineStr">
        <is>
          <t>VETLANDA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15929-2023</t>
        </is>
      </c>
      <c r="B922" s="1" t="n">
        <v>45022</v>
      </c>
      <c r="C922" s="1" t="n">
        <v>45192</v>
      </c>
      <c r="D922" t="inlineStr">
        <is>
          <t>JÖNKÖPINGS LÄN</t>
        </is>
      </c>
      <c r="E922" t="inlineStr">
        <is>
          <t>VETLANDA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15940-2023</t>
        </is>
      </c>
      <c r="B923" s="1" t="n">
        <v>45022</v>
      </c>
      <c r="C923" s="1" t="n">
        <v>45192</v>
      </c>
      <c r="D923" t="inlineStr">
        <is>
          <t>JÖNKÖPINGS LÄN</t>
        </is>
      </c>
      <c r="E923" t="inlineStr">
        <is>
          <t>VETLANDA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15946-2023</t>
        </is>
      </c>
      <c r="B924" s="1" t="n">
        <v>45022</v>
      </c>
      <c r="C924" s="1" t="n">
        <v>45192</v>
      </c>
      <c r="D924" t="inlineStr">
        <is>
          <t>JÖNKÖPINGS LÄN</t>
        </is>
      </c>
      <c r="E924" t="inlineStr">
        <is>
          <t>VETLANDA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16796-2023</t>
        </is>
      </c>
      <c r="B925" s="1" t="n">
        <v>45033</v>
      </c>
      <c r="C925" s="1" t="n">
        <v>45192</v>
      </c>
      <c r="D925" t="inlineStr">
        <is>
          <t>JÖNKÖPINGS LÄN</t>
        </is>
      </c>
      <c r="E925" t="inlineStr">
        <is>
          <t>VETLANDA</t>
        </is>
      </c>
      <c r="G925" t="n">
        <v>4.6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17374-2023</t>
        </is>
      </c>
      <c r="B926" s="1" t="n">
        <v>45035</v>
      </c>
      <c r="C926" s="1" t="n">
        <v>45192</v>
      </c>
      <c r="D926" t="inlineStr">
        <is>
          <t>JÖNKÖPINGS LÄN</t>
        </is>
      </c>
      <c r="E926" t="inlineStr">
        <is>
          <t>VETLANDA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18249-2023</t>
        </is>
      </c>
      <c r="B927" s="1" t="n">
        <v>45041</v>
      </c>
      <c r="C927" s="1" t="n">
        <v>45192</v>
      </c>
      <c r="D927" t="inlineStr">
        <is>
          <t>JÖNKÖPINGS LÄN</t>
        </is>
      </c>
      <c r="E927" t="inlineStr">
        <is>
          <t>VETLANDA</t>
        </is>
      </c>
      <c r="G927" t="n">
        <v>2.7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18413-2023</t>
        </is>
      </c>
      <c r="B928" s="1" t="n">
        <v>45042</v>
      </c>
      <c r="C928" s="1" t="n">
        <v>45192</v>
      </c>
      <c r="D928" t="inlineStr">
        <is>
          <t>JÖNKÖPINGS LÄN</t>
        </is>
      </c>
      <c r="E928" t="inlineStr">
        <is>
          <t>VETLANDA</t>
        </is>
      </c>
      <c r="G928" t="n">
        <v>5.5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18508-2023</t>
        </is>
      </c>
      <c r="B929" s="1" t="n">
        <v>45042</v>
      </c>
      <c r="C929" s="1" t="n">
        <v>45192</v>
      </c>
      <c r="D929" t="inlineStr">
        <is>
          <t>JÖNKÖPINGS LÄN</t>
        </is>
      </c>
      <c r="E929" t="inlineStr">
        <is>
          <t>VETLANDA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18799-2023</t>
        </is>
      </c>
      <c r="B930" s="1" t="n">
        <v>45042</v>
      </c>
      <c r="C930" s="1" t="n">
        <v>45192</v>
      </c>
      <c r="D930" t="inlineStr">
        <is>
          <t>JÖNKÖPINGS LÄN</t>
        </is>
      </c>
      <c r="E930" t="inlineStr">
        <is>
          <t>VETLANDA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18516-2023</t>
        </is>
      </c>
      <c r="B931" s="1" t="n">
        <v>45042</v>
      </c>
      <c r="C931" s="1" t="n">
        <v>45192</v>
      </c>
      <c r="D931" t="inlineStr">
        <is>
          <t>JÖNKÖPINGS LÄN</t>
        </is>
      </c>
      <c r="E931" t="inlineStr">
        <is>
          <t>VETLANDA</t>
        </is>
      </c>
      <c r="G931" t="n">
        <v>11.4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18833-2023</t>
        </is>
      </c>
      <c r="B932" s="1" t="n">
        <v>45042</v>
      </c>
      <c r="C932" s="1" t="n">
        <v>45192</v>
      </c>
      <c r="D932" t="inlineStr">
        <is>
          <t>JÖNKÖPINGS LÄN</t>
        </is>
      </c>
      <c r="E932" t="inlineStr">
        <is>
          <t>VETLANDA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19090-2023</t>
        </is>
      </c>
      <c r="B933" s="1" t="n">
        <v>45048</v>
      </c>
      <c r="C933" s="1" t="n">
        <v>45192</v>
      </c>
      <c r="D933" t="inlineStr">
        <is>
          <t>JÖNKÖPINGS LÄN</t>
        </is>
      </c>
      <c r="E933" t="inlineStr">
        <is>
          <t>VETLANDA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19206-2023</t>
        </is>
      </c>
      <c r="B934" s="1" t="n">
        <v>45048</v>
      </c>
      <c r="C934" s="1" t="n">
        <v>45192</v>
      </c>
      <c r="D934" t="inlineStr">
        <is>
          <t>JÖNKÖPINGS LÄN</t>
        </is>
      </c>
      <c r="E934" t="inlineStr">
        <is>
          <t>VETLANDA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19203-2023</t>
        </is>
      </c>
      <c r="B935" s="1" t="n">
        <v>45048</v>
      </c>
      <c r="C935" s="1" t="n">
        <v>45192</v>
      </c>
      <c r="D935" t="inlineStr">
        <is>
          <t>JÖNKÖPINGS LÄN</t>
        </is>
      </c>
      <c r="E935" t="inlineStr">
        <is>
          <t>VETLANDA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19065-2023</t>
        </is>
      </c>
      <c r="B936" s="1" t="n">
        <v>45048</v>
      </c>
      <c r="C936" s="1" t="n">
        <v>45192</v>
      </c>
      <c r="D936" t="inlineStr">
        <is>
          <t>JÖNKÖPINGS LÄN</t>
        </is>
      </c>
      <c r="E936" t="inlineStr">
        <is>
          <t>VETLANDA</t>
        </is>
      </c>
      <c r="G936" t="n">
        <v>15.7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19299-2023</t>
        </is>
      </c>
      <c r="B937" s="1" t="n">
        <v>45049</v>
      </c>
      <c r="C937" s="1" t="n">
        <v>45192</v>
      </c>
      <c r="D937" t="inlineStr">
        <is>
          <t>JÖNKÖPINGS LÄN</t>
        </is>
      </c>
      <c r="E937" t="inlineStr">
        <is>
          <t>VETLANDA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20143-2023</t>
        </is>
      </c>
      <c r="B938" s="1" t="n">
        <v>45055</v>
      </c>
      <c r="C938" s="1" t="n">
        <v>45192</v>
      </c>
      <c r="D938" t="inlineStr">
        <is>
          <t>JÖNKÖPINGS LÄN</t>
        </is>
      </c>
      <c r="E938" t="inlineStr">
        <is>
          <t>VETLANDA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20193-2023</t>
        </is>
      </c>
      <c r="B939" s="1" t="n">
        <v>45055</v>
      </c>
      <c r="C939" s="1" t="n">
        <v>45192</v>
      </c>
      <c r="D939" t="inlineStr">
        <is>
          <t>JÖNKÖPINGS LÄN</t>
        </is>
      </c>
      <c r="E939" t="inlineStr">
        <is>
          <t>VETLANDA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20479-2023</t>
        </is>
      </c>
      <c r="B940" s="1" t="n">
        <v>45057</v>
      </c>
      <c r="C940" s="1" t="n">
        <v>45192</v>
      </c>
      <c r="D940" t="inlineStr">
        <is>
          <t>JÖNKÖPINGS LÄN</t>
        </is>
      </c>
      <c r="E940" t="inlineStr">
        <is>
          <t>VETLANDA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20537-2023</t>
        </is>
      </c>
      <c r="B941" s="1" t="n">
        <v>45057</v>
      </c>
      <c r="C941" s="1" t="n">
        <v>45192</v>
      </c>
      <c r="D941" t="inlineStr">
        <is>
          <t>JÖNKÖPINGS LÄN</t>
        </is>
      </c>
      <c r="E941" t="inlineStr">
        <is>
          <t>VETLANDA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20681-2023</t>
        </is>
      </c>
      <c r="B942" s="1" t="n">
        <v>45058</v>
      </c>
      <c r="C942" s="1" t="n">
        <v>45192</v>
      </c>
      <c r="D942" t="inlineStr">
        <is>
          <t>JÖNKÖPINGS LÄN</t>
        </is>
      </c>
      <c r="E942" t="inlineStr">
        <is>
          <t>VETLANDA</t>
        </is>
      </c>
      <c r="G942" t="n">
        <v>1.3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21267-2023</t>
        </is>
      </c>
      <c r="B943" s="1" t="n">
        <v>45062</v>
      </c>
      <c r="C943" s="1" t="n">
        <v>45192</v>
      </c>
      <c r="D943" t="inlineStr">
        <is>
          <t>JÖNKÖPINGS LÄN</t>
        </is>
      </c>
      <c r="E943" t="inlineStr">
        <is>
          <t>VETLANDA</t>
        </is>
      </c>
      <c r="G943" t="n">
        <v>5.3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21179-2023</t>
        </is>
      </c>
      <c r="B944" s="1" t="n">
        <v>45062</v>
      </c>
      <c r="C944" s="1" t="n">
        <v>45192</v>
      </c>
      <c r="D944" t="inlineStr">
        <is>
          <t>JÖNKÖPINGS LÄN</t>
        </is>
      </c>
      <c r="E944" t="inlineStr">
        <is>
          <t>VETLANDA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22319-2023</t>
        </is>
      </c>
      <c r="B945" s="1" t="n">
        <v>45070</v>
      </c>
      <c r="C945" s="1" t="n">
        <v>45192</v>
      </c>
      <c r="D945" t="inlineStr">
        <is>
          <t>JÖNKÖPINGS LÄN</t>
        </is>
      </c>
      <c r="E945" t="inlineStr">
        <is>
          <t>VETLANDA</t>
        </is>
      </c>
      <c r="F945" t="inlineStr">
        <is>
          <t>Kommuner</t>
        </is>
      </c>
      <c r="G945" t="n">
        <v>6.3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22379-2023</t>
        </is>
      </c>
      <c r="B946" s="1" t="n">
        <v>45070</v>
      </c>
      <c r="C946" s="1" t="n">
        <v>45192</v>
      </c>
      <c r="D946" t="inlineStr">
        <is>
          <t>JÖNKÖPINGS LÄN</t>
        </is>
      </c>
      <c r="E946" t="inlineStr">
        <is>
          <t>VETLANDA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22296-2023</t>
        </is>
      </c>
      <c r="B947" s="1" t="n">
        <v>45070</v>
      </c>
      <c r="C947" s="1" t="n">
        <v>45192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22529-2023</t>
        </is>
      </c>
      <c r="B948" s="1" t="n">
        <v>45071</v>
      </c>
      <c r="C948" s="1" t="n">
        <v>45192</v>
      </c>
      <c r="D948" t="inlineStr">
        <is>
          <t>JÖNKÖPINGS LÄN</t>
        </is>
      </c>
      <c r="E948" t="inlineStr">
        <is>
          <t>VETLANDA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22604-2023</t>
        </is>
      </c>
      <c r="B949" s="1" t="n">
        <v>45071</v>
      </c>
      <c r="C949" s="1" t="n">
        <v>45192</v>
      </c>
      <c r="D949" t="inlineStr">
        <is>
          <t>JÖNKÖPINGS LÄN</t>
        </is>
      </c>
      <c r="E949" t="inlineStr">
        <is>
          <t>VETLANDA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23379-2023</t>
        </is>
      </c>
      <c r="B950" s="1" t="n">
        <v>45076</v>
      </c>
      <c r="C950" s="1" t="n">
        <v>45192</v>
      </c>
      <c r="D950" t="inlineStr">
        <is>
          <t>JÖNKÖPINGS LÄN</t>
        </is>
      </c>
      <c r="E950" t="inlineStr">
        <is>
          <t>VETLANDA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23615-2023</t>
        </is>
      </c>
      <c r="B951" s="1" t="n">
        <v>45077</v>
      </c>
      <c r="C951" s="1" t="n">
        <v>45192</v>
      </c>
      <c r="D951" t="inlineStr">
        <is>
          <t>JÖNKÖPINGS LÄN</t>
        </is>
      </c>
      <c r="E951" t="inlineStr">
        <is>
          <t>VETLANDA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24259-2023</t>
        </is>
      </c>
      <c r="B952" s="1" t="n">
        <v>45079</v>
      </c>
      <c r="C952" s="1" t="n">
        <v>45192</v>
      </c>
      <c r="D952" t="inlineStr">
        <is>
          <t>JÖNKÖPINGS LÄN</t>
        </is>
      </c>
      <c r="E952" t="inlineStr">
        <is>
          <t>VETLANDA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24537-2023</t>
        </is>
      </c>
      <c r="B953" s="1" t="n">
        <v>45082</v>
      </c>
      <c r="C953" s="1" t="n">
        <v>45192</v>
      </c>
      <c r="D953" t="inlineStr">
        <is>
          <t>JÖNKÖPINGS LÄN</t>
        </is>
      </c>
      <c r="E953" t="inlineStr">
        <is>
          <t>VETLANDA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24623-2023</t>
        </is>
      </c>
      <c r="B954" s="1" t="n">
        <v>45084</v>
      </c>
      <c r="C954" s="1" t="n">
        <v>45192</v>
      </c>
      <c r="D954" t="inlineStr">
        <is>
          <t>JÖNKÖPINGS LÄN</t>
        </is>
      </c>
      <c r="E954" t="inlineStr">
        <is>
          <t>VETLANDA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24943-2023</t>
        </is>
      </c>
      <c r="B955" s="1" t="n">
        <v>45085</v>
      </c>
      <c r="C955" s="1" t="n">
        <v>45192</v>
      </c>
      <c r="D955" t="inlineStr">
        <is>
          <t>JÖNKÖPINGS LÄN</t>
        </is>
      </c>
      <c r="E955" t="inlineStr">
        <is>
          <t>VETLANDA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25846-2023</t>
        </is>
      </c>
      <c r="B956" s="1" t="n">
        <v>45090</v>
      </c>
      <c r="C956" s="1" t="n">
        <v>45192</v>
      </c>
      <c r="D956" t="inlineStr">
        <is>
          <t>JÖNKÖPINGS LÄN</t>
        </is>
      </c>
      <c r="E956" t="inlineStr">
        <is>
          <t>VETLANDA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26266-2023</t>
        </is>
      </c>
      <c r="B957" s="1" t="n">
        <v>45091</v>
      </c>
      <c r="C957" s="1" t="n">
        <v>45192</v>
      </c>
      <c r="D957" t="inlineStr">
        <is>
          <t>JÖNKÖPINGS LÄN</t>
        </is>
      </c>
      <c r="E957" t="inlineStr">
        <is>
          <t>VETLANDA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27007-2023</t>
        </is>
      </c>
      <c r="B958" s="1" t="n">
        <v>45094</v>
      </c>
      <c r="C958" s="1" t="n">
        <v>45192</v>
      </c>
      <c r="D958" t="inlineStr">
        <is>
          <t>JÖNKÖPINGS LÄN</t>
        </is>
      </c>
      <c r="E958" t="inlineStr">
        <is>
          <t>VETLANDA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27114-2023</t>
        </is>
      </c>
      <c r="B959" s="1" t="n">
        <v>45096</v>
      </c>
      <c r="C959" s="1" t="n">
        <v>45192</v>
      </c>
      <c r="D959" t="inlineStr">
        <is>
          <t>JÖNKÖPINGS LÄN</t>
        </is>
      </c>
      <c r="E959" t="inlineStr">
        <is>
          <t>VETLANDA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27129-2023</t>
        </is>
      </c>
      <c r="B960" s="1" t="n">
        <v>45096</v>
      </c>
      <c r="C960" s="1" t="n">
        <v>45192</v>
      </c>
      <c r="D960" t="inlineStr">
        <is>
          <t>JÖNKÖPINGS LÄN</t>
        </is>
      </c>
      <c r="E960" t="inlineStr">
        <is>
          <t>VETLANDA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27528-2023</t>
        </is>
      </c>
      <c r="B961" s="1" t="n">
        <v>45097</v>
      </c>
      <c r="C961" s="1" t="n">
        <v>45192</v>
      </c>
      <c r="D961" t="inlineStr">
        <is>
          <t>JÖNKÖPINGS LÄN</t>
        </is>
      </c>
      <c r="E961" t="inlineStr">
        <is>
          <t>VETLANDA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27537-2023</t>
        </is>
      </c>
      <c r="B962" s="1" t="n">
        <v>45097</v>
      </c>
      <c r="C962" s="1" t="n">
        <v>45192</v>
      </c>
      <c r="D962" t="inlineStr">
        <is>
          <t>JÖNKÖPINGS LÄN</t>
        </is>
      </c>
      <c r="E962" t="inlineStr">
        <is>
          <t>VETLANDA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27430-2023</t>
        </is>
      </c>
      <c r="B963" s="1" t="n">
        <v>45097</v>
      </c>
      <c r="C963" s="1" t="n">
        <v>45192</v>
      </c>
      <c r="D963" t="inlineStr">
        <is>
          <t>JÖNKÖPINGS LÄN</t>
        </is>
      </c>
      <c r="E963" t="inlineStr">
        <is>
          <t>VETLANDA</t>
        </is>
      </c>
      <c r="G963" t="n">
        <v>4.7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27536-2023</t>
        </is>
      </c>
      <c r="B964" s="1" t="n">
        <v>45097</v>
      </c>
      <c r="C964" s="1" t="n">
        <v>45192</v>
      </c>
      <c r="D964" t="inlineStr">
        <is>
          <t>JÖNKÖPINGS LÄN</t>
        </is>
      </c>
      <c r="E964" t="inlineStr">
        <is>
          <t>VETLANDA</t>
        </is>
      </c>
      <c r="G964" t="n">
        <v>3.7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27567-2023</t>
        </is>
      </c>
      <c r="B965" s="1" t="n">
        <v>45097</v>
      </c>
      <c r="C965" s="1" t="n">
        <v>45192</v>
      </c>
      <c r="D965" t="inlineStr">
        <is>
          <t>JÖNKÖPINGS LÄN</t>
        </is>
      </c>
      <c r="E965" t="inlineStr">
        <is>
          <t>VETLANDA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29114-2023</t>
        </is>
      </c>
      <c r="B966" s="1" t="n">
        <v>45097</v>
      </c>
      <c r="C966" s="1" t="n">
        <v>45192</v>
      </c>
      <c r="D966" t="inlineStr">
        <is>
          <t>JÖNKÖPINGS LÄN</t>
        </is>
      </c>
      <c r="E966" t="inlineStr">
        <is>
          <t>VETLANDA</t>
        </is>
      </c>
      <c r="F966" t="inlineStr">
        <is>
          <t>Kyrkan</t>
        </is>
      </c>
      <c r="G966" t="n">
        <v>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27530-2023</t>
        </is>
      </c>
      <c r="B967" s="1" t="n">
        <v>45097</v>
      </c>
      <c r="C967" s="1" t="n">
        <v>45192</v>
      </c>
      <c r="D967" t="inlineStr">
        <is>
          <t>JÖNKÖPINGS LÄN</t>
        </is>
      </c>
      <c r="E967" t="inlineStr">
        <is>
          <t>VETLANDA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28330-2023</t>
        </is>
      </c>
      <c r="B968" s="1" t="n">
        <v>45099</v>
      </c>
      <c r="C968" s="1" t="n">
        <v>45192</v>
      </c>
      <c r="D968" t="inlineStr">
        <is>
          <t>JÖNKÖPINGS LÄN</t>
        </is>
      </c>
      <c r="E968" t="inlineStr">
        <is>
          <t>VETLANDA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28345-2023</t>
        </is>
      </c>
      <c r="B969" s="1" t="n">
        <v>45099</v>
      </c>
      <c r="C969" s="1" t="n">
        <v>45192</v>
      </c>
      <c r="D969" t="inlineStr">
        <is>
          <t>JÖNKÖPINGS LÄN</t>
        </is>
      </c>
      <c r="E969" t="inlineStr">
        <is>
          <t>VETLANDA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28126-2023</t>
        </is>
      </c>
      <c r="B970" s="1" t="n">
        <v>45099</v>
      </c>
      <c r="C970" s="1" t="n">
        <v>45192</v>
      </c>
      <c r="D970" t="inlineStr">
        <is>
          <t>JÖNKÖPINGS LÄN</t>
        </is>
      </c>
      <c r="E970" t="inlineStr">
        <is>
          <t>VETLANDA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29037-2023</t>
        </is>
      </c>
      <c r="B971" s="1" t="n">
        <v>45104</v>
      </c>
      <c r="C971" s="1" t="n">
        <v>45192</v>
      </c>
      <c r="D971" t="inlineStr">
        <is>
          <t>JÖNKÖPINGS LÄN</t>
        </is>
      </c>
      <c r="E971" t="inlineStr">
        <is>
          <t>VETLANDA</t>
        </is>
      </c>
      <c r="G971" t="n">
        <v>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28841-2023</t>
        </is>
      </c>
      <c r="B972" s="1" t="n">
        <v>45104</v>
      </c>
      <c r="C972" s="1" t="n">
        <v>45192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29279-2023</t>
        </is>
      </c>
      <c r="B973" s="1" t="n">
        <v>45105</v>
      </c>
      <c r="C973" s="1" t="n">
        <v>45192</v>
      </c>
      <c r="D973" t="inlineStr">
        <is>
          <t>JÖNKÖPINGS LÄN</t>
        </is>
      </c>
      <c r="E973" t="inlineStr">
        <is>
          <t>VETLANDA</t>
        </is>
      </c>
      <c r="G973" t="n">
        <v>2.7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29207-2023</t>
        </is>
      </c>
      <c r="B974" s="1" t="n">
        <v>45105</v>
      </c>
      <c r="C974" s="1" t="n">
        <v>45192</v>
      </c>
      <c r="D974" t="inlineStr">
        <is>
          <t>JÖNKÖPINGS LÄN</t>
        </is>
      </c>
      <c r="E974" t="inlineStr">
        <is>
          <t>VETLANDA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29753-2023</t>
        </is>
      </c>
      <c r="B975" s="1" t="n">
        <v>45107</v>
      </c>
      <c r="C975" s="1" t="n">
        <v>45192</v>
      </c>
      <c r="D975" t="inlineStr">
        <is>
          <t>JÖNKÖPINGS LÄN</t>
        </is>
      </c>
      <c r="E975" t="inlineStr">
        <is>
          <t>VETLANDA</t>
        </is>
      </c>
      <c r="G975" t="n">
        <v>5.2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29864-2023</t>
        </is>
      </c>
      <c r="B976" s="1" t="n">
        <v>45107</v>
      </c>
      <c r="C976" s="1" t="n">
        <v>45192</v>
      </c>
      <c r="D976" t="inlineStr">
        <is>
          <t>JÖNKÖPINGS LÄN</t>
        </is>
      </c>
      <c r="E976" t="inlineStr">
        <is>
          <t>VETLANDA</t>
        </is>
      </c>
      <c r="G976" t="n">
        <v>3.6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29883-2023</t>
        </is>
      </c>
      <c r="B977" s="1" t="n">
        <v>45107</v>
      </c>
      <c r="C977" s="1" t="n">
        <v>45192</v>
      </c>
      <c r="D977" t="inlineStr">
        <is>
          <t>JÖNKÖPINGS LÄN</t>
        </is>
      </c>
      <c r="E977" t="inlineStr">
        <is>
          <t>VETLANDA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31082-2023</t>
        </is>
      </c>
      <c r="B978" s="1" t="n">
        <v>45113</v>
      </c>
      <c r="C978" s="1" t="n">
        <v>45192</v>
      </c>
      <c r="D978" t="inlineStr">
        <is>
          <t>JÖNKÖPINGS LÄN</t>
        </is>
      </c>
      <c r="E978" t="inlineStr">
        <is>
          <t>VETLANDA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31099-2023</t>
        </is>
      </c>
      <c r="B979" s="1" t="n">
        <v>45113</v>
      </c>
      <c r="C979" s="1" t="n">
        <v>45192</v>
      </c>
      <c r="D979" t="inlineStr">
        <is>
          <t>JÖNKÖPINGS LÄN</t>
        </is>
      </c>
      <c r="E979" t="inlineStr">
        <is>
          <t>VETLANDA</t>
        </is>
      </c>
      <c r="G979" t="n">
        <v>6.7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31016-2023</t>
        </is>
      </c>
      <c r="B980" s="1" t="n">
        <v>45113</v>
      </c>
      <c r="C980" s="1" t="n">
        <v>45192</v>
      </c>
      <c r="D980" t="inlineStr">
        <is>
          <t>JÖNKÖPINGS LÄN</t>
        </is>
      </c>
      <c r="E980" t="inlineStr">
        <is>
          <t>VETLANDA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31457-2023</t>
        </is>
      </c>
      <c r="B981" s="1" t="n">
        <v>45114</v>
      </c>
      <c r="C981" s="1" t="n">
        <v>45192</v>
      </c>
      <c r="D981" t="inlineStr">
        <is>
          <t>JÖNKÖPINGS LÄN</t>
        </is>
      </c>
      <c r="E981" t="inlineStr">
        <is>
          <t>VETLANDA</t>
        </is>
      </c>
      <c r="G981" t="n">
        <v>5.7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31463-2023</t>
        </is>
      </c>
      <c r="B982" s="1" t="n">
        <v>45114</v>
      </c>
      <c r="C982" s="1" t="n">
        <v>45192</v>
      </c>
      <c r="D982" t="inlineStr">
        <is>
          <t>JÖNKÖPINGS LÄN</t>
        </is>
      </c>
      <c r="E982" t="inlineStr">
        <is>
          <t>VETLANDA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31621-2023</t>
        </is>
      </c>
      <c r="B983" s="1" t="n">
        <v>45117</v>
      </c>
      <c r="C983" s="1" t="n">
        <v>45192</v>
      </c>
      <c r="D983" t="inlineStr">
        <is>
          <t>JÖNKÖPINGS LÄN</t>
        </is>
      </c>
      <c r="E983" t="inlineStr">
        <is>
          <t>VETLANDA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32142-2023</t>
        </is>
      </c>
      <c r="B984" s="1" t="n">
        <v>45119</v>
      </c>
      <c r="C984" s="1" t="n">
        <v>45192</v>
      </c>
      <c r="D984" t="inlineStr">
        <is>
          <t>JÖNKÖPINGS LÄN</t>
        </is>
      </c>
      <c r="E984" t="inlineStr">
        <is>
          <t>VETLANDA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32777-2023</t>
        </is>
      </c>
      <c r="B985" s="1" t="n">
        <v>45123</v>
      </c>
      <c r="C985" s="1" t="n">
        <v>45192</v>
      </c>
      <c r="D985" t="inlineStr">
        <is>
          <t>JÖNKÖPINGS LÄN</t>
        </is>
      </c>
      <c r="E985" t="inlineStr">
        <is>
          <t>VETLANDA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33767-2023</t>
        </is>
      </c>
      <c r="B986" s="1" t="n">
        <v>45133</v>
      </c>
      <c r="C986" s="1" t="n">
        <v>45192</v>
      </c>
      <c r="D986" t="inlineStr">
        <is>
          <t>JÖNKÖPINGS LÄN</t>
        </is>
      </c>
      <c r="E986" t="inlineStr">
        <is>
          <t>VETLANDA</t>
        </is>
      </c>
      <c r="G986" t="n">
        <v>6.2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33779-2023</t>
        </is>
      </c>
      <c r="B987" s="1" t="n">
        <v>45133</v>
      </c>
      <c r="C987" s="1" t="n">
        <v>45192</v>
      </c>
      <c r="D987" t="inlineStr">
        <is>
          <t>JÖNKÖPINGS LÄN</t>
        </is>
      </c>
      <c r="E987" t="inlineStr">
        <is>
          <t>VETLANDA</t>
        </is>
      </c>
      <c r="G987" t="n">
        <v>5.5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33764-2023</t>
        </is>
      </c>
      <c r="B988" s="1" t="n">
        <v>45133</v>
      </c>
      <c r="C988" s="1" t="n">
        <v>45192</v>
      </c>
      <c r="D988" t="inlineStr">
        <is>
          <t>JÖNKÖPINGS LÄN</t>
        </is>
      </c>
      <c r="E988" t="inlineStr">
        <is>
          <t>VETLANDA</t>
        </is>
      </c>
      <c r="G988" t="n">
        <v>15.3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33934-2023</t>
        </is>
      </c>
      <c r="B989" s="1" t="n">
        <v>45134</v>
      </c>
      <c r="C989" s="1" t="n">
        <v>45192</v>
      </c>
      <c r="D989" t="inlineStr">
        <is>
          <t>JÖNKÖPINGS LÄN</t>
        </is>
      </c>
      <c r="E989" t="inlineStr">
        <is>
          <t>VETLANDA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34072-2023</t>
        </is>
      </c>
      <c r="B990" s="1" t="n">
        <v>45135</v>
      </c>
      <c r="C990" s="1" t="n">
        <v>45192</v>
      </c>
      <c r="D990" t="inlineStr">
        <is>
          <t>JÖNKÖPINGS LÄN</t>
        </is>
      </c>
      <c r="E990" t="inlineStr">
        <is>
          <t>VETLANDA</t>
        </is>
      </c>
      <c r="G990" t="n">
        <v>10.2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34061-2023</t>
        </is>
      </c>
      <c r="B991" s="1" t="n">
        <v>45135</v>
      </c>
      <c r="C991" s="1" t="n">
        <v>45192</v>
      </c>
      <c r="D991" t="inlineStr">
        <is>
          <t>JÖNKÖPINGS LÄN</t>
        </is>
      </c>
      <c r="E991" t="inlineStr">
        <is>
          <t>VETLANDA</t>
        </is>
      </c>
      <c r="G991" t="n">
        <v>6.8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34106-2023</t>
        </is>
      </c>
      <c r="B992" s="1" t="n">
        <v>45135</v>
      </c>
      <c r="C992" s="1" t="n">
        <v>45192</v>
      </c>
      <c r="D992" t="inlineStr">
        <is>
          <t>JÖNKÖPINGS LÄN</t>
        </is>
      </c>
      <c r="E992" t="inlineStr">
        <is>
          <t>VETLANDA</t>
        </is>
      </c>
      <c r="G992" t="n">
        <v>5.5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34068-2023</t>
        </is>
      </c>
      <c r="B993" s="1" t="n">
        <v>45135</v>
      </c>
      <c r="C993" s="1" t="n">
        <v>45192</v>
      </c>
      <c r="D993" t="inlineStr">
        <is>
          <t>JÖNKÖPINGS LÄN</t>
        </is>
      </c>
      <c r="E993" t="inlineStr">
        <is>
          <t>VETLANDA</t>
        </is>
      </c>
      <c r="G993" t="n">
        <v>2.9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35084-2023</t>
        </is>
      </c>
      <c r="B994" s="1" t="n">
        <v>45145</v>
      </c>
      <c r="C994" s="1" t="n">
        <v>45192</v>
      </c>
      <c r="D994" t="inlineStr">
        <is>
          <t>JÖNKÖPINGS LÄN</t>
        </is>
      </c>
      <c r="E994" t="inlineStr">
        <is>
          <t>VETLANDA</t>
        </is>
      </c>
      <c r="G994" t="n">
        <v>8.199999999999999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35330-2023</t>
        </is>
      </c>
      <c r="B995" s="1" t="n">
        <v>45146</v>
      </c>
      <c r="C995" s="1" t="n">
        <v>45192</v>
      </c>
      <c r="D995" t="inlineStr">
        <is>
          <t>JÖNKÖPINGS LÄN</t>
        </is>
      </c>
      <c r="E995" t="inlineStr">
        <is>
          <t>VETLANDA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35332-2023</t>
        </is>
      </c>
      <c r="B996" s="1" t="n">
        <v>45146</v>
      </c>
      <c r="C996" s="1" t="n">
        <v>45192</v>
      </c>
      <c r="D996" t="inlineStr">
        <is>
          <t>JÖNKÖPINGS LÄN</t>
        </is>
      </c>
      <c r="E996" t="inlineStr">
        <is>
          <t>VETLANDA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36440-2023</t>
        </is>
      </c>
      <c r="B997" s="1" t="n">
        <v>45152</v>
      </c>
      <c r="C997" s="1" t="n">
        <v>45192</v>
      </c>
      <c r="D997" t="inlineStr">
        <is>
          <t>JÖNKÖPINGS LÄN</t>
        </is>
      </c>
      <c r="E997" t="inlineStr">
        <is>
          <t>VETLANDA</t>
        </is>
      </c>
      <c r="G997" t="n">
        <v>11.2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38239-2023</t>
        </is>
      </c>
      <c r="B998" s="1" t="n">
        <v>45161</v>
      </c>
      <c r="C998" s="1" t="n">
        <v>45192</v>
      </c>
      <c r="D998" t="inlineStr">
        <is>
          <t>JÖNKÖPINGS LÄN</t>
        </is>
      </c>
      <c r="E998" t="inlineStr">
        <is>
          <t>VETLANDA</t>
        </is>
      </c>
      <c r="G998" t="n">
        <v>2.7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38339-2023</t>
        </is>
      </c>
      <c r="B999" s="1" t="n">
        <v>45161</v>
      </c>
      <c r="C999" s="1" t="n">
        <v>45192</v>
      </c>
      <c r="D999" t="inlineStr">
        <is>
          <t>JÖNKÖPINGS LÄN</t>
        </is>
      </c>
      <c r="E999" t="inlineStr">
        <is>
          <t>VETLANDA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39193-2023</t>
        </is>
      </c>
      <c r="B1000" s="1" t="n">
        <v>45162</v>
      </c>
      <c r="C1000" s="1" t="n">
        <v>45192</v>
      </c>
      <c r="D1000" t="inlineStr">
        <is>
          <t>JÖNKÖPINGS LÄN</t>
        </is>
      </c>
      <c r="E1000" t="inlineStr">
        <is>
          <t>VETLANDA</t>
        </is>
      </c>
      <c r="G1000" t="n">
        <v>4.5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38932-2023</t>
        </is>
      </c>
      <c r="B1001" s="1" t="n">
        <v>45163</v>
      </c>
      <c r="C1001" s="1" t="n">
        <v>45192</v>
      </c>
      <c r="D1001" t="inlineStr">
        <is>
          <t>JÖNKÖPINGS LÄN</t>
        </is>
      </c>
      <c r="E1001" t="inlineStr">
        <is>
          <t>VETLANDA</t>
        </is>
      </c>
      <c r="G1001" t="n">
        <v>0.5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39618-2023</t>
        </is>
      </c>
      <c r="B1002" s="1" t="n">
        <v>45167</v>
      </c>
      <c r="C1002" s="1" t="n">
        <v>45192</v>
      </c>
      <c r="D1002" t="inlineStr">
        <is>
          <t>JÖNKÖPINGS LÄN</t>
        </is>
      </c>
      <c r="E1002" t="inlineStr">
        <is>
          <t>VETLANDA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39859-2023</t>
        </is>
      </c>
      <c r="B1003" s="1" t="n">
        <v>45168</v>
      </c>
      <c r="C1003" s="1" t="n">
        <v>45192</v>
      </c>
      <c r="D1003" t="inlineStr">
        <is>
          <t>JÖNKÖPINGS LÄN</t>
        </is>
      </c>
      <c r="E1003" t="inlineStr">
        <is>
          <t>VETLANDA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39854-2023</t>
        </is>
      </c>
      <c r="B1004" s="1" t="n">
        <v>45168</v>
      </c>
      <c r="C1004" s="1" t="n">
        <v>45192</v>
      </c>
      <c r="D1004" t="inlineStr">
        <is>
          <t>JÖNKÖPINGS LÄN</t>
        </is>
      </c>
      <c r="E1004" t="inlineStr">
        <is>
          <t>VETLANDA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40474-2023</t>
        </is>
      </c>
      <c r="B1005" s="1" t="n">
        <v>45170</v>
      </c>
      <c r="C1005" s="1" t="n">
        <v>45192</v>
      </c>
      <c r="D1005" t="inlineStr">
        <is>
          <t>JÖNKÖPINGS LÄN</t>
        </is>
      </c>
      <c r="E1005" t="inlineStr">
        <is>
          <t>VETLANDA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40485-2023</t>
        </is>
      </c>
      <c r="B1006" s="1" t="n">
        <v>45170</v>
      </c>
      <c r="C1006" s="1" t="n">
        <v>45192</v>
      </c>
      <c r="D1006" t="inlineStr">
        <is>
          <t>JÖNKÖPINGS LÄN</t>
        </is>
      </c>
      <c r="E1006" t="inlineStr">
        <is>
          <t>VETLANDA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40876-2023</t>
        </is>
      </c>
      <c r="B1007" s="1" t="n">
        <v>45173</v>
      </c>
      <c r="C1007" s="1" t="n">
        <v>45192</v>
      </c>
      <c r="D1007" t="inlineStr">
        <is>
          <t>JÖNKÖPINGS LÄN</t>
        </is>
      </c>
      <c r="E1007" t="inlineStr">
        <is>
          <t>VETLANDA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40890-2023</t>
        </is>
      </c>
      <c r="B1008" s="1" t="n">
        <v>45173</v>
      </c>
      <c r="C1008" s="1" t="n">
        <v>45192</v>
      </c>
      <c r="D1008" t="inlineStr">
        <is>
          <t>JÖNKÖPINGS LÄN</t>
        </is>
      </c>
      <c r="E1008" t="inlineStr">
        <is>
          <t>VETLANDA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40884-2023</t>
        </is>
      </c>
      <c r="B1009" s="1" t="n">
        <v>45173</v>
      </c>
      <c r="C1009" s="1" t="n">
        <v>45192</v>
      </c>
      <c r="D1009" t="inlineStr">
        <is>
          <t>JÖNKÖPINGS LÄN</t>
        </is>
      </c>
      <c r="E1009" t="inlineStr">
        <is>
          <t>VETLANDA</t>
        </is>
      </c>
      <c r="G1009" t="n">
        <v>4.6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40886-2023</t>
        </is>
      </c>
      <c r="B1010" s="1" t="n">
        <v>45173</v>
      </c>
      <c r="C1010" s="1" t="n">
        <v>45192</v>
      </c>
      <c r="D1010" t="inlineStr">
        <is>
          <t>JÖNKÖPINGS LÄN</t>
        </is>
      </c>
      <c r="E1010" t="inlineStr">
        <is>
          <t>VETLANDA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41185-2023</t>
        </is>
      </c>
      <c r="B1011" s="1" t="n">
        <v>45174</v>
      </c>
      <c r="C1011" s="1" t="n">
        <v>45192</v>
      </c>
      <c r="D1011" t="inlineStr">
        <is>
          <t>JÖNKÖPINGS LÄN</t>
        </is>
      </c>
      <c r="E1011" t="inlineStr">
        <is>
          <t>VETLANDA</t>
        </is>
      </c>
      <c r="F1011" t="inlineStr">
        <is>
          <t>Sveaskog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41754-2023</t>
        </is>
      </c>
      <c r="B1012" s="1" t="n">
        <v>45176</v>
      </c>
      <c r="C1012" s="1" t="n">
        <v>45192</v>
      </c>
      <c r="D1012" t="inlineStr">
        <is>
          <t>JÖNKÖPINGS LÄN</t>
        </is>
      </c>
      <c r="E1012" t="inlineStr">
        <is>
          <t>VETLANDA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42757-2023</t>
        </is>
      </c>
      <c r="B1013" s="1" t="n">
        <v>45181</v>
      </c>
      <c r="C1013" s="1" t="n">
        <v>45192</v>
      </c>
      <c r="D1013" t="inlineStr">
        <is>
          <t>JÖNKÖPINGS LÄN</t>
        </is>
      </c>
      <c r="E1013" t="inlineStr">
        <is>
          <t>VETLANDA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44351-2023</t>
        </is>
      </c>
      <c r="B1014" s="1" t="n">
        <v>45188</v>
      </c>
      <c r="C1014" s="1" t="n">
        <v>45192</v>
      </c>
      <c r="D1014" t="inlineStr">
        <is>
          <t>JÖNKÖPINGS LÄN</t>
        </is>
      </c>
      <c r="E1014" t="inlineStr">
        <is>
          <t>VETLANDA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44698-2023</t>
        </is>
      </c>
      <c r="B1015" s="1" t="n">
        <v>45190</v>
      </c>
      <c r="C1015" s="1" t="n">
        <v>45192</v>
      </c>
      <c r="D1015" t="inlineStr">
        <is>
          <t>JÖNKÖPINGS LÄN</t>
        </is>
      </c>
      <c r="E1015" t="inlineStr">
        <is>
          <t>VETLANDA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45171-2023</t>
        </is>
      </c>
      <c r="B1016" s="1" t="n">
        <v>45191</v>
      </c>
      <c r="C1016" s="1" t="n">
        <v>45192</v>
      </c>
      <c r="D1016" t="inlineStr">
        <is>
          <t>JÖNKÖPINGS LÄN</t>
        </is>
      </c>
      <c r="E1016" t="inlineStr">
        <is>
          <t>VETLANDA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>
      <c r="A1017" t="inlineStr">
        <is>
          <t>A 45050-2023</t>
        </is>
      </c>
      <c r="B1017" s="1" t="n">
        <v>45191</v>
      </c>
      <c r="C1017" s="1" t="n">
        <v>45192</v>
      </c>
      <c r="D1017" t="inlineStr">
        <is>
          <t>JÖNKÖPINGS LÄN</t>
        </is>
      </c>
      <c r="E1017" t="inlineStr">
        <is>
          <t>VETLANDA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2023-09-23T07:09:09Z</dcterms:created>
  <dcterms:modified xmlns:dcterms="http://purl.org/dc/terms/" xmlns:xsi="http://www.w3.org/2001/XMLSchema-instance" xsi:type="dcterms:W3CDTF">2023-09-23T07:09:09Z</dcterms:modified>
</cp:coreProperties>
</file>