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f50038756\AppData\Roaming\WeLink_Desktop\appdata\IM\f50038756\ReceiveFiles\"/>
    </mc:Choice>
  </mc:AlternateContent>
  <xr:revisionPtr revIDLastSave="0" documentId="13_ncr:1_{68F5974C-4282-4A8D-A943-D17D35403D55}" xr6:coauthVersionLast="36" xr6:coauthVersionMax="36" xr10:uidLastSave="{00000000-0000-0000-0000-000000000000}"/>
  <bookViews>
    <workbookView minimized="1" xWindow="-120" yWindow="-120" windowWidth="20730" windowHeight="11160" activeTab="1" xr2:uid="{00000000-000D-0000-FFFF-FFFF00000000}"/>
  </bookViews>
  <sheets>
    <sheet name="Sheet1" sheetId="4" r:id="rId1"/>
    <sheet name="PRICE" sheetId="2" r:id="rId2"/>
    <sheet name="PRICE-S" sheetId="3" r:id="rId3"/>
  </sheets>
  <definedNames>
    <definedName name="_xlnm._FilterDatabase" localSheetId="1" hidden="1">PRICE!#REF!</definedName>
    <definedName name="_xlnm._FilterDatabase" localSheetId="2" hidden="1">'PRICE-S'!#REF!</definedName>
    <definedName name="_xlnm._FilterDatabase" localSheetId="0" hidden="1">Sheet1!$A$3:$H$36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4" l="1"/>
  <c r="H38" i="4" s="1"/>
  <c r="F37" i="4" l="1"/>
  <c r="H37" i="4" s="1"/>
  <c r="F10" i="4" l="1"/>
  <c r="H10" i="4" s="1"/>
  <c r="E9" i="4"/>
  <c r="F22" i="4"/>
  <c r="F21" i="4"/>
  <c r="F20" i="4"/>
  <c r="F18" i="4"/>
  <c r="F15" i="4"/>
  <c r="F16" i="4"/>
  <c r="F13" i="4"/>
  <c r="F12" i="4"/>
  <c r="F9" i="4" l="1"/>
  <c r="H9" i="4" s="1"/>
  <c r="B2" i="4" l="1"/>
  <c r="F2" i="4"/>
  <c r="H2" i="4" l="1"/>
  <c r="F1" i="4"/>
  <c r="H1" i="4" s="1"/>
  <c r="H21" i="4"/>
  <c r="H22" i="4"/>
  <c r="E22" i="4"/>
  <c r="E21" i="4"/>
  <c r="E20" i="4"/>
  <c r="H20" i="4"/>
  <c r="H18" i="4"/>
  <c r="F19" i="4" l="1"/>
  <c r="H19" i="4" s="1"/>
  <c r="F17" i="4"/>
  <c r="H17" i="4" s="1"/>
  <c r="C44" i="4"/>
  <c r="F8" i="4" l="1"/>
  <c r="H8" i="4" l="1"/>
  <c r="F7" i="4"/>
  <c r="H7" i="4" s="1"/>
  <c r="D32" i="4"/>
  <c r="F32" i="4" s="1"/>
  <c r="F31" i="4" l="1"/>
  <c r="H31" i="4" s="1"/>
  <c r="H32" i="4"/>
  <c r="E32" i="4"/>
  <c r="E31" i="4" s="1"/>
  <c r="B6" i="4" l="1"/>
  <c r="B4" i="4" l="1"/>
  <c r="F4" i="4" s="1"/>
  <c r="H36" i="4"/>
  <c r="H35" i="4"/>
  <c r="H34" i="4"/>
  <c r="F33" i="4"/>
  <c r="H33" i="4" s="1"/>
  <c r="H30" i="4"/>
  <c r="H29" i="4"/>
  <c r="F28" i="4"/>
  <c r="H28" i="4" s="1"/>
  <c r="F27" i="4"/>
  <c r="H27" i="4" s="1"/>
  <c r="F26" i="4"/>
  <c r="H26" i="4" s="1"/>
  <c r="F25" i="4"/>
  <c r="H25" i="4" s="1"/>
  <c r="F24" i="4"/>
  <c r="H24" i="4" s="1"/>
  <c r="F6" i="4"/>
  <c r="E16" i="4"/>
  <c r="H16" i="4" s="1"/>
  <c r="F14" i="4"/>
  <c r="H14" i="4" s="1"/>
  <c r="E15" i="4"/>
  <c r="E13" i="4"/>
  <c r="E12" i="4"/>
  <c r="F23" i="4" l="1"/>
  <c r="H23" i="4" s="1"/>
  <c r="H13" i="4"/>
  <c r="F5" i="4"/>
  <c r="H5" i="4" s="1"/>
  <c r="H6" i="4"/>
  <c r="H4" i="4"/>
  <c r="F3" i="4"/>
  <c r="H3" i="4" s="1"/>
  <c r="H15" i="4"/>
  <c r="H12" i="4"/>
  <c r="F11" i="4" l="1"/>
  <c r="H11" i="4" s="1"/>
  <c r="C46" i="4" l="1"/>
  <c r="C45" i="4" l="1"/>
  <c r="L100" i="2" l="1"/>
  <c r="J89" i="3" l="1"/>
  <c r="J88" i="3"/>
  <c r="J85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B3" i="3"/>
  <c r="AC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B47" i="3"/>
  <c r="AC47" i="3"/>
  <c r="AB48" i="3"/>
  <c r="AC48" i="3"/>
  <c r="AB49" i="3"/>
  <c r="AC49" i="3"/>
  <c r="AB50" i="3"/>
  <c r="AC50" i="3"/>
  <c r="AB51" i="3"/>
  <c r="AC51" i="3"/>
  <c r="AB52" i="3"/>
  <c r="AC52" i="3"/>
  <c r="AB53" i="3"/>
  <c r="AC53" i="3"/>
  <c r="AB54" i="3"/>
  <c r="AC54" i="3"/>
  <c r="AB55" i="3"/>
  <c r="AC55" i="3"/>
  <c r="AB56" i="3"/>
  <c r="AC56" i="3"/>
  <c r="AB57" i="3"/>
  <c r="AC57" i="3"/>
  <c r="AB58" i="3"/>
  <c r="AC58" i="3"/>
  <c r="AB59" i="3"/>
  <c r="AC59" i="3"/>
  <c r="AB60" i="3"/>
  <c r="AC60" i="3"/>
  <c r="AB61" i="3"/>
  <c r="AC61" i="3"/>
  <c r="AB62" i="3"/>
  <c r="AC62" i="3"/>
  <c r="AB63" i="3"/>
  <c r="AC63" i="3"/>
  <c r="AB64" i="3"/>
  <c r="AC64" i="3"/>
  <c r="AB65" i="3"/>
  <c r="AC65" i="3"/>
  <c r="AB66" i="3"/>
  <c r="AC66" i="3"/>
  <c r="AB67" i="3"/>
  <c r="AC67" i="3"/>
  <c r="AB68" i="3"/>
  <c r="AC68" i="3"/>
  <c r="AB69" i="3"/>
  <c r="AC69" i="3"/>
  <c r="AB70" i="3"/>
  <c r="AC70" i="3"/>
  <c r="AB71" i="3"/>
  <c r="AC71" i="3"/>
  <c r="AB72" i="3"/>
  <c r="AC72" i="3"/>
  <c r="AB73" i="3"/>
  <c r="AC73" i="3"/>
  <c r="AB74" i="3"/>
  <c r="AC74" i="3"/>
  <c r="AB75" i="3"/>
  <c r="AC75" i="3"/>
  <c r="AB76" i="3"/>
  <c r="AC76" i="3"/>
  <c r="AB77" i="3"/>
  <c r="AC77" i="3"/>
  <c r="AB78" i="3"/>
  <c r="AC78" i="3"/>
  <c r="AB79" i="3"/>
  <c r="AC79" i="3"/>
  <c r="AB80" i="3"/>
  <c r="AC80" i="3"/>
  <c r="AB81" i="3"/>
  <c r="AC81" i="3"/>
  <c r="AB82" i="3"/>
  <c r="AC82" i="3"/>
  <c r="AB83" i="3"/>
  <c r="AC83" i="3"/>
  <c r="AB84" i="3"/>
  <c r="AC84" i="3"/>
  <c r="AB85" i="3"/>
  <c r="AC85" i="3"/>
  <c r="AB86" i="3"/>
  <c r="AC86" i="3"/>
  <c r="AB87" i="3"/>
  <c r="AC87" i="3"/>
  <c r="AB88" i="3"/>
  <c r="AC88" i="3"/>
  <c r="AB89" i="3"/>
  <c r="AC89" i="3"/>
  <c r="AB90" i="3"/>
  <c r="AC90" i="3"/>
  <c r="AB91" i="3"/>
  <c r="AC91" i="3"/>
  <c r="AC2" i="3"/>
  <c r="AB2" i="3"/>
  <c r="V91" i="3"/>
  <c r="J91" i="3"/>
  <c r="G91" i="3"/>
  <c r="V90" i="3"/>
  <c r="W90" i="3" s="1"/>
  <c r="J90" i="3"/>
  <c r="G90" i="3"/>
  <c r="V89" i="3"/>
  <c r="W89" i="3" s="1"/>
  <c r="G89" i="3"/>
  <c r="W88" i="3"/>
  <c r="V88" i="3"/>
  <c r="G88" i="3"/>
  <c r="V87" i="3"/>
  <c r="J87" i="3"/>
  <c r="G87" i="3"/>
  <c r="V86" i="3"/>
  <c r="W86" i="3" s="1"/>
  <c r="J86" i="3"/>
  <c r="G86" i="3"/>
  <c r="V85" i="3"/>
  <c r="W85" i="3" s="1"/>
  <c r="G85" i="3"/>
  <c r="V84" i="3"/>
  <c r="W84" i="3" s="1"/>
  <c r="J84" i="3"/>
  <c r="G84" i="3"/>
  <c r="V83" i="3"/>
  <c r="J83" i="3"/>
  <c r="G83" i="3"/>
  <c r="W82" i="3"/>
  <c r="V82" i="3"/>
  <c r="J82" i="3"/>
  <c r="G82" i="3"/>
  <c r="V81" i="3"/>
  <c r="W81" i="3" s="1"/>
  <c r="G81" i="3"/>
  <c r="V80" i="3"/>
  <c r="G80" i="3"/>
  <c r="W79" i="3"/>
  <c r="V79" i="3"/>
  <c r="G79" i="3"/>
  <c r="V78" i="3"/>
  <c r="G78" i="3"/>
  <c r="V77" i="3"/>
  <c r="W77" i="3" s="1"/>
  <c r="G77" i="3"/>
  <c r="V76" i="3"/>
  <c r="G76" i="3"/>
  <c r="V75" i="3"/>
  <c r="W75" i="3" s="1"/>
  <c r="G75" i="3"/>
  <c r="V74" i="3"/>
  <c r="G74" i="3"/>
  <c r="V73" i="3"/>
  <c r="W73" i="3" s="1"/>
  <c r="G73" i="3"/>
  <c r="V72" i="3"/>
  <c r="G72" i="3"/>
  <c r="V71" i="3"/>
  <c r="W71" i="3" s="1"/>
  <c r="G71" i="3"/>
  <c r="V70" i="3"/>
  <c r="G70" i="3"/>
  <c r="V69" i="3"/>
  <c r="W69" i="3" s="1"/>
  <c r="G69" i="3"/>
  <c r="V68" i="3"/>
  <c r="G68" i="3"/>
  <c r="W67" i="3"/>
  <c r="V67" i="3"/>
  <c r="G67" i="3"/>
  <c r="V66" i="3"/>
  <c r="G66" i="3"/>
  <c r="V65" i="3"/>
  <c r="W65" i="3" s="1"/>
  <c r="G65" i="3"/>
  <c r="V64" i="3"/>
  <c r="G64" i="3"/>
  <c r="V63" i="3"/>
  <c r="W63" i="3" s="1"/>
  <c r="G63" i="3"/>
  <c r="V62" i="3"/>
  <c r="G62" i="3"/>
  <c r="V61" i="3"/>
  <c r="W61" i="3" s="1"/>
  <c r="G61" i="3"/>
  <c r="V60" i="3"/>
  <c r="G60" i="3"/>
  <c r="V59" i="3"/>
  <c r="W59" i="3" s="1"/>
  <c r="G59" i="3"/>
  <c r="V58" i="3"/>
  <c r="G58" i="3"/>
  <c r="V57" i="3"/>
  <c r="W57" i="3" s="1"/>
  <c r="G57" i="3"/>
  <c r="V56" i="3"/>
  <c r="G56" i="3"/>
  <c r="V55" i="3"/>
  <c r="W55" i="3" s="1"/>
  <c r="G55" i="3"/>
  <c r="V54" i="3"/>
  <c r="G54" i="3"/>
  <c r="V53" i="3"/>
  <c r="W53" i="3" s="1"/>
  <c r="G53" i="3"/>
  <c r="V52" i="3"/>
  <c r="G52" i="3"/>
  <c r="V51" i="3"/>
  <c r="W51" i="3" s="1"/>
  <c r="G51" i="3"/>
  <c r="V50" i="3"/>
  <c r="G50" i="3"/>
  <c r="V49" i="3"/>
  <c r="W49" i="3" s="1"/>
  <c r="G49" i="3"/>
  <c r="V48" i="3"/>
  <c r="G48" i="3"/>
  <c r="W47" i="3"/>
  <c r="V47" i="3"/>
  <c r="G47" i="3"/>
  <c r="V46" i="3"/>
  <c r="G46" i="3"/>
  <c r="V45" i="3"/>
  <c r="W45" i="3" s="1"/>
  <c r="G45" i="3"/>
  <c r="V44" i="3"/>
  <c r="G44" i="3"/>
  <c r="V43" i="3"/>
  <c r="W43" i="3" s="1"/>
  <c r="G43" i="3"/>
  <c r="V42" i="3"/>
  <c r="G42" i="3"/>
  <c r="V41" i="3"/>
  <c r="W41" i="3" s="1"/>
  <c r="G41" i="3"/>
  <c r="V40" i="3"/>
  <c r="G40" i="3"/>
  <c r="V39" i="3"/>
  <c r="W39" i="3" s="1"/>
  <c r="G39" i="3"/>
  <c r="V38" i="3"/>
  <c r="G38" i="3"/>
  <c r="V37" i="3"/>
  <c r="W37" i="3" s="1"/>
  <c r="G37" i="3"/>
  <c r="V36" i="3"/>
  <c r="G36" i="3"/>
  <c r="V35" i="3"/>
  <c r="W35" i="3" s="1"/>
  <c r="G35" i="3"/>
  <c r="V34" i="3"/>
  <c r="G34" i="3"/>
  <c r="V33" i="3"/>
  <c r="W33" i="3" s="1"/>
  <c r="G33" i="3"/>
  <c r="V32" i="3"/>
  <c r="G32" i="3"/>
  <c r="V31" i="3"/>
  <c r="W31" i="3" s="1"/>
  <c r="G31" i="3"/>
  <c r="V30" i="3"/>
  <c r="G30" i="3"/>
  <c r="V29" i="3"/>
  <c r="W29" i="3" s="1"/>
  <c r="G29" i="3"/>
  <c r="V28" i="3"/>
  <c r="G28" i="3"/>
  <c r="V27" i="3"/>
  <c r="W27" i="3" s="1"/>
  <c r="G27" i="3"/>
  <c r="V26" i="3"/>
  <c r="G26" i="3"/>
  <c r="V25" i="3"/>
  <c r="W25" i="3" s="1"/>
  <c r="G25" i="3"/>
  <c r="V24" i="3"/>
  <c r="G24" i="3"/>
  <c r="W23" i="3"/>
  <c r="V23" i="3"/>
  <c r="G23" i="3"/>
  <c r="V22" i="3"/>
  <c r="G22" i="3"/>
  <c r="V21" i="3"/>
  <c r="W21" i="3" s="1"/>
  <c r="G21" i="3"/>
  <c r="V20" i="3"/>
  <c r="G20" i="3"/>
  <c r="V19" i="3"/>
  <c r="W19" i="3" s="1"/>
  <c r="G19" i="3"/>
  <c r="V18" i="3"/>
  <c r="G18" i="3"/>
  <c r="V17" i="3"/>
  <c r="W17" i="3" s="1"/>
  <c r="G17" i="3"/>
  <c r="V16" i="3"/>
  <c r="G16" i="3"/>
  <c r="V15" i="3"/>
  <c r="W15" i="3" s="1"/>
  <c r="G15" i="3"/>
  <c r="V14" i="3"/>
  <c r="G14" i="3"/>
  <c r="V13" i="3"/>
  <c r="W13" i="3" s="1"/>
  <c r="G13" i="3"/>
  <c r="V12" i="3"/>
  <c r="G12" i="3"/>
  <c r="V11" i="3"/>
  <c r="W11" i="3" s="1"/>
  <c r="G11" i="3"/>
  <c r="V10" i="3"/>
  <c r="G10" i="3"/>
  <c r="V9" i="3"/>
  <c r="W9" i="3" s="1"/>
  <c r="G9" i="3"/>
  <c r="V8" i="3"/>
  <c r="G8" i="3"/>
  <c r="W7" i="3"/>
  <c r="V7" i="3"/>
  <c r="G7" i="3"/>
  <c r="V6" i="3"/>
  <c r="G6" i="3"/>
  <c r="V5" i="3"/>
  <c r="W5" i="3" s="1"/>
  <c r="G5" i="3"/>
  <c r="V4" i="3"/>
  <c r="G4" i="3"/>
  <c r="V3" i="3"/>
  <c r="W3" i="3" s="1"/>
  <c r="G3" i="3"/>
  <c r="V2" i="3"/>
  <c r="G2" i="3"/>
  <c r="W2" i="3" l="1"/>
  <c r="W4" i="3"/>
  <c r="W6" i="3"/>
  <c r="W8" i="3"/>
  <c r="W10" i="3"/>
  <c r="W12" i="3"/>
  <c r="W14" i="3"/>
  <c r="W16" i="3"/>
  <c r="W18" i="3"/>
  <c r="W20" i="3"/>
  <c r="W22" i="3"/>
  <c r="W24" i="3"/>
  <c r="W26" i="3"/>
  <c r="W28" i="3"/>
  <c r="W30" i="3"/>
  <c r="W32" i="3"/>
  <c r="W34" i="3"/>
  <c r="W36" i="3"/>
  <c r="W38" i="3"/>
  <c r="W40" i="3"/>
  <c r="W42" i="3"/>
  <c r="W44" i="3"/>
  <c r="W46" i="3"/>
  <c r="W48" i="3"/>
  <c r="W50" i="3"/>
  <c r="W52" i="3"/>
  <c r="W54" i="3"/>
  <c r="W56" i="3"/>
  <c r="W58" i="3"/>
  <c r="W60" i="3"/>
  <c r="W62" i="3"/>
  <c r="W64" i="3"/>
  <c r="W66" i="3"/>
  <c r="W68" i="3"/>
  <c r="W70" i="3"/>
  <c r="W72" i="3"/>
  <c r="W74" i="3"/>
  <c r="W76" i="3"/>
  <c r="W78" i="3"/>
  <c r="W80" i="3"/>
  <c r="W87" i="3"/>
  <c r="W83" i="3"/>
  <c r="W91" i="3"/>
  <c r="V70" i="2" l="1"/>
  <c r="V2" i="2"/>
  <c r="Y2" i="2" s="1"/>
  <c r="V3" i="2"/>
  <c r="Y3" i="2" s="1"/>
  <c r="V4" i="2"/>
  <c r="Y4" i="2" s="1"/>
  <c r="V5" i="2"/>
  <c r="Y5" i="2" s="1"/>
  <c r="V6" i="2"/>
  <c r="Y6" i="2" s="1"/>
  <c r="V7" i="2"/>
  <c r="Y7" i="2" s="1"/>
  <c r="V8" i="2"/>
  <c r="Y8" i="2" s="1"/>
  <c r="V9" i="2"/>
  <c r="Y9" i="2" s="1"/>
  <c r="V10" i="2"/>
  <c r="Y10" i="2" s="1"/>
  <c r="V11" i="2"/>
  <c r="Y11" i="2" s="1"/>
  <c r="V12" i="2"/>
  <c r="Y12" i="2" s="1"/>
  <c r="V13" i="2"/>
  <c r="Y13" i="2" s="1"/>
  <c r="V14" i="2"/>
  <c r="Y14" i="2" s="1"/>
  <c r="V15" i="2"/>
  <c r="Y15" i="2" s="1"/>
  <c r="V16" i="2"/>
  <c r="Y16" i="2" s="1"/>
  <c r="V17" i="2"/>
  <c r="Y17" i="2" s="1"/>
  <c r="V18" i="2"/>
  <c r="Y18" i="2" s="1"/>
  <c r="V19" i="2"/>
  <c r="Y19" i="2" s="1"/>
  <c r="V20" i="2"/>
  <c r="Y20" i="2" s="1"/>
  <c r="V21" i="2"/>
  <c r="Y21" i="2" s="1"/>
  <c r="V22" i="2"/>
  <c r="Y22" i="2" s="1"/>
  <c r="V23" i="2"/>
  <c r="Y23" i="2" s="1"/>
  <c r="V24" i="2"/>
  <c r="Y24" i="2" s="1"/>
  <c r="V25" i="2"/>
  <c r="Y25" i="2" s="1"/>
  <c r="V26" i="2"/>
  <c r="Y26" i="2" s="1"/>
  <c r="V27" i="2"/>
  <c r="Y27" i="2" s="1"/>
  <c r="V28" i="2"/>
  <c r="Y28" i="2" s="1"/>
  <c r="V29" i="2"/>
  <c r="Y29" i="2" s="1"/>
  <c r="V30" i="2"/>
  <c r="Y30" i="2" s="1"/>
  <c r="V31" i="2"/>
  <c r="Y31" i="2" s="1"/>
  <c r="V32" i="2"/>
  <c r="Y32" i="2" s="1"/>
  <c r="V33" i="2"/>
  <c r="Y33" i="2" s="1"/>
  <c r="V34" i="2"/>
  <c r="Y34" i="2" s="1"/>
  <c r="V35" i="2"/>
  <c r="Y35" i="2" s="1"/>
  <c r="V36" i="2"/>
  <c r="Y36" i="2" s="1"/>
  <c r="V37" i="2"/>
  <c r="Y37" i="2" s="1"/>
  <c r="V38" i="2"/>
  <c r="Y38" i="2" s="1"/>
  <c r="V39" i="2"/>
  <c r="Y39" i="2" s="1"/>
  <c r="V40" i="2"/>
  <c r="Y40" i="2" s="1"/>
  <c r="V41" i="2"/>
  <c r="Y41" i="2" s="1"/>
  <c r="V42" i="2"/>
  <c r="Y42" i="2" s="1"/>
  <c r="V43" i="2"/>
  <c r="Y43" i="2" s="1"/>
  <c r="V44" i="2"/>
  <c r="Y44" i="2" s="1"/>
  <c r="V45" i="2"/>
  <c r="Y45" i="2" s="1"/>
  <c r="V46" i="2"/>
  <c r="Y46" i="2" s="1"/>
  <c r="V47" i="2"/>
  <c r="Y47" i="2" s="1"/>
  <c r="V48" i="2"/>
  <c r="Y48" i="2" s="1"/>
  <c r="V49" i="2"/>
  <c r="Y49" i="2" s="1"/>
  <c r="V50" i="2"/>
  <c r="Y50" i="2" s="1"/>
  <c r="V51" i="2"/>
  <c r="Y51" i="2" s="1"/>
  <c r="V52" i="2"/>
  <c r="Y52" i="2" s="1"/>
  <c r="V53" i="2"/>
  <c r="Y53" i="2" s="1"/>
  <c r="V54" i="2"/>
  <c r="Y54" i="2" s="1"/>
  <c r="V55" i="2"/>
  <c r="Y55" i="2" s="1"/>
  <c r="V56" i="2"/>
  <c r="Y56" i="2" s="1"/>
  <c r="V57" i="2"/>
  <c r="Y57" i="2" s="1"/>
  <c r="V58" i="2"/>
  <c r="Y58" i="2" s="1"/>
  <c r="V59" i="2"/>
  <c r="Y59" i="2" s="1"/>
  <c r="V60" i="2"/>
  <c r="Y60" i="2" s="1"/>
  <c r="V61" i="2"/>
  <c r="Y61" i="2" s="1"/>
  <c r="V62" i="2"/>
  <c r="Y62" i="2" s="1"/>
  <c r="V63" i="2"/>
  <c r="Y63" i="2" s="1"/>
  <c r="V64" i="2"/>
  <c r="Y64" i="2" s="1"/>
  <c r="V65" i="2"/>
  <c r="Y65" i="2" s="1"/>
  <c r="V66" i="2"/>
  <c r="Y66" i="2" s="1"/>
  <c r="V67" i="2"/>
  <c r="Y67" i="2" s="1"/>
  <c r="V68" i="2"/>
  <c r="Y68" i="2" s="1"/>
  <c r="V69" i="2"/>
  <c r="Y69" i="2" s="1"/>
  <c r="Y70" i="2"/>
  <c r="V71" i="2"/>
  <c r="Y71" i="2" s="1"/>
  <c r="V72" i="2"/>
  <c r="Y72" i="2" s="1"/>
  <c r="V73" i="2"/>
  <c r="Y73" i="2" s="1"/>
  <c r="V74" i="2"/>
  <c r="Y74" i="2" s="1"/>
  <c r="V75" i="2"/>
  <c r="Y75" i="2" s="1"/>
  <c r="V76" i="2"/>
  <c r="Y76" i="2" s="1"/>
  <c r="V77" i="2"/>
  <c r="Y77" i="2" s="1"/>
  <c r="V78" i="2"/>
  <c r="Y78" i="2" s="1"/>
  <c r="V79" i="2"/>
  <c r="Y79" i="2" s="1"/>
  <c r="V80" i="2"/>
  <c r="Y80" i="2" s="1"/>
  <c r="V81" i="2"/>
  <c r="Y81" i="2" s="1"/>
  <c r="V82" i="2"/>
  <c r="Y82" i="2" s="1"/>
  <c r="V83" i="2"/>
  <c r="Y83" i="2" s="1"/>
  <c r="V84" i="2"/>
  <c r="Y84" i="2" s="1"/>
  <c r="V85" i="2"/>
  <c r="Y85" i="2" s="1"/>
  <c r="V86" i="2"/>
  <c r="Y86" i="2" s="1"/>
  <c r="V87" i="2"/>
  <c r="Y87" i="2" s="1"/>
  <c r="V88" i="2"/>
  <c r="Y88" i="2" s="1"/>
  <c r="V89" i="2"/>
  <c r="Y89" i="2" s="1"/>
  <c r="V90" i="2"/>
  <c r="Y90" i="2" s="1"/>
  <c r="V91" i="2"/>
  <c r="Y91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G87" i="2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8" i="2"/>
  <c r="G89" i="2"/>
  <c r="G90" i="2"/>
  <c r="G91" i="2"/>
</calcChain>
</file>

<file path=xl/sharedStrings.xml><?xml version="1.0" encoding="utf-8"?>
<sst xmlns="http://schemas.openxmlformats.org/spreadsheetml/2006/main" count="2048" uniqueCount="351">
  <si>
    <t>Cloud Service Type</t>
  </si>
  <si>
    <t>Specification</t>
  </si>
  <si>
    <t>Region</t>
  </si>
  <si>
    <t>Billing Mode</t>
  </si>
  <si>
    <t>List Price($)</t>
  </si>
  <si>
    <t>Pricing Basis</t>
  </si>
  <si>
    <t>Elastic Cloud Server</t>
  </si>
  <si>
    <t>General Entry|t6.large.2|2vCPUs|4GB|windows|Duration</t>
  </si>
  <si>
    <t>LA-Santiago</t>
  </si>
  <si>
    <t>Pay-per-use</t>
  </si>
  <si>
    <t>Dollar/Hour</t>
  </si>
  <si>
    <t>Memory Optimized|m3.2xlarge.8|8vCPUs|64GB|windows|Duration</t>
  </si>
  <si>
    <t>General Computing Enhaced|c3.15xlarge.4|60vCPUs|256GB|windows|Duration</t>
  </si>
  <si>
    <t>Computing-accelerated|p2s.16xlarge.8|64vCPU|512GB|windows|Duration</t>
  </si>
  <si>
    <t>General Computing|s3.4xlarge.4|16vCPUs|64GB|windows|Duration</t>
  </si>
  <si>
    <t>General Computing Enhaced|c3.xlarge.2|4vCPUs|8GB|windows|Duration</t>
  </si>
  <si>
    <t>Computing-accelerated|pi2.2xlarge.4|8vCPU|32GB|windows|Duration</t>
  </si>
  <si>
    <t>General Network Enhanced|c3ne.8xlarge.4|32vCPUs|128GB|windows|Duration</t>
  </si>
  <si>
    <t>Normal|s6.xlarge.2|4vCPUs|8GB|windows|Duration</t>
  </si>
  <si>
    <t>Memory Optimized Network Enhanced|m3ne.8xlarge.8|32vCPUs|256GB|windows|Duration</t>
  </si>
  <si>
    <t>General Computing Enhaced|c6s.large.2|2vCPUs|4GB|windows|Duration</t>
  </si>
  <si>
    <t>General Computing Enhaced|c3.4xlarge.4|16vCPUs|64GB|windows|Duration</t>
  </si>
  <si>
    <t>Memory Optimized|m3.4xlarge.8|16vCPUs|128GB|windows|Duration</t>
  </si>
  <si>
    <t>General Computing Enhaced|c3.large.4|2vCPUs|8GB|windows|Duration</t>
  </si>
  <si>
    <t>General Computing Enhaced|c6.2xlarge.4|8vCPUs|32GB|windows|Duration</t>
  </si>
  <si>
    <t>General Computing|s3.large.2|2vCPUs|4GB|windows|Duration</t>
  </si>
  <si>
    <t>General Computing|s3.large.4|2vCPUs|8GB|windows|Duration</t>
  </si>
  <si>
    <t>General Computing Enhaced|c6s.6xlarge.2|24vCPUs|48GB|windows|Duration</t>
  </si>
  <si>
    <t>General Entry|t6.4xlarge.1|16vCPUs|16GB|windows|Duration</t>
  </si>
  <si>
    <t>General Entry|t6.4xlarge.2|16vCPUs|32GB|windows|Duration</t>
  </si>
  <si>
    <t>Computing-accelerated|p2s.2xlarge.8|8vCPU|64GB|windows|Duration</t>
  </si>
  <si>
    <t>General Computing Enhaced|c6s.8xlarge.2|32vCPUs|64GB|windows|Duration</t>
  </si>
  <si>
    <t>Memory Optimized|m3.xlarge.8|4vCPUs|32GB|windows|Duration</t>
  </si>
  <si>
    <t>General Computing Enhaced|c6s.2xlarge.2|8vCPUs|16GB|windows|Duration</t>
  </si>
  <si>
    <t>Memory Optimized|m3.6xlarge.8|24vCPUs|192GB|windows|Duration</t>
  </si>
  <si>
    <t>General Computing Enhaced|c6.6xlarge.4|24vCPUs|96GB|windows|Duration</t>
  </si>
  <si>
    <t>General Computing Enhaced|c6.3xlarge.4|12vCPUs|48GB|windows|Duration</t>
  </si>
  <si>
    <t>General Entry|t6.large.1|2vCPUs|2GB|windows|Duration</t>
  </si>
  <si>
    <t>General Computing|s3.2xlarge.2|8vCPUs|16GB|windows|Duration</t>
  </si>
  <si>
    <t>Normal|s6.xlarge.4|4vCPUs|16GB|windows|Duration</t>
  </si>
  <si>
    <t>General Computing Enhaced|c6s.3xlarge.2|12vCPUs|24GB|windows|Duration</t>
  </si>
  <si>
    <t>General Computing Enhaced|c3.4xlarge.2|16vCPUs|32GB|windows|Duration</t>
  </si>
  <si>
    <t>Ultra High IO|i3.2xlarge.8|8vCPUs|64GB|windows|Duration</t>
  </si>
  <si>
    <t>General Computing Enhaced|c6s.xlarge.2|4vCPUs|8GB|windows|Duration</t>
  </si>
  <si>
    <t>General Computing Enhaced|c3.large.2|2vCPUs|4GB|windows|Duration</t>
  </si>
  <si>
    <t>Enhanced General Computing|c6.12xlarge.4|48vCPUs|192GB|windows|Duration</t>
  </si>
  <si>
    <t>Ultra High IO|i3.4xlarge.8|16vCPUs|128GB|windows|Duration</t>
  </si>
  <si>
    <t>Computing-accelerated|pi2.4xlarge.4|16vCPU|64GB|windows|Duration</t>
  </si>
  <si>
    <t>General Entry|t6.xlarge.2|4vCPUs|8GB|windows|Duration</t>
  </si>
  <si>
    <t>Computing-accelerated|p2s.4xlarge.8|16vCPU|128GB|windows|Duration</t>
  </si>
  <si>
    <t>General Computing Enhaced|c3.8xlarge.2|32vCPUs|64GB|windows|Duration</t>
  </si>
  <si>
    <t>General Computing Enhaced|c6.xlarge.4|4vCPUs|16GB|windows|Duration</t>
  </si>
  <si>
    <t>Ultra High IO|i3.8xlarge.8|32vCPUs|256GB|windows|Duration</t>
  </si>
  <si>
    <t>General Computing Enhaced|c6.large.4|2vCPUs|8GB|windows|Duration</t>
  </si>
  <si>
    <t>General Entry|t6.xlarge.1|4vCPUs|4GB|windows|Duration</t>
  </si>
  <si>
    <t>Memory Optimized|m6.6xlarge.8|24vCPUs|192GB|windows|Duration</t>
  </si>
  <si>
    <t>Enhanced General Computing|c6s.16xlarge.2|64vCPUs|128GB|windows|Duration</t>
  </si>
  <si>
    <t>Memory Optimized|m6.16xlarge.8|64vCPUs|512GB|windows|Duration</t>
  </si>
  <si>
    <t>Computing-accelerated|pi2.8xlarge.4|32vCPU|128GB|windows|Duration</t>
  </si>
  <si>
    <t>Memory Optimized|m6.xlarge.8|4vCPUs|32GB|windows|Duration</t>
  </si>
  <si>
    <t>Memory Optimized|m3.8xlarge.8|32vCPUs|256GB|windows|Duration</t>
  </si>
  <si>
    <t>Ultra High IO|i3.12xlarge.8|48vCPUs|384GB|windows|Duration</t>
  </si>
  <si>
    <t>General Computing|s3.xlarge.2|4vCPUs|8GB|windows|Duration</t>
  </si>
  <si>
    <t>General Computing|s3.4xlarge.2|16vCPUs|32GB|windows|Duration</t>
  </si>
  <si>
    <t>General Entry|t6.2xlarge.2|8vCPUs|16GB|windows|Duration</t>
  </si>
  <si>
    <t>General Computing|s3.xlarge.4|4vCPUs|16GB|windows|Duration</t>
  </si>
  <si>
    <t>General Entry|t6.2xlarge.1|8vCPUs|8GB|windows|Duration</t>
  </si>
  <si>
    <t>General Computing Enhaced|c3.xlarge.4|4vCPUs|16GB|windows|Duration</t>
  </si>
  <si>
    <t>General Computing Enhaced|c3.2xlarge.2|8vCPUs|16GB|windows|Duration</t>
  </si>
  <si>
    <t>General Computing|s3.2xlarge.4|8vCPUs|32GB|windows|Duration</t>
  </si>
  <si>
    <t>Enhanced General Computing|c6s.12xlarge.2|48vCPUs|96GB|windows|Duration</t>
  </si>
  <si>
    <t>Memory Optimized|m6.3xlarge.8|12vCPUs|96GB|windows|Duration</t>
  </si>
  <si>
    <t>Memory Optimized|m3.15xlarge.8|60vCPUs|512GB|windows|Duration</t>
  </si>
  <si>
    <t>Computing-accelerated|p2s.8xlarge.8|32vCPU|256GB|windows|Duration</t>
  </si>
  <si>
    <t>Normal|s6.large.4|2vCPUs|8GB|windows|Duration</t>
  </si>
  <si>
    <t>General Computing Enhaced|c6.8xlarge.4|32vCPUs|128GB|windows|Duration</t>
  </si>
  <si>
    <t>Memory Optimized|m6.2xlarge.8|8vCPUs|64GB|windows|Duration</t>
  </si>
  <si>
    <t>Memory Optimized|m6.4xlarge.8|16vCPUs|128GB|windows|Duration</t>
  </si>
  <si>
    <t>Memory Optimized|m3.large.8|2vCPUs|16GB|windows|Duration</t>
  </si>
  <si>
    <t>Normal|s6.2xlarge.2|8vCPUs|16GB|windows|Duration</t>
  </si>
  <si>
    <t>General Computing Enhaced|c3.8xlarge.4|32vCPUs|128GB|windows|Duration</t>
  </si>
  <si>
    <t>Memory Optimized|m6.8xlarge.8|32vCPUs|256GB|windows|Duration</t>
  </si>
  <si>
    <t>General Computing Enhaced|c6s.4xlarge.2|16vCPUs|32GB|windows|Duration</t>
  </si>
  <si>
    <t>Memory Optimized|m3.3xlarge.8|12vCPUs|96GB|windows|Duration</t>
  </si>
  <si>
    <t>General Network Enhanced|c3ne.8xlarge.2|32vCPUs|64GB|windows|Duration</t>
  </si>
  <si>
    <t>Normal|s6.2xlarge.4|8vCPUs|32GB|windows|Duration</t>
  </si>
  <si>
    <t>General Computing Enhaced|c6.16xlarge.4|64vCPUs|256GB|windows|Duration</t>
  </si>
  <si>
    <t>General Computing Enhaced|c6.4xlarge.4|16vCPUs|64GB|windows|Duration</t>
  </si>
  <si>
    <t>General Computing Enhaced|c3.2xlarge.4|8vCPUs|32GB|windows|Duration</t>
  </si>
  <si>
    <t>Normal|s6.large.2|2vCPUs|4GB|windows|Duration</t>
  </si>
  <si>
    <t>General Computing Enhaced|c3.15xlarge.2|60vCPUs|128GB|windows|Duration</t>
  </si>
  <si>
    <t>Memory Optimized|m6.large.8|2vCPUs|16GB|windows|Duration</t>
  </si>
  <si>
    <t>Column1</t>
  </si>
  <si>
    <t>Computing-accelerated</t>
  </si>
  <si>
    <t>p2s.16xlarge.8</t>
  </si>
  <si>
    <t>512GB</t>
  </si>
  <si>
    <t>p2s.2xlarge.8</t>
  </si>
  <si>
    <t>64GB</t>
  </si>
  <si>
    <t>p2s.4xlarge.8</t>
  </si>
  <si>
    <t>128GB</t>
  </si>
  <si>
    <t>p2s.8xlarge.8</t>
  </si>
  <si>
    <t>256GB</t>
  </si>
  <si>
    <t>pi2.2xlarge.4</t>
  </si>
  <si>
    <t>32GB</t>
  </si>
  <si>
    <t>pi2.4xlarge.4</t>
  </si>
  <si>
    <t>pi2.8xlarge.4</t>
  </si>
  <si>
    <t>c6.12xlarge.4</t>
  </si>
  <si>
    <t>192GB</t>
  </si>
  <si>
    <t>c6s.12xlarge.2</t>
  </si>
  <si>
    <t>96GB</t>
  </si>
  <si>
    <t>c6s.16xlarge.2</t>
  </si>
  <si>
    <t>c3.15xlarge.2</t>
  </si>
  <si>
    <t>c3.15xlarge.4</t>
  </si>
  <si>
    <t>c3.2xlarge.2</t>
  </si>
  <si>
    <t>16GB</t>
  </si>
  <si>
    <t>c3.2xlarge.4</t>
  </si>
  <si>
    <t>c3.4xlarge.2</t>
  </si>
  <si>
    <t>c3.4xlarge.4</t>
  </si>
  <si>
    <t>c3.8xlarge.2</t>
  </si>
  <si>
    <t>c3.8xlarge.4</t>
  </si>
  <si>
    <t>c3.large.2</t>
  </si>
  <si>
    <t>4GB</t>
  </si>
  <si>
    <t>c3.large.4</t>
  </si>
  <si>
    <t>8GB</t>
  </si>
  <si>
    <t>c3.xlarge.2</t>
  </si>
  <si>
    <t>c3.xlarge.4</t>
  </si>
  <si>
    <t>c6.16xlarge.4</t>
  </si>
  <si>
    <t>c6.2xlarge.4</t>
  </si>
  <si>
    <t>c6.3xlarge.4</t>
  </si>
  <si>
    <t>48GB</t>
  </si>
  <si>
    <t>c6.4xlarge.4</t>
  </si>
  <si>
    <t>c6.6xlarge.4</t>
  </si>
  <si>
    <t>c6.8xlarge.4</t>
  </si>
  <si>
    <t>c6.large.4</t>
  </si>
  <si>
    <t>c6.xlarge.4</t>
  </si>
  <si>
    <t>c6s.2xlarge.2</t>
  </si>
  <si>
    <t>c6s.3xlarge.2</t>
  </si>
  <si>
    <t>24GB</t>
  </si>
  <si>
    <t>c6s.4xlarge.2</t>
  </si>
  <si>
    <t>c6s.6xlarge.2</t>
  </si>
  <si>
    <t>c6s.8xlarge.2</t>
  </si>
  <si>
    <t>c6s.large.2</t>
  </si>
  <si>
    <t>c6s.xlarge.2</t>
  </si>
  <si>
    <t>s3.2xlarge.2</t>
  </si>
  <si>
    <t>s3.2xlarge.4</t>
  </si>
  <si>
    <t>s3.4xlarge.2</t>
  </si>
  <si>
    <t>s3.4xlarge.4</t>
  </si>
  <si>
    <t>s3.large.2</t>
  </si>
  <si>
    <t>s3.large.4</t>
  </si>
  <si>
    <t>s3.medium.2</t>
  </si>
  <si>
    <t>2GB</t>
  </si>
  <si>
    <t>s3.medium.4</t>
  </si>
  <si>
    <t>s3.small.1</t>
  </si>
  <si>
    <t>1GB</t>
  </si>
  <si>
    <t>s3.xlarge.2</t>
  </si>
  <si>
    <t>s3.xlarge.4</t>
  </si>
  <si>
    <t>t6.2xlarge.1</t>
  </si>
  <si>
    <t>t6.2xlarge.2</t>
  </si>
  <si>
    <t>t6.4xlarge.1</t>
  </si>
  <si>
    <t>t6.4xlarge.2</t>
  </si>
  <si>
    <t>t6.large.1</t>
  </si>
  <si>
    <t>t6.large.2</t>
  </si>
  <si>
    <t>t6.medium.2</t>
  </si>
  <si>
    <t>t6.small.1</t>
  </si>
  <si>
    <t>t6.xlarge.1</t>
  </si>
  <si>
    <t>t6.xlarge.2</t>
  </si>
  <si>
    <t>c3ne.8xlarge.2</t>
  </si>
  <si>
    <t>c3ne.8xlarge.4</t>
  </si>
  <si>
    <t>m3ne.8xlarge.8</t>
  </si>
  <si>
    <t>m3.15xlarge.8</t>
  </si>
  <si>
    <t>m3.2xlarge.8</t>
  </si>
  <si>
    <t>m3.3xlarge.8</t>
  </si>
  <si>
    <t>m3.4xlarge.8</t>
  </si>
  <si>
    <t>m3.6xlarge.8</t>
  </si>
  <si>
    <t>m3.8xlarge.8</t>
  </si>
  <si>
    <t>m3.large.8</t>
  </si>
  <si>
    <t>m3.xlarge.8</t>
  </si>
  <si>
    <t>m6.16xlarge.8</t>
  </si>
  <si>
    <t>m6.2xlarge.8</t>
  </si>
  <si>
    <t>m6.3xlarge.8</t>
  </si>
  <si>
    <t>m6.4xlarge.8</t>
  </si>
  <si>
    <t>m6.6xlarge.8</t>
  </si>
  <si>
    <t>m6.8xlarge.8</t>
  </si>
  <si>
    <t>m6.large.8</t>
  </si>
  <si>
    <t>m6.xlarge.8</t>
  </si>
  <si>
    <t>s6.2xlarge.2</t>
  </si>
  <si>
    <t>s6.2xlarge.4</t>
  </si>
  <si>
    <t>s6.large.2</t>
  </si>
  <si>
    <t>s6.large.4</t>
  </si>
  <si>
    <t>s6.medium.2</t>
  </si>
  <si>
    <t>s6.medium.4</t>
  </si>
  <si>
    <t>s6.small.1</t>
  </si>
  <si>
    <t>s6.xlarge.2</t>
  </si>
  <si>
    <t>s6.xlarge.4</t>
  </si>
  <si>
    <t>Ultra High IO</t>
  </si>
  <si>
    <t>i3.12xlarge.8</t>
  </si>
  <si>
    <t>384GB</t>
  </si>
  <si>
    <t>i3.2xlarge.8</t>
  </si>
  <si>
    <t>i3.4xlarge.8</t>
  </si>
  <si>
    <t>i3.8xlarge.8</t>
  </si>
  <si>
    <t>Flavor</t>
  </si>
  <si>
    <t>CPU</t>
  </si>
  <si>
    <t>RAM</t>
  </si>
  <si>
    <t>PPU Monthly</t>
  </si>
  <si>
    <t>PPU Hour</t>
  </si>
  <si>
    <t>RI Monthly/1 year</t>
  </si>
  <si>
    <t>RI Hour/1 year</t>
  </si>
  <si>
    <t>RI Hour/3 year</t>
  </si>
  <si>
    <t>RI Monthly/3 year</t>
  </si>
  <si>
    <t>Full</t>
  </si>
  <si>
    <t>60 vCPUs</t>
  </si>
  <si>
    <t>8 vCPUs</t>
  </si>
  <si>
    <t>16 vCPUs</t>
  </si>
  <si>
    <t>32 vCPUs</t>
  </si>
  <si>
    <t>2 vCPUs</t>
  </si>
  <si>
    <t>4 vCPUs</t>
  </si>
  <si>
    <t>48 vCPUs</t>
  </si>
  <si>
    <t>64 vCPUs</t>
  </si>
  <si>
    <t>12 vCPUs</t>
  </si>
  <si>
    <t>24 vCPUs</t>
  </si>
  <si>
    <t>General computing</t>
  </si>
  <si>
    <t>Memory-optimized</t>
  </si>
  <si>
    <t>General computing-plus</t>
  </si>
  <si>
    <t>SQL-HORA</t>
  </si>
  <si>
    <t>SQL-MES</t>
  </si>
  <si>
    <t>RESUMEN</t>
  </si>
  <si>
    <t>Cómputo general</t>
  </si>
  <si>
    <t>4 vCPU</t>
  </si>
  <si>
    <t>vCPU</t>
  </si>
  <si>
    <t>GB</t>
  </si>
  <si>
    <t>60 vCPU</t>
  </si>
  <si>
    <t>128 GB</t>
  </si>
  <si>
    <t>256 GB</t>
  </si>
  <si>
    <t>8 vCPU</t>
  </si>
  <si>
    <t>16 GB</t>
  </si>
  <si>
    <t>32 GB</t>
  </si>
  <si>
    <t>16 vCPU</t>
  </si>
  <si>
    <t>64 GB</t>
  </si>
  <si>
    <t>32 vCPU</t>
  </si>
  <si>
    <t>2 vCPU</t>
  </si>
  <si>
    <t>4 GB</t>
  </si>
  <si>
    <t>8 GB</t>
  </si>
  <si>
    <t>48 vCPU</t>
  </si>
  <si>
    <t>192 GB</t>
  </si>
  <si>
    <t>64 vCPU</t>
  </si>
  <si>
    <t>12 vCPU</t>
  </si>
  <si>
    <t>48 GB</t>
  </si>
  <si>
    <t>24 vCPU</t>
  </si>
  <si>
    <t>96 GB</t>
  </si>
  <si>
    <t>24 GB</t>
  </si>
  <si>
    <t>384 GB</t>
  </si>
  <si>
    <t>512 GB</t>
  </si>
  <si>
    <t>1 vCPU</t>
  </si>
  <si>
    <t>2 GB</t>
  </si>
  <si>
    <t>1 GB</t>
  </si>
  <si>
    <t>Windows | Microsoft Windows Server 2019 Datacenter</t>
  </si>
  <si>
    <t>Cómputo-plus</t>
  </si>
  <si>
    <t>Memoria optimizada</t>
  </si>
  <si>
    <t>Capacidad ultraalta de E/S</t>
  </si>
  <si>
    <t>Cómputo-básico</t>
  </si>
  <si>
    <t>Aceleración mediante GPU</t>
  </si>
  <si>
    <t>Windows Server 2016 Datacenter + SQL Server 2017 Std. Ed.</t>
  </si>
  <si>
    <t>Windows Server 2019 Datacenter</t>
  </si>
  <si>
    <t xml:space="preserve"> =VLOOKUP(B4,'Precios Santiago v1.xlsx'!Table2[#Data],9,FALSE)
 =VLOOKUP(B4,'Precios Santiago v1.xlsx'!Table2[#Data],10,FALSE)</t>
  </si>
  <si>
    <t>Windows Server 2016 Datacenter + SQL Server 2017 Std. Ed. (Pay per use USD)</t>
  </si>
  <si>
    <t>General Computing|s3.medium.2|1vCPU|2GB|windows|Duration</t>
  </si>
  <si>
    <t>General Computing|s3.medium.4|1vCPU|4GB|windows|Duration</t>
  </si>
  <si>
    <t>General Computing|s3.small.1|1vCPU|1GB|windows|Duration</t>
  </si>
  <si>
    <t>General Entry|t6.medium.2|1vCPU|2GB|windows|Duration</t>
  </si>
  <si>
    <t>General Entry|t6.small.1|1vCPU|1GB|windows|Duration</t>
  </si>
  <si>
    <t>Normal|s6.medium.2|1vCPU|2GB|windows|Duration</t>
  </si>
  <si>
    <t>Normal|s6.medium.4|1vCPU|4GB|windows|Duration</t>
  </si>
  <si>
    <t>Normal|s6.small.1|1vCPU|1GB|windows|Duration</t>
  </si>
  <si>
    <t>1vCPU</t>
  </si>
  <si>
    <t>REPLACE(B5;FIND(" | No Upfront | 1 Year";B5);LEN(" | No Upfront | 1 Year");"")</t>
  </si>
  <si>
    <t>General computing-basic</t>
  </si>
  <si>
    <t>SUSE 15SP3 for SAP</t>
  </si>
  <si>
    <t>SUSE Linux Enterprise Server 15 SP3</t>
  </si>
  <si>
    <t>General computing-basic|t6.2xlarge.1|8vCPUs|8GB|windows|Duration</t>
  </si>
  <si>
    <t>General computing-basic|t6.2xlarge.2|8vCPUs|16GB|windows|Duration</t>
  </si>
  <si>
    <t>General computing-basic|t6.4xlarge.1|16vCPUs|16GB|windows|Duration</t>
  </si>
  <si>
    <t>General computing-basic|t6.4xlarge.2|16vCPUs|32GB|windows|Duration</t>
  </si>
  <si>
    <t>General computing-basic|t6.large.1|2vCPUs|2GB|windows|Duration</t>
  </si>
  <si>
    <t>General computing-basic|t6.large.2|2vCPUs|4GB|windows|Duration</t>
  </si>
  <si>
    <t>General computing-basic|t6.medium.2|1vCPU|2GB|windows|Duration</t>
  </si>
  <si>
    <t>General computing-basic|t6.small.1|1vCPU|1GB|windows|Duration</t>
  </si>
  <si>
    <t>General computing-basic|t6.xlarge.1|4vCPUs|4GB|windows|Duration</t>
  </si>
  <si>
    <t>General computing-basic|t6.xlarge.2|4vCPUs|8GB|windows|Duration</t>
  </si>
  <si>
    <t>Total (GB)</t>
  </si>
  <si>
    <t>Incremental (%)</t>
  </si>
  <si>
    <t>Vault (GB)</t>
  </si>
  <si>
    <t>Vault (TB)</t>
  </si>
  <si>
    <t>Cost</t>
  </si>
  <si>
    <t>REPLACE(B5;FIND(" | No Upfront | 3 Years";B5);LEN(" | No Upfront | 3 Years");"")</t>
  </si>
  <si>
    <t>REPLACE(B5;FIND(I$2$);LEN(I$2$);"")</t>
  </si>
  <si>
    <t>Cloud Backup and Recovery 1</t>
  </si>
  <si>
    <t xml:space="preserve">General AZ </t>
  </si>
  <si>
    <t xml:space="preserve">  Vault Type</t>
  </si>
  <si>
    <t>730 hours</t>
  </si>
  <si>
    <t>Elastic IP 1</t>
  </si>
  <si>
    <t xml:space="preserve">  Bandwidth Price</t>
  </si>
  <si>
    <t xml:space="preserve">  EIP Price</t>
  </si>
  <si>
    <t>Virtual Private Network 1</t>
  </si>
  <si>
    <t xml:space="preserve">  Routing Type</t>
  </si>
  <si>
    <t xml:space="preserve">  VPN Connections</t>
  </si>
  <si>
    <t>Object Storage Service 1</t>
  </si>
  <si>
    <t>1 month</t>
  </si>
  <si>
    <t xml:space="preserve">  Storage Space</t>
  </si>
  <si>
    <t xml:space="preserve">  Internet Outbound Traffic</t>
  </si>
  <si>
    <t xml:space="preserve">  API requests (read)</t>
  </si>
  <si>
    <t xml:space="preserve">  API requests (write)</t>
  </si>
  <si>
    <t xml:space="preserve">  API requests (delete)</t>
  </si>
  <si>
    <t xml:space="preserve">  Pull Traffic</t>
  </si>
  <si>
    <t>0GB</t>
  </si>
  <si>
    <t xml:space="preserve">  Cross-Region Replication Traffic</t>
  </si>
  <si>
    <t>Host Security Service 1</t>
  </si>
  <si>
    <t xml:space="preserve">  Edition</t>
  </si>
  <si>
    <t>Enterprise</t>
  </si>
  <si>
    <t>Web Application Firewall 1</t>
  </si>
  <si>
    <t xml:space="preserve">  Number of Domains</t>
  </si>
  <si>
    <t>1PCS</t>
  </si>
  <si>
    <t xml:space="preserve">  Number of Rules</t>
  </si>
  <si>
    <t>196amounts</t>
  </si>
  <si>
    <t xml:space="preserve">  Number of Requests</t>
  </si>
  <si>
    <t>1Million times</t>
  </si>
  <si>
    <t>2019 Standard Edition</t>
  </si>
  <si>
    <t>Storage</t>
  </si>
  <si>
    <t>Primary/Standby</t>
  </si>
  <si>
    <t>Billed by Huawei Cloud</t>
  </si>
  <si>
    <t>+</t>
  </si>
  <si>
    <t xml:space="preserve">2 vCPUs | 8 GB </t>
  </si>
  <si>
    <t>Billed by Third Party</t>
  </si>
  <si>
    <t xml:space="preserve">2 vCPUs | 16 GB </t>
  </si>
  <si>
    <t xml:space="preserve">4 vCPUs | 16 GB </t>
  </si>
  <si>
    <t xml:space="preserve">4 vCPUs | 32 GB </t>
  </si>
  <si>
    <t xml:space="preserve">8 vCPUs | 32 GB </t>
  </si>
  <si>
    <t>Single</t>
  </si>
  <si>
    <t>2019 Enterprise Edition</t>
  </si>
  <si>
    <t>Cluster</t>
  </si>
  <si>
    <t xml:space="preserve">4 vCPUs | 8 GB </t>
  </si>
  <si>
    <t>2017 Web Edition</t>
  </si>
  <si>
    <t>Frecuencia (días)</t>
  </si>
  <si>
    <t>Retencion (días)</t>
  </si>
  <si>
    <t>Monthly</t>
  </si>
  <si>
    <t xml:space="preserve">  Specification</t>
  </si>
  <si>
    <t xml:space="preserve">  Active EIP</t>
  </si>
  <si>
    <t xml:space="preserve">  Active EIP 2</t>
  </si>
  <si>
    <t>NAT Gateway 1</t>
  </si>
  <si>
    <t xml:space="preserve">  Type</t>
  </si>
  <si>
    <t>Small</t>
  </si>
  <si>
    <t>Support Plans 1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</si>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</sst>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"/>
    <numFmt numFmtId="165" formatCode="#,##0.00###"/>
    <numFmt numFmtId="166" formatCode="#,##0&quot; hours&quot;"/>
    <numFmt numFmtId="167" formatCode="&quot;Dedicated | Dynamic BGP | Traffic | &quot;#,##0&quot;GB&quot;"/>
    <numFmt numFmtId="168" formatCode="[=1]#,##0;[&gt;1]#,##0&quot;PCS&quot;"/>
    <numFmt numFmtId="169" formatCode="&quot;Dynamic BGP | Traffic | &quot;#,##0&quot;GB&quot;"/>
    <numFmt numFmtId="170" formatCode="&quot;Standard | &quot;#,##0&quot;TB | Single-AZ storage | Object storage&quot;"/>
    <numFmt numFmtId="171" formatCode="#,##0&quot;GB&quot;"/>
    <numFmt numFmtId="172" formatCode="#,##0&quot;x 1,000 requests&quot;"/>
    <numFmt numFmtId="173" formatCode="0.00000"/>
    <numFmt numFmtId="174" formatCode="#,##0.0000&quot; USD/hour&quot;"/>
    <numFmt numFmtId="175" formatCode="&quot;Server backup vault | &quot;0&quot;GB&quot;"/>
    <numFmt numFmtId="176" formatCode="&quot;File system backup vault | &quot;0&quot;GB&quot;"/>
    <numFmt numFmtId="177" formatCode="&quot;Database server backup vault | &quot;0&quot;GB&quot;"/>
    <numFmt numFmtId="178" formatCode="&quot;Professional 1 | &quot;#&quot; VPN Connection Groups&quot;"/>
    <numFmt numFmtId="179" formatCode="&quot;Buy now | Traffic | &quot;#&quot;GB&quot;"/>
    <numFmt numFmtId="180" formatCode="#,##0&quot; Hours&quot;"/>
    <numFmt numFmtId="181" formatCode="[=1]#&quot; day&quot;;#&quot; days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微软雅黑"/>
    </font>
    <font>
      <sz val="12"/>
      <color rgb="FFCD2626"/>
      <name val="微软雅黑"/>
    </font>
    <font>
      <sz val="12"/>
      <color rgb="FF8F8F8F"/>
      <name val="微软雅黑"/>
    </font>
    <font>
      <sz val="12"/>
      <color rgb="FF00CD00"/>
      <name val="微软雅黑"/>
    </font>
    <font>
      <sz val="11"/>
      <color theme="0" tint="-4.9989318521683403E-2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2"/>
      <color rgb="FFF5F5F5"/>
      <name val="微软雅黑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  <fill>
      <patternFill patternType="solid">
        <fgColor rgb="FF4F81BD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0" fontId="0" fillId="0" borderId="1" xfId="0" applyFont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4" fillId="6" borderId="0" xfId="0" applyFont="1" applyFill="1" applyAlignment="1">
      <alignment horizontal="left" vertical="center" wrapText="1"/>
    </xf>
    <xf numFmtId="0" fontId="0" fillId="6" borderId="0" xfId="0" applyFill="1"/>
    <xf numFmtId="165" fontId="2" fillId="6" borderId="0" xfId="0" applyNumberFormat="1" applyFont="1" applyFill="1" applyAlignment="1">
      <alignment horizontal="right" vertical="center" wrapText="1"/>
    </xf>
    <xf numFmtId="165" fontId="5" fillId="6" borderId="0" xfId="0" applyNumberFormat="1" applyFont="1" applyFill="1" applyAlignment="1">
      <alignment horizontal="right" vertical="center" wrapText="1"/>
    </xf>
    <xf numFmtId="165" fontId="5" fillId="6" borderId="3" xfId="0" applyNumberFormat="1" applyFont="1" applyFill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166" fontId="4" fillId="6" borderId="0" xfId="0" applyNumberFormat="1" applyFont="1" applyFill="1" applyAlignment="1">
      <alignment horizontal="left" vertical="center" wrapText="1"/>
    </xf>
    <xf numFmtId="173" fontId="0" fillId="0" borderId="0" xfId="0" applyNumberFormat="1"/>
    <xf numFmtId="0" fontId="6" fillId="6" borderId="0" xfId="0" applyFont="1" applyFill="1" applyProtection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7" borderId="4" xfId="0" applyFont="1" applyFill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171" fontId="11" fillId="0" borderId="6" xfId="0" applyNumberFormat="1" applyFont="1" applyBorder="1" applyAlignment="1">
      <alignment vertical="center"/>
    </xf>
    <xf numFmtId="174" fontId="11" fillId="0" borderId="7" xfId="0" applyNumberFormat="1" applyFont="1" applyBorder="1" applyAlignment="1">
      <alignment vertical="center"/>
    </xf>
    <xf numFmtId="0" fontId="4" fillId="6" borderId="0" xfId="0" applyFont="1" applyFill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NumberFormat="1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180" fontId="2" fillId="0" borderId="2" xfId="0" applyNumberFormat="1" applyFont="1" applyBorder="1" applyAlignment="1">
      <alignment horizontal="left" vertical="center" wrapText="1"/>
    </xf>
    <xf numFmtId="180" fontId="4" fillId="6" borderId="0" xfId="0" applyNumberFormat="1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181" fontId="4" fillId="6" borderId="0" xfId="0" applyNumberFormat="1" applyFont="1" applyFill="1" applyAlignment="1">
      <alignment horizontal="left" vertical="center" wrapText="1"/>
    </xf>
    <xf numFmtId="181" fontId="2" fillId="0" borderId="2" xfId="0" applyNumberFormat="1" applyFont="1" applyBorder="1" applyAlignment="1">
      <alignment horizontal="left" vertical="center" wrapText="1"/>
    </xf>
    <xf numFmtId="0" fontId="12" fillId="6" borderId="0" xfId="0" applyFont="1" applyFill="1" applyAlignment="1" applyProtection="1">
      <alignment horizontal="left" vertical="center" wrapText="1"/>
    </xf>
    <xf numFmtId="175" fontId="4" fillId="6" borderId="0" xfId="0" applyNumberFormat="1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/>
    </xf>
    <xf numFmtId="176" fontId="4" fillId="6" borderId="0" xfId="0" applyNumberFormat="1" applyFont="1" applyFill="1" applyAlignment="1">
      <alignment horizontal="left" vertical="center" wrapText="1"/>
    </xf>
    <xf numFmtId="170" fontId="4" fillId="6" borderId="0" xfId="0" applyNumberFormat="1" applyFont="1" applyFill="1" applyAlignment="1">
      <alignment horizontal="left" vertical="center" wrapText="1"/>
    </xf>
    <xf numFmtId="171" fontId="4" fillId="6" borderId="0" xfId="0" applyNumberFormat="1" applyFont="1" applyFill="1" applyAlignment="1">
      <alignment horizontal="left" vertical="center" wrapText="1"/>
    </xf>
    <xf numFmtId="172" fontId="4" fillId="6" borderId="0" xfId="0" applyNumberFormat="1" applyFont="1" applyFill="1" applyAlignment="1">
      <alignment horizontal="left" vertical="center" wrapText="1"/>
    </xf>
    <xf numFmtId="177" fontId="4" fillId="6" borderId="0" xfId="0" applyNumberFormat="1" applyFont="1" applyFill="1" applyAlignment="1">
      <alignment horizontal="left" vertical="center" wrapText="1"/>
    </xf>
    <xf numFmtId="167" fontId="4" fillId="6" borderId="0" xfId="0" applyNumberFormat="1" applyFont="1" applyFill="1" applyAlignment="1">
      <alignment horizontal="left" vertical="center" wrapText="1"/>
    </xf>
    <xf numFmtId="168" fontId="4" fillId="6" borderId="0" xfId="0" applyNumberFormat="1" applyFont="1" applyFill="1" applyAlignment="1">
      <alignment horizontal="left" vertical="center" wrapText="1"/>
    </xf>
    <xf numFmtId="169" fontId="4" fillId="6" borderId="0" xfId="0" applyNumberFormat="1" applyFont="1" applyFill="1" applyAlignment="1">
      <alignment horizontal="left" vertical="center" wrapText="1"/>
    </xf>
    <xf numFmtId="178" fontId="4" fillId="6" borderId="0" xfId="0" applyNumberFormat="1" applyFont="1" applyFill="1" applyAlignment="1">
      <alignment horizontal="left" vertical="center" wrapText="1"/>
    </xf>
    <xf numFmtId="179" fontId="4" fillId="6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1" totalsRowShown="0">
  <autoFilter ref="A1:G91" xr:uid="{00000000-0009-0000-0100-000001000000}"/>
  <sortState ref="A2:F91">
    <sortCondition ref="B1:B91"/>
  </sortState>
  <tableColumns count="7">
    <tableColumn id="1" xr3:uid="{00000000-0010-0000-0000-000001000000}" name="Cloud Service Type"/>
    <tableColumn id="2" xr3:uid="{00000000-0010-0000-0000-000002000000}" name="Specification"/>
    <tableColumn id="3" xr3:uid="{00000000-0010-0000-0000-000003000000}" name="Region"/>
    <tableColumn id="4" xr3:uid="{00000000-0010-0000-0000-000004000000}" name="Billing Mode"/>
    <tableColumn id="5" xr3:uid="{00000000-0010-0000-0000-000005000000}" name="List Price($)"/>
    <tableColumn id="6" xr3:uid="{00000000-0010-0000-0000-000006000000}" name="Pricing Basis"/>
    <tableColumn id="7" xr3:uid="{00000000-0010-0000-0000-000007000000}" name="Column1" dataDxfId="16">
      <calculatedColumnFormula>Table1[[#This Row],[List Price($)]]*730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RICE" displayName="Table_PRICE" ref="J1:Y91" totalsRowShown="0">
  <autoFilter ref="J1:Y91" xr:uid="{00000000-0009-0000-0100-000002000000}"/>
  <tableColumns count="16">
    <tableColumn id="11" xr3:uid="{00000000-0010-0000-0100-00000B000000}" name="Full" dataDxfId="15">
      <calculatedColumnFormula>"x86 | "&amp;Table_PRICE[[#This Row],[Specification]] &amp;" | "&amp;Table_PRICE[[#This Row],[Flavor]]&amp;" | "&amp;Table_PRICE[[#This Row],[CPU]]&amp;" | "&amp;Table_PRICE[[#This Row],[RAM]]</calculatedColumnFormula>
    </tableColumn>
    <tableColumn id="1" xr3:uid="{00000000-0010-0000-0100-000001000000}" name="Specification"/>
    <tableColumn id="2" xr3:uid="{00000000-0010-0000-0100-000002000000}" name="Flavor"/>
    <tableColumn id="3" xr3:uid="{00000000-0010-0000-0100-000003000000}" name="CPU"/>
    <tableColumn id="4" xr3:uid="{00000000-0010-0000-0100-000004000000}" name="RAM"/>
    <tableColumn id="5" xr3:uid="{00000000-0010-0000-0100-000005000000}" name="PPU Hour"/>
    <tableColumn id="6" xr3:uid="{00000000-0010-0000-0100-000006000000}" name="RI Hour/1 year" dataDxfId="14"/>
    <tableColumn id="7" xr3:uid="{00000000-0010-0000-0100-000007000000}" name="RI Hour/3 year" dataDxfId="13"/>
    <tableColumn id="8" xr3:uid="{00000000-0010-0000-0100-000008000000}" name="PPU Monthly" dataDxfId="12"/>
    <tableColumn id="9" xr3:uid="{00000000-0010-0000-0100-000009000000}" name="RI Monthly/1 year" dataDxfId="11"/>
    <tableColumn id="10" xr3:uid="{00000000-0010-0000-0100-00000A000000}" name="RI Monthly/3 year"/>
    <tableColumn id="12" xr3:uid="{00000000-0010-0000-0100-00000C000000}" name="SQL-HORA"/>
    <tableColumn id="13" xr3:uid="{00000000-0010-0000-0100-00000D000000}" name="SQL-MES" dataDxfId="10">
      <calculatedColumnFormula>Table_PRICE[[#This Row],[SQL-HORA]]*730</calculatedColumnFormula>
    </tableColumn>
    <tableColumn id="15" xr3:uid="{58199A53-DC6A-4B6C-9488-23DBCA9D15B1}" name="SUSE Linux Enterprise Server 15 SP3"/>
    <tableColumn id="16" xr3:uid="{B0FFA25D-29D3-4E17-A2D2-C0A903F60A5C}" name="SUSE 15SP3 for SAP" dataDxfId="9"/>
    <tableColumn id="14" xr3:uid="{00000000-0010-0000-0100-00000E000000}" name="RESUMEN" dataDxfId="8">
      <calculatedColumnFormula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91" totalsRowShown="0">
  <autoFilter ref="A1:G91" xr:uid="{00000000-0009-0000-0100-000003000000}"/>
  <sortState ref="A2:F91">
    <sortCondition ref="B1:B91"/>
  </sortState>
  <tableColumns count="7">
    <tableColumn id="1" xr3:uid="{00000000-0010-0000-0200-000001000000}" name="Cloud Service Type"/>
    <tableColumn id="2" xr3:uid="{00000000-0010-0000-0200-000002000000}" name="Specification"/>
    <tableColumn id="3" xr3:uid="{00000000-0010-0000-0200-000003000000}" name="Region"/>
    <tableColumn id="4" xr3:uid="{00000000-0010-0000-0200-000004000000}" name="Billing Mode"/>
    <tableColumn id="5" xr3:uid="{00000000-0010-0000-0200-000005000000}" name="List Price($)"/>
    <tableColumn id="6" xr3:uid="{00000000-0010-0000-0200-000006000000}" name="Pricing Basis"/>
    <tableColumn id="7" xr3:uid="{00000000-0010-0000-0200-000007000000}" name="Column1" dataDxfId="7">
      <calculatedColumnFormula>Table14[[#This Row],[List Price($)]]*730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J1:W91" totalsRowShown="0">
  <autoFilter ref="J1:W91" xr:uid="{00000000-0009-0000-0100-000004000000}"/>
  <sortState ref="J2:U91">
    <sortCondition ref="L2:L91"/>
    <sortCondition ref="M2:M91"/>
    <sortCondition ref="N2:N91"/>
  </sortState>
  <tableColumns count="14">
    <tableColumn id="11" xr3:uid="{00000000-0010-0000-0300-00000B000000}" name="Full" dataDxfId="6">
      <calculatedColumnFormula>"x86 | "&amp;Table25[[#This Row],[Specification]] &amp;" | "&amp;Table25[[#This Row],[Flavor]]&amp;" | "&amp;Table25[[#This Row],[CPU]]&amp;" | "&amp;Table25[[#This Row],[RAM]]</calculatedColumnFormula>
    </tableColumn>
    <tableColumn id="1" xr3:uid="{00000000-0010-0000-0300-000001000000}" name="Specification"/>
    <tableColumn id="2" xr3:uid="{00000000-0010-0000-0300-000002000000}" name="Flavor"/>
    <tableColumn id="3" xr3:uid="{00000000-0010-0000-0300-000003000000}" name="CPU"/>
    <tableColumn id="4" xr3:uid="{00000000-0010-0000-0300-000004000000}" name="RAM"/>
    <tableColumn id="5" xr3:uid="{00000000-0010-0000-0300-000005000000}" name="PPU Hour"/>
    <tableColumn id="6" xr3:uid="{00000000-0010-0000-0300-000006000000}" name="RI Hour/1 year" dataDxfId="5"/>
    <tableColumn id="7" xr3:uid="{00000000-0010-0000-0300-000007000000}" name="RI Hour/3 year" dataDxfId="4"/>
    <tableColumn id="8" xr3:uid="{00000000-0010-0000-0300-000008000000}" name="PPU Monthly" dataDxfId="3"/>
    <tableColumn id="9" xr3:uid="{00000000-0010-0000-0300-000009000000}" name="RI Monthly/1 year" dataDxfId="2"/>
    <tableColumn id="10" xr3:uid="{00000000-0010-0000-0300-00000A000000}" name="RI Monthly/3 year"/>
    <tableColumn id="12" xr3:uid="{00000000-0010-0000-0300-00000C000000}" name="SQL-HORA"/>
    <tableColumn id="13" xr3:uid="{00000000-0010-0000-0300-00000D000000}" name="SQL-MES" dataDxfId="1">
      <calculatedColumnFormula>Table25[[#This Row],[SQL-HORA]]*730</calculatedColumnFormula>
    </tableColumn>
    <tableColumn id="14" xr3:uid="{00000000-0010-0000-0300-00000E000000}" name="RESUMEN" dataDxfId="0">
      <calculatedColumnFormula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C088-45AF-4848-AB64-AE87542B282D}">
  <dimension ref="A1:I85"/>
  <sheetViews>
    <sheetView topLeftCell="A6" workbookViewId="0">
      <selection activeCell="H5" sqref="H5"/>
    </sheetView>
  </sheetViews>
  <sheetFormatPr defaultRowHeight="14.25"/>
  <cols>
    <col min="1" max="1" width="25.86328125" customWidth="1"/>
    <col min="2" max="2" width="38.73046875" customWidth="1"/>
    <col min="3" max="3" width="19.3984375" customWidth="1"/>
    <col min="4" max="4" width="18.3984375" customWidth="1"/>
    <col min="5" max="5" width="17.73046875" bestFit="1" customWidth="1"/>
    <col min="6" max="6" width="12.1328125" bestFit="1" customWidth="1"/>
    <col min="7" max="7" width="15.73046875" bestFit="1" customWidth="1"/>
    <col min="8" max="8" width="12.1328125" bestFit="1" customWidth="1"/>
  </cols>
  <sheetData>
    <row r="1" spans="1:8" ht="39.950000000000003" customHeight="1">
      <c r="A1" s="15" t="s">
        <v>295</v>
      </c>
      <c r="B1" s="15" t="s">
        <v>8</v>
      </c>
      <c r="C1" s="15" t="s">
        <v>296</v>
      </c>
      <c r="D1" s="15" t="s">
        <v>343</v>
      </c>
      <c r="E1" s="15" t="s">
        <v>306</v>
      </c>
      <c r="F1" s="16">
        <f>F2</f>
        <v>360</v>
      </c>
      <c r="G1" s="17">
        <v>0</v>
      </c>
      <c r="H1" s="18">
        <f t="shared" ref="H1:H2" si="0">F1-G1</f>
        <v>360</v>
      </c>
    </row>
    <row r="2" spans="1:8" ht="16.149999999999999">
      <c r="A2" s="43" t="s">
        <v>297</v>
      </c>
      <c r="B2" s="50">
        <f>C44</f>
        <v>10000</v>
      </c>
      <c r="C2" s="50"/>
      <c r="D2" s="20"/>
      <c r="E2" s="43" t="s">
        <v>306</v>
      </c>
      <c r="F2" s="21">
        <f>0.036*B2</f>
        <v>360</v>
      </c>
      <c r="G2" s="22">
        <v>0</v>
      </c>
      <c r="H2" s="23">
        <f t="shared" si="0"/>
        <v>360</v>
      </c>
    </row>
    <row r="3" spans="1:8" ht="39.950000000000003" customHeight="1">
      <c r="A3" s="15" t="s">
        <v>295</v>
      </c>
      <c r="B3" s="15" t="s">
        <v>8</v>
      </c>
      <c r="C3" s="15" t="s">
        <v>296</v>
      </c>
      <c r="D3" s="15" t="s">
        <v>9</v>
      </c>
      <c r="E3" s="15" t="s">
        <v>298</v>
      </c>
      <c r="F3" s="16">
        <f>F4</f>
        <v>365</v>
      </c>
      <c r="G3" s="17">
        <v>0</v>
      </c>
      <c r="H3" s="18">
        <f t="shared" ref="H3:H6" si="1">F3-G3</f>
        <v>365</v>
      </c>
    </row>
    <row r="4" spans="1:8" ht="16.149999999999999">
      <c r="A4" s="19" t="s">
        <v>297</v>
      </c>
      <c r="B4" s="50">
        <f>C44</f>
        <v>10000</v>
      </c>
      <c r="C4" s="50"/>
      <c r="D4" s="20"/>
      <c r="E4" s="19" t="s">
        <v>298</v>
      </c>
      <c r="F4" s="21">
        <f>0.00005*B4*730</f>
        <v>365</v>
      </c>
      <c r="G4" s="22">
        <v>0</v>
      </c>
      <c r="H4" s="23">
        <f t="shared" si="1"/>
        <v>365</v>
      </c>
    </row>
    <row r="5" spans="1:8" ht="39.950000000000003" customHeight="1">
      <c r="A5" s="15" t="s">
        <v>295</v>
      </c>
      <c r="B5" s="15" t="s">
        <v>8</v>
      </c>
      <c r="C5" s="15" t="s">
        <v>296</v>
      </c>
      <c r="D5" s="15" t="s">
        <v>9</v>
      </c>
      <c r="E5" s="15" t="s">
        <v>298</v>
      </c>
      <c r="F5" s="16">
        <f>F6</f>
        <v>657</v>
      </c>
      <c r="G5" s="17">
        <v>0</v>
      </c>
      <c r="H5" s="18">
        <f t="shared" si="1"/>
        <v>657</v>
      </c>
    </row>
    <row r="6" spans="1:8" ht="16.149999999999999">
      <c r="A6" s="19" t="s">
        <v>297</v>
      </c>
      <c r="B6" s="53">
        <f>C44</f>
        <v>10000</v>
      </c>
      <c r="C6" s="53"/>
      <c r="D6" s="20"/>
      <c r="E6" s="19" t="s">
        <v>298</v>
      </c>
      <c r="F6" s="21">
        <f>0.00009*B6*730</f>
        <v>657</v>
      </c>
      <c r="G6" s="22">
        <v>0</v>
      </c>
      <c r="H6" s="23">
        <f t="shared" si="1"/>
        <v>657</v>
      </c>
    </row>
    <row r="7" spans="1:8" ht="39.950000000000003" customHeight="1">
      <c r="A7" s="15" t="s">
        <v>295</v>
      </c>
      <c r="B7" s="15" t="s">
        <v>8</v>
      </c>
      <c r="C7" s="15" t="s">
        <v>296</v>
      </c>
      <c r="D7" s="15" t="s">
        <v>9</v>
      </c>
      <c r="E7" s="15" t="s">
        <v>298</v>
      </c>
      <c r="F7" s="16">
        <f>F8</f>
        <v>8.0300000000000011</v>
      </c>
      <c r="G7" s="17">
        <v>0</v>
      </c>
      <c r="H7" s="18">
        <f t="shared" ref="H7:H8" si="2">F7-G7</f>
        <v>8.0300000000000011</v>
      </c>
    </row>
    <row r="8" spans="1:8" ht="16.149999999999999">
      <c r="A8" s="41" t="s">
        <v>297</v>
      </c>
      <c r="B8" s="57">
        <v>100</v>
      </c>
      <c r="C8" s="57"/>
      <c r="D8" s="20"/>
      <c r="E8" s="41" t="s">
        <v>298</v>
      </c>
      <c r="F8" s="21">
        <f>0.00011*B8*730</f>
        <v>8.0300000000000011</v>
      </c>
      <c r="G8" s="22">
        <v>0</v>
      </c>
      <c r="H8" s="23">
        <f t="shared" si="2"/>
        <v>8.0300000000000011</v>
      </c>
    </row>
    <row r="9" spans="1:8" ht="39.950000000000003" customHeight="1">
      <c r="A9" s="15" t="s">
        <v>347</v>
      </c>
      <c r="B9" s="15" t="s">
        <v>8</v>
      </c>
      <c r="C9" s="15" t="s">
        <v>296</v>
      </c>
      <c r="D9" s="15" t="s">
        <v>9</v>
      </c>
      <c r="E9" s="48">
        <f>E10</f>
        <v>30</v>
      </c>
      <c r="F9" s="16">
        <f>F10</f>
        <v>73.14</v>
      </c>
      <c r="G9" s="17">
        <v>0</v>
      </c>
      <c r="H9" s="18">
        <f>F9-G9</f>
        <v>73.14</v>
      </c>
    </row>
    <row r="10" spans="1:8" ht="16.149999999999999">
      <c r="A10" s="43" t="s">
        <v>348</v>
      </c>
      <c r="B10" s="51" t="s">
        <v>349</v>
      </c>
      <c r="C10" s="51"/>
      <c r="D10" s="43"/>
      <c r="E10" s="47">
        <v>30</v>
      </c>
      <c r="F10" s="21">
        <f>_xlfn.SWITCH($B10,"Small",2.438*$E10,"Middle",4.572*$E10,"Large",8.991*$E10,"Extra-large",15.849*$E10,0)</f>
        <v>73.14</v>
      </c>
      <c r="G10" s="22">
        <v>0</v>
      </c>
      <c r="H10" s="23">
        <f>F10-G10</f>
        <v>73.14</v>
      </c>
    </row>
    <row r="11" spans="1:8" ht="39.950000000000003" customHeight="1">
      <c r="A11" s="15" t="s">
        <v>299</v>
      </c>
      <c r="B11" s="15" t="s">
        <v>8</v>
      </c>
      <c r="C11" s="15" t="s">
        <v>296</v>
      </c>
      <c r="D11" s="15" t="s">
        <v>9</v>
      </c>
      <c r="E11" s="24">
        <v>730</v>
      </c>
      <c r="F11" s="16">
        <f>SUM(F12:F13)</f>
        <v>90.244</v>
      </c>
      <c r="G11" s="17">
        <v>0</v>
      </c>
      <c r="H11" s="18">
        <f t="shared" ref="H11:H13" si="3">F11</f>
        <v>90.244</v>
      </c>
    </row>
    <row r="12" spans="1:8" ht="16.149999999999999">
      <c r="A12" s="19" t="s">
        <v>300</v>
      </c>
      <c r="B12" s="58">
        <v>512</v>
      </c>
      <c r="C12" s="58"/>
      <c r="D12" s="20"/>
      <c r="E12" s="25">
        <f>E11</f>
        <v>730</v>
      </c>
      <c r="F12" s="21">
        <f>_xlfn.SWITCH(TRUE,$B12&lt;=10*1024,0.081*$B12,AND($B12&gt;10*1024,$B12&lt;=50*1024),0.077*$B12,AND($B12&gt;50*1024,$B12&lt;=150*1024),0.063*$B12,0.045*$B12)*$B13</f>
        <v>82.944000000000003</v>
      </c>
      <c r="G12" s="22">
        <v>0</v>
      </c>
      <c r="H12" s="23">
        <f t="shared" si="3"/>
        <v>82.944000000000003</v>
      </c>
    </row>
    <row r="13" spans="1:8" ht="16.149999999999999">
      <c r="A13" s="19" t="s">
        <v>301</v>
      </c>
      <c r="B13" s="59">
        <v>2</v>
      </c>
      <c r="C13" s="59"/>
      <c r="D13" s="20"/>
      <c r="E13" s="25">
        <f>E11</f>
        <v>730</v>
      </c>
      <c r="F13" s="21">
        <f>$B13*$E13*0.005</f>
        <v>7.3</v>
      </c>
      <c r="G13" s="22">
        <v>0</v>
      </c>
      <c r="H13" s="23">
        <f t="shared" si="3"/>
        <v>7.3</v>
      </c>
    </row>
    <row r="14" spans="1:8" ht="39.950000000000003" customHeight="1">
      <c r="A14" s="15" t="s">
        <v>302</v>
      </c>
      <c r="B14" s="15" t="s">
        <v>8</v>
      </c>
      <c r="C14" s="15" t="s">
        <v>296</v>
      </c>
      <c r="D14" s="15" t="s">
        <v>9</v>
      </c>
      <c r="E14" s="24">
        <v>730</v>
      </c>
      <c r="F14" s="16">
        <f>SUM(F15:F16)</f>
        <v>77</v>
      </c>
      <c r="G14" s="17">
        <v>0</v>
      </c>
      <c r="H14" s="18">
        <f t="shared" ref="H14:H38" si="4">F14-G14</f>
        <v>77</v>
      </c>
    </row>
    <row r="15" spans="1:8" ht="16.149999999999999">
      <c r="A15" s="19" t="s">
        <v>303</v>
      </c>
      <c r="B15" s="60">
        <v>500</v>
      </c>
      <c r="C15" s="60"/>
      <c r="D15" s="20"/>
      <c r="E15" s="25">
        <f>E14</f>
        <v>730</v>
      </c>
      <c r="F15" s="21">
        <f>_xlfn.SWITCH(TRUE,$B15&lt;=10*1024,0.081*$B15,AND($B15&gt;10*1024,$B15&lt;=50*1024),0.077*$B15,AND($B15&gt;50*1024,$B15&lt;=150*1024),0.063*$B15,0.045*$B15)*$B16</f>
        <v>40.5</v>
      </c>
      <c r="G15" s="22">
        <v>0</v>
      </c>
      <c r="H15" s="23">
        <f t="shared" si="4"/>
        <v>40.5</v>
      </c>
    </row>
    <row r="16" spans="1:8" ht="16.149999999999999">
      <c r="A16" s="19" t="s">
        <v>304</v>
      </c>
      <c r="B16" s="59">
        <v>1</v>
      </c>
      <c r="C16" s="59"/>
      <c r="D16" s="20"/>
      <c r="E16" s="25">
        <f>E14</f>
        <v>730</v>
      </c>
      <c r="F16" s="21">
        <f>$B16*$E16*0.05</f>
        <v>36.5</v>
      </c>
      <c r="G16" s="22">
        <v>0</v>
      </c>
      <c r="H16" s="23">
        <f t="shared" si="4"/>
        <v>36.5</v>
      </c>
    </row>
    <row r="17" spans="1:9" ht="39.950000000000003" customHeight="1">
      <c r="A17" s="15" t="s">
        <v>302</v>
      </c>
      <c r="B17" s="15" t="s">
        <v>8</v>
      </c>
      <c r="C17" s="15" t="s">
        <v>296</v>
      </c>
      <c r="D17" s="15" t="s">
        <v>343</v>
      </c>
      <c r="E17" s="15" t="s">
        <v>306</v>
      </c>
      <c r="F17" s="16">
        <f>F18</f>
        <v>209</v>
      </c>
      <c r="G17" s="17">
        <v>0</v>
      </c>
      <c r="H17" s="18">
        <f>F17-G17</f>
        <v>209</v>
      </c>
    </row>
    <row r="18" spans="1:9" ht="16.149999999999999">
      <c r="A18" s="42" t="s">
        <v>344</v>
      </c>
      <c r="B18" s="61">
        <v>10</v>
      </c>
      <c r="C18" s="61"/>
      <c r="D18" s="42"/>
      <c r="E18" s="42" t="s">
        <v>306</v>
      </c>
      <c r="F18" s="21">
        <f>209+_xlfn.SWITCH($B18,10,0,($B18/10-1)*82.5)</f>
        <v>209</v>
      </c>
      <c r="G18" s="22">
        <v>0</v>
      </c>
      <c r="H18" s="23">
        <f>F18-G18</f>
        <v>209</v>
      </c>
    </row>
    <row r="19" spans="1:9" ht="39.950000000000003" customHeight="1">
      <c r="A19" s="15" t="s">
        <v>302</v>
      </c>
      <c r="B19" s="15" t="s">
        <v>8</v>
      </c>
      <c r="C19" s="15" t="s">
        <v>296</v>
      </c>
      <c r="D19" s="15" t="s">
        <v>9</v>
      </c>
      <c r="E19" s="44">
        <v>730</v>
      </c>
      <c r="F19" s="16">
        <f>SUM(F20:F22)</f>
        <v>323.84399999999999</v>
      </c>
      <c r="G19" s="17">
        <v>0</v>
      </c>
      <c r="H19" s="18">
        <f>F19-G19</f>
        <v>323.84399999999999</v>
      </c>
    </row>
    <row r="20" spans="1:9" ht="16.149999999999999">
      <c r="A20" s="42" t="s">
        <v>344</v>
      </c>
      <c r="B20" s="61">
        <v>1</v>
      </c>
      <c r="C20" s="61"/>
      <c r="D20" s="42"/>
      <c r="E20" s="45">
        <f>E19</f>
        <v>730</v>
      </c>
      <c r="F20" s="21">
        <f>0.33*$E20*$B20</f>
        <v>240.9</v>
      </c>
      <c r="G20" s="22">
        <v>0</v>
      </c>
      <c r="H20" s="23">
        <f t="shared" ref="H20:H22" si="5">F20-G20</f>
        <v>240.9</v>
      </c>
    </row>
    <row r="21" spans="1:9" ht="16.149999999999999">
      <c r="A21" s="42" t="s">
        <v>345</v>
      </c>
      <c r="B21" s="62">
        <v>512</v>
      </c>
      <c r="C21" s="62"/>
      <c r="D21" s="42"/>
      <c r="E21" s="45">
        <f>E19</f>
        <v>730</v>
      </c>
      <c r="F21" s="21">
        <f>_xlfn.SWITCH(TRUE,$B21&lt;=10*1024,0.081*$B21,AND($B21&gt;10*1024,$B21&lt;=50*1024),0.077*$B21,AND($B21&gt;50*1024,$B21&lt;=150*1024),0.063*$B21,0.045*$B21)</f>
        <v>41.472000000000001</v>
      </c>
      <c r="G21" s="22">
        <v>0</v>
      </c>
      <c r="H21" s="23">
        <f t="shared" si="5"/>
        <v>41.472000000000001</v>
      </c>
    </row>
    <row r="22" spans="1:9" ht="16.149999999999999">
      <c r="A22" s="42" t="s">
        <v>346</v>
      </c>
      <c r="B22" s="62">
        <v>512</v>
      </c>
      <c r="C22" s="62"/>
      <c r="D22" s="42"/>
      <c r="E22" s="45">
        <f>E19</f>
        <v>730</v>
      </c>
      <c r="F22" s="21">
        <f>_xlfn.SWITCH(TRUE,$B22&lt;=10*1024,0.081*$B22,AND($B22&gt;10*1024,$B22&lt;=50*1024),0.077*$B22,AND($B22&gt;50*1024,$B22&lt;=150*1024),0.063*$B22,0.045*$B22)</f>
        <v>41.472000000000001</v>
      </c>
      <c r="G22" s="22">
        <v>0</v>
      </c>
      <c r="H22" s="23">
        <f t="shared" si="5"/>
        <v>41.472000000000001</v>
      </c>
    </row>
    <row r="23" spans="1:9" ht="39.950000000000003" customHeight="1">
      <c r="A23" s="15" t="s">
        <v>305</v>
      </c>
      <c r="B23" s="15" t="s">
        <v>8</v>
      </c>
      <c r="C23" s="15" t="s">
        <v>296</v>
      </c>
      <c r="D23" s="15" t="s">
        <v>9</v>
      </c>
      <c r="E23" s="15" t="s">
        <v>306</v>
      </c>
      <c r="F23" s="16">
        <f>SUM(F24:F30)</f>
        <v>218.11371500000052</v>
      </c>
      <c r="G23" s="17">
        <v>0</v>
      </c>
      <c r="H23" s="18">
        <f t="shared" si="4"/>
        <v>218.11371500000052</v>
      </c>
    </row>
    <row r="24" spans="1:9" ht="16.149999999999999">
      <c r="A24" s="19" t="s">
        <v>307</v>
      </c>
      <c r="B24" s="54">
        <v>10</v>
      </c>
      <c r="C24" s="54"/>
      <c r="D24" s="20"/>
      <c r="E24" s="19" t="s">
        <v>306</v>
      </c>
      <c r="F24" s="21">
        <f>0.0212916909179688*1024*B24</f>
        <v>218.02691500000051</v>
      </c>
      <c r="G24" s="22">
        <v>0</v>
      </c>
      <c r="H24" s="23">
        <f t="shared" si="4"/>
        <v>218.02691500000051</v>
      </c>
      <c r="I24" s="21"/>
    </row>
    <row r="25" spans="1:9" ht="32.25">
      <c r="A25" s="19" t="s">
        <v>308</v>
      </c>
      <c r="B25" s="55">
        <v>1</v>
      </c>
      <c r="C25" s="55"/>
      <c r="D25" s="20"/>
      <c r="E25" s="19" t="s">
        <v>306</v>
      </c>
      <c r="F25" s="21">
        <f>0.081*B25</f>
        <v>8.1000000000000003E-2</v>
      </c>
      <c r="G25" s="22">
        <v>0</v>
      </c>
      <c r="H25" s="23">
        <f t="shared" si="4"/>
        <v>8.1000000000000003E-2</v>
      </c>
    </row>
    <row r="26" spans="1:9" ht="16.149999999999999">
      <c r="A26" s="19" t="s">
        <v>309</v>
      </c>
      <c r="B26" s="56">
        <v>1</v>
      </c>
      <c r="C26" s="56"/>
      <c r="D26" s="20"/>
      <c r="E26" s="19" t="s">
        <v>306</v>
      </c>
      <c r="F26" s="21">
        <f>0.0004*B26</f>
        <v>4.0000000000000002E-4</v>
      </c>
      <c r="G26" s="22">
        <v>0</v>
      </c>
      <c r="H26" s="23">
        <f t="shared" si="4"/>
        <v>4.0000000000000002E-4</v>
      </c>
    </row>
    <row r="27" spans="1:9" ht="16.149999999999999">
      <c r="A27" s="19" t="s">
        <v>310</v>
      </c>
      <c r="B27" s="56">
        <v>1</v>
      </c>
      <c r="C27" s="56"/>
      <c r="D27" s="20"/>
      <c r="E27" s="19" t="s">
        <v>306</v>
      </c>
      <c r="F27" s="21">
        <f>0.005*B27</f>
        <v>5.0000000000000001E-3</v>
      </c>
      <c r="G27" s="22">
        <v>0</v>
      </c>
      <c r="H27" s="23">
        <f t="shared" si="4"/>
        <v>5.0000000000000001E-3</v>
      </c>
    </row>
    <row r="28" spans="1:9" ht="16.149999999999999">
      <c r="A28" s="19" t="s">
        <v>311</v>
      </c>
      <c r="B28" s="56">
        <v>1</v>
      </c>
      <c r="C28" s="56"/>
      <c r="D28" s="20"/>
      <c r="E28" s="19" t="s">
        <v>306</v>
      </c>
      <c r="F28" s="21">
        <f>0.0004*B28</f>
        <v>4.0000000000000002E-4</v>
      </c>
      <c r="G28" s="22">
        <v>0</v>
      </c>
      <c r="H28" s="23">
        <f t="shared" si="4"/>
        <v>4.0000000000000002E-4</v>
      </c>
    </row>
    <row r="29" spans="1:9" ht="16.149999999999999">
      <c r="A29" s="19" t="s">
        <v>312</v>
      </c>
      <c r="B29" s="51" t="s">
        <v>313</v>
      </c>
      <c r="C29" s="51"/>
      <c r="D29" s="20"/>
      <c r="E29" s="19" t="s">
        <v>306</v>
      </c>
      <c r="F29" s="21">
        <v>0</v>
      </c>
      <c r="G29" s="22">
        <v>0</v>
      </c>
      <c r="H29" s="23">
        <f t="shared" si="4"/>
        <v>0</v>
      </c>
    </row>
    <row r="30" spans="1:9" ht="32.25">
      <c r="A30" s="19" t="s">
        <v>314</v>
      </c>
      <c r="B30" s="51" t="s">
        <v>313</v>
      </c>
      <c r="C30" s="51"/>
      <c r="D30" s="20"/>
      <c r="E30" s="19" t="s">
        <v>306</v>
      </c>
      <c r="F30" s="21">
        <v>0</v>
      </c>
      <c r="G30" s="22">
        <v>0</v>
      </c>
      <c r="H30" s="23">
        <f t="shared" si="4"/>
        <v>0</v>
      </c>
    </row>
    <row r="31" spans="1:9" ht="39.950000000000003" customHeight="1">
      <c r="A31" s="15" t="s">
        <v>315</v>
      </c>
      <c r="B31" s="15" t="s">
        <v>8</v>
      </c>
      <c r="C31" s="15" t="s">
        <v>296</v>
      </c>
      <c r="D31" s="15" t="s">
        <v>9</v>
      </c>
      <c r="E31" s="38" t="str">
        <f>E32</f>
        <v>730 hours,*0</v>
      </c>
      <c r="F31" s="16">
        <f>F32</f>
        <v>0</v>
      </c>
      <c r="G31" s="17">
        <v>0</v>
      </c>
      <c r="H31" s="18">
        <f t="shared" si="4"/>
        <v>0</v>
      </c>
    </row>
    <row r="32" spans="1:9" ht="16.149999999999999">
      <c r="A32" s="37" t="s">
        <v>316</v>
      </c>
      <c r="B32" s="39" t="s">
        <v>317</v>
      </c>
      <c r="C32" s="27">
        <v>730</v>
      </c>
      <c r="D32" s="27">
        <f>COUNTIF($A$5:$A$48,"Elastic Cloud Server*")</f>
        <v>0</v>
      </c>
      <c r="E32" s="40" t="str">
        <f>C32&amp;" hours,*"&amp;D32</f>
        <v>730 hours,*0</v>
      </c>
      <c r="F32" s="21">
        <f>0.03*D32*C32</f>
        <v>0</v>
      </c>
      <c r="G32" s="22">
        <v>0</v>
      </c>
      <c r="H32" s="23">
        <f t="shared" si="4"/>
        <v>0</v>
      </c>
    </row>
    <row r="33" spans="1:9" ht="39.950000000000003" customHeight="1">
      <c r="A33" s="15" t="s">
        <v>318</v>
      </c>
      <c r="B33" s="15" t="s">
        <v>8</v>
      </c>
      <c r="C33" s="15" t="s">
        <v>296</v>
      </c>
      <c r="D33" s="15" t="s">
        <v>9</v>
      </c>
      <c r="E33" s="15" t="s">
        <v>298</v>
      </c>
      <c r="F33" s="16">
        <f>SUM(F34:F36)</f>
        <v>383.41200000000003</v>
      </c>
      <c r="G33" s="17">
        <v>0</v>
      </c>
      <c r="H33" s="18">
        <f t="shared" si="4"/>
        <v>383.41200000000003</v>
      </c>
    </row>
    <row r="34" spans="1:9" ht="16.149999999999999">
      <c r="A34" s="19" t="s">
        <v>319</v>
      </c>
      <c r="B34" s="51" t="s">
        <v>320</v>
      </c>
      <c r="C34" s="51"/>
      <c r="D34" s="20"/>
      <c r="E34" s="19" t="s">
        <v>298</v>
      </c>
      <c r="F34" s="21">
        <v>182.5</v>
      </c>
      <c r="G34" s="22">
        <v>0</v>
      </c>
      <c r="H34" s="23">
        <f t="shared" si="4"/>
        <v>182.5</v>
      </c>
      <c r="I34" s="26"/>
    </row>
    <row r="35" spans="1:9" ht="16.149999999999999">
      <c r="A35" s="19" t="s">
        <v>321</v>
      </c>
      <c r="B35" s="51" t="s">
        <v>322</v>
      </c>
      <c r="C35" s="51"/>
      <c r="D35" s="20"/>
      <c r="E35" s="19" t="s">
        <v>298</v>
      </c>
      <c r="F35" s="21">
        <v>200.31200000000001</v>
      </c>
      <c r="G35" s="22">
        <v>0</v>
      </c>
      <c r="H35" s="23">
        <f t="shared" si="4"/>
        <v>200.31200000000001</v>
      </c>
    </row>
    <row r="36" spans="1:9" ht="16.149999999999999">
      <c r="A36" s="19" t="s">
        <v>323</v>
      </c>
      <c r="B36" s="51" t="s">
        <v>324</v>
      </c>
      <c r="C36" s="51"/>
      <c r="D36" s="20"/>
      <c r="E36" s="19" t="s">
        <v>298</v>
      </c>
      <c r="F36" s="21">
        <v>0.6</v>
      </c>
      <c r="G36" s="22">
        <v>0</v>
      </c>
      <c r="H36" s="23">
        <f t="shared" si="4"/>
        <v>0.6</v>
      </c>
    </row>
    <row r="37" spans="1:9" ht="39.950000000000003" customHeight="1">
      <c r="A37" s="15" t="s">
        <v>350</v>
      </c>
      <c r="B37" s="15" t="s">
        <v>8</v>
      </c>
      <c r="C37" s="15" t="s">
        <v>296</v>
      </c>
      <c r="D37" s="15" t="s">
        <v>343</v>
      </c>
      <c r="E37" s="15" t="s">
        <v>306</v>
      </c>
      <c r="F37" s="16">
        <f>F38</f>
        <v>26</v>
      </c>
      <c r="G37" s="17">
        <v>0</v>
      </c>
      <c r="H37" s="18">
        <f t="shared" si="4"/>
        <v>26</v>
      </c>
    </row>
    <row r="38" spans="1:9" ht="16.149999999999999">
      <c r="A38" s="46" t="s">
        <v>348</v>
      </c>
      <c r="B38" s="51" t="s">
        <v>351</v>
      </c>
      <c r="C38" s="51"/>
      <c r="D38" s="49"/>
      <c r="E38" s="46" t="s">
        <v>306</v>
      </c>
      <c r="F38" s="21">
        <f>_xlfn.SWITCH($B38,"Developer",26,"Business",_xlfn.SWITCH(TRUE,$D38&lt;900,90,$D38&lt;=9000,0.1*$D38,$D38&lt;=72000,0.1*9000+0.07*($D38-9000),$D38&lt;=225000,0.1*9000+0.07*(72000-9000)+0.05*($D38-72000),$D38&gt;225000,0.1*9000+0.07*(72000-9000)+0.05*(225000-72000)+0.03*($D38-225000)),NA())</f>
        <v>26</v>
      </c>
      <c r="G38" s="22">
        <v>0</v>
      </c>
      <c r="H38" s="23">
        <f t="shared" si="4"/>
        <v>26</v>
      </c>
    </row>
    <row r="40" spans="1:9">
      <c r="B40" s="10" t="s">
        <v>288</v>
      </c>
      <c r="C40" s="11">
        <v>6392</v>
      </c>
    </row>
    <row r="41" spans="1:9">
      <c r="B41" s="10" t="s">
        <v>341</v>
      </c>
      <c r="C41" s="12">
        <v>1</v>
      </c>
    </row>
    <row r="42" spans="1:9">
      <c r="B42" s="10" t="s">
        <v>342</v>
      </c>
      <c r="C42" s="12">
        <v>30</v>
      </c>
    </row>
    <row r="43" spans="1:9">
      <c r="B43" s="10" t="s">
        <v>289</v>
      </c>
      <c r="C43" s="13">
        <v>0.01</v>
      </c>
    </row>
    <row r="44" spans="1:9">
      <c r="B44" s="10" t="s">
        <v>290</v>
      </c>
      <c r="C44" s="14">
        <f>_xlfn.CEILING.MATH(ROUND((C40+C42/C41*C43*C40)*120%,0),100)</f>
        <v>10000</v>
      </c>
    </row>
    <row r="45" spans="1:9">
      <c r="B45" s="10" t="s">
        <v>291</v>
      </c>
      <c r="C45" s="14">
        <f>C44/1024</f>
        <v>9.765625</v>
      </c>
    </row>
    <row r="46" spans="1:9">
      <c r="B46" s="10" t="s">
        <v>292</v>
      </c>
      <c r="C46" s="9">
        <f>0.00005*C44*730</f>
        <v>365</v>
      </c>
    </row>
    <row r="49" spans="1:7" ht="18">
      <c r="A49" s="28"/>
      <c r="B49" s="29" t="s">
        <v>325</v>
      </c>
      <c r="C49" s="28"/>
      <c r="D49" s="28"/>
      <c r="E49" s="28"/>
      <c r="F49" s="28"/>
      <c r="G49" s="28"/>
    </row>
    <row r="50" spans="1:7" ht="14.65" thickBot="1">
      <c r="A50" s="28"/>
      <c r="B50" s="28"/>
      <c r="C50" s="28"/>
      <c r="D50" s="28"/>
      <c r="E50" s="28"/>
      <c r="F50" s="28"/>
      <c r="G50" s="28"/>
    </row>
    <row r="51" spans="1:7" ht="18.399999999999999" thickBot="1">
      <c r="A51" s="30" t="s">
        <v>326</v>
      </c>
      <c r="B51" s="31"/>
      <c r="C51" s="31"/>
      <c r="D51" s="31"/>
      <c r="E51" s="31" t="s">
        <v>327</v>
      </c>
      <c r="F51" s="31"/>
      <c r="G51" s="32"/>
    </row>
    <row r="52" spans="1:7" ht="14.65" thickBot="1">
      <c r="A52" s="35">
        <v>100</v>
      </c>
      <c r="B52" s="33" t="s">
        <v>328</v>
      </c>
      <c r="C52" s="36">
        <v>0.90600000000000003</v>
      </c>
      <c r="D52" s="33" t="s">
        <v>329</v>
      </c>
      <c r="E52" s="33" t="s">
        <v>330</v>
      </c>
      <c r="F52" s="33" t="s">
        <v>331</v>
      </c>
      <c r="G52" s="36">
        <v>1.1359999999999999</v>
      </c>
    </row>
    <row r="53" spans="1:7" ht="14.65" thickBot="1">
      <c r="A53" s="35">
        <v>100</v>
      </c>
      <c r="B53" s="33" t="s">
        <v>328</v>
      </c>
      <c r="C53" s="36">
        <v>0.90600000000000003</v>
      </c>
      <c r="D53" s="33" t="s">
        <v>329</v>
      </c>
      <c r="E53" s="33" t="s">
        <v>332</v>
      </c>
      <c r="F53" s="33" t="s">
        <v>331</v>
      </c>
      <c r="G53" s="36">
        <v>1.3680000000000001</v>
      </c>
    </row>
    <row r="54" spans="1:7" ht="14.65" thickBot="1">
      <c r="A54" s="35">
        <v>100</v>
      </c>
      <c r="B54" s="33" t="s">
        <v>328</v>
      </c>
      <c r="C54" s="36">
        <v>0.90600000000000003</v>
      </c>
      <c r="D54" s="33" t="s">
        <v>329</v>
      </c>
      <c r="E54" s="33" t="s">
        <v>333</v>
      </c>
      <c r="F54" s="33" t="s">
        <v>331</v>
      </c>
      <c r="G54" s="36">
        <v>2.2719999999999998</v>
      </c>
    </row>
    <row r="55" spans="1:7" ht="14.65" thickBot="1">
      <c r="A55" s="35">
        <v>100</v>
      </c>
      <c r="B55" s="33" t="s">
        <v>328</v>
      </c>
      <c r="C55" s="36">
        <v>0.90600000000000003</v>
      </c>
      <c r="D55" s="33" t="s">
        <v>329</v>
      </c>
      <c r="E55" s="33" t="s">
        <v>334</v>
      </c>
      <c r="F55" s="33" t="s">
        <v>331</v>
      </c>
      <c r="G55" s="36">
        <v>2.7360000000000002</v>
      </c>
    </row>
    <row r="56" spans="1:7" ht="14.65" thickBot="1">
      <c r="A56" s="35">
        <v>100</v>
      </c>
      <c r="B56" s="33" t="s">
        <v>328</v>
      </c>
      <c r="C56" s="36">
        <v>0.90600000000000003</v>
      </c>
      <c r="D56" s="33" t="s">
        <v>329</v>
      </c>
      <c r="E56" s="33" t="s">
        <v>335</v>
      </c>
      <c r="F56" s="33" t="s">
        <v>331</v>
      </c>
      <c r="G56" s="36">
        <v>4.5430000000000001</v>
      </c>
    </row>
    <row r="57" spans="1:7">
      <c r="A57" s="34"/>
    </row>
    <row r="58" spans="1:7">
      <c r="A58" s="34"/>
    </row>
    <row r="59" spans="1:7" ht="18">
      <c r="A59" s="28"/>
      <c r="B59" s="52" t="s">
        <v>325</v>
      </c>
      <c r="C59" s="52"/>
      <c r="D59" s="28"/>
      <c r="E59" s="28"/>
      <c r="F59" s="28"/>
      <c r="G59" s="28"/>
    </row>
    <row r="60" spans="1:7" ht="14.65" thickBot="1">
      <c r="A60" s="28"/>
      <c r="B60" s="28"/>
      <c r="C60" s="28"/>
      <c r="D60" s="28"/>
      <c r="E60" s="28"/>
      <c r="F60" s="28"/>
      <c r="G60" s="28"/>
    </row>
    <row r="61" spans="1:7" ht="18.399999999999999" thickBot="1">
      <c r="A61" s="30" t="s">
        <v>326</v>
      </c>
      <c r="B61" s="31"/>
      <c r="C61" s="31"/>
      <c r="D61" s="31"/>
      <c r="E61" s="31" t="s">
        <v>336</v>
      </c>
      <c r="F61" s="31"/>
      <c r="G61" s="32"/>
    </row>
    <row r="62" spans="1:7" ht="14.65" thickBot="1">
      <c r="A62" s="35">
        <v>100</v>
      </c>
      <c r="B62" s="33" t="s">
        <v>328</v>
      </c>
      <c r="C62" s="36">
        <v>4.8000000000000001E-2</v>
      </c>
      <c r="D62" s="33" t="s">
        <v>329</v>
      </c>
      <c r="E62" s="33" t="s">
        <v>330</v>
      </c>
      <c r="F62" s="33" t="s">
        <v>331</v>
      </c>
      <c r="G62" s="36">
        <v>0.56799999999999995</v>
      </c>
    </row>
    <row r="63" spans="1:7" ht="14.65" thickBot="1">
      <c r="A63" s="35">
        <v>100</v>
      </c>
      <c r="B63" s="33" t="s">
        <v>328</v>
      </c>
      <c r="C63" s="36">
        <v>4.8000000000000001E-2</v>
      </c>
      <c r="D63" s="33" t="s">
        <v>329</v>
      </c>
      <c r="E63" s="33" t="s">
        <v>332</v>
      </c>
      <c r="F63" s="33" t="s">
        <v>331</v>
      </c>
      <c r="G63" s="36">
        <v>0.68400000000000005</v>
      </c>
    </row>
    <row r="64" spans="1:7" ht="14.65" thickBot="1">
      <c r="A64" s="35">
        <v>100</v>
      </c>
      <c r="B64" s="33" t="s">
        <v>328</v>
      </c>
      <c r="C64" s="36">
        <v>4.8000000000000001E-2</v>
      </c>
      <c r="D64" s="33" t="s">
        <v>329</v>
      </c>
      <c r="E64" s="33" t="s">
        <v>333</v>
      </c>
      <c r="F64" s="33" t="s">
        <v>331</v>
      </c>
      <c r="G64" s="36">
        <v>1.1359999999999999</v>
      </c>
    </row>
    <row r="65" spans="1:7" ht="14.65" thickBot="1">
      <c r="A65" s="35">
        <v>100</v>
      </c>
      <c r="B65" s="33" t="s">
        <v>328</v>
      </c>
      <c r="C65" s="36">
        <v>4.8000000000000001E-2</v>
      </c>
      <c r="D65" s="33" t="s">
        <v>329</v>
      </c>
      <c r="E65" s="33" t="s">
        <v>334</v>
      </c>
      <c r="F65" s="33" t="s">
        <v>331</v>
      </c>
      <c r="G65" s="36">
        <v>1.3680000000000001</v>
      </c>
    </row>
    <row r="66" spans="1:7" ht="14.65" thickBot="1">
      <c r="A66" s="35">
        <v>100</v>
      </c>
      <c r="B66" s="33" t="s">
        <v>328</v>
      </c>
      <c r="C66" s="36">
        <v>4.8000000000000001E-2</v>
      </c>
      <c r="D66" s="33" t="s">
        <v>329</v>
      </c>
      <c r="E66" s="33" t="s">
        <v>335</v>
      </c>
      <c r="F66" s="33" t="s">
        <v>331</v>
      </c>
      <c r="G66" s="36">
        <v>2.2719999999999998</v>
      </c>
    </row>
    <row r="67" spans="1:7">
      <c r="A67" s="34"/>
    </row>
    <row r="68" spans="1:7">
      <c r="A68" s="34"/>
    </row>
    <row r="69" spans="1:7" ht="18">
      <c r="A69" s="28"/>
      <c r="B69" s="52" t="s">
        <v>337</v>
      </c>
      <c r="C69" s="52"/>
      <c r="D69" s="28"/>
      <c r="E69" s="28"/>
      <c r="F69" s="28"/>
      <c r="G69" s="28"/>
    </row>
    <row r="70" spans="1:7" ht="14.65" thickBot="1">
      <c r="A70" s="28"/>
      <c r="B70" s="28"/>
      <c r="C70" s="28"/>
      <c r="D70" s="28"/>
      <c r="E70" s="28"/>
      <c r="F70" s="28"/>
      <c r="G70" s="28"/>
    </row>
    <row r="71" spans="1:7" ht="18.399999999999999" thickBot="1">
      <c r="A71" s="30" t="s">
        <v>326</v>
      </c>
      <c r="B71" s="31"/>
      <c r="C71" s="31"/>
      <c r="D71" s="31"/>
      <c r="E71" s="31" t="s">
        <v>338</v>
      </c>
      <c r="F71" s="31"/>
      <c r="G71" s="31"/>
    </row>
    <row r="72" spans="1:7" ht="14.65" thickBot="1">
      <c r="A72" s="35">
        <v>100</v>
      </c>
      <c r="B72" s="33" t="s">
        <v>328</v>
      </c>
      <c r="C72" s="36">
        <v>0.90600000000000003</v>
      </c>
      <c r="D72" s="33" t="s">
        <v>329</v>
      </c>
      <c r="E72" s="33" t="s">
        <v>330</v>
      </c>
      <c r="F72" s="33" t="s">
        <v>331</v>
      </c>
      <c r="G72" s="36">
        <v>2.1019999999999999</v>
      </c>
    </row>
    <row r="73" spans="1:7" ht="14.65" thickBot="1">
      <c r="A73" s="35">
        <v>100</v>
      </c>
      <c r="B73" s="33" t="s">
        <v>328</v>
      </c>
      <c r="C73" s="36">
        <v>0.90600000000000003</v>
      </c>
      <c r="D73" s="33" t="s">
        <v>329</v>
      </c>
      <c r="E73" s="33" t="s">
        <v>332</v>
      </c>
      <c r="F73" s="33" t="s">
        <v>331</v>
      </c>
      <c r="G73" s="36">
        <v>2.2050000000000001</v>
      </c>
    </row>
    <row r="74" spans="1:7" ht="14.65" thickBot="1">
      <c r="A74" s="35">
        <v>100</v>
      </c>
      <c r="B74" s="33" t="s">
        <v>328</v>
      </c>
      <c r="C74" s="36">
        <v>0.90600000000000003</v>
      </c>
      <c r="D74" s="33" t="s">
        <v>329</v>
      </c>
      <c r="E74" s="33" t="s">
        <v>339</v>
      </c>
      <c r="F74" s="33" t="s">
        <v>331</v>
      </c>
      <c r="G74" s="36">
        <v>3.1539999999999999</v>
      </c>
    </row>
    <row r="75" spans="1:7" ht="14.65" thickBot="1">
      <c r="A75" s="35">
        <v>100</v>
      </c>
      <c r="B75" s="33" t="s">
        <v>328</v>
      </c>
      <c r="C75" s="36">
        <v>0.90600000000000003</v>
      </c>
      <c r="D75" s="33" t="s">
        <v>329</v>
      </c>
      <c r="E75" s="33" t="s">
        <v>333</v>
      </c>
      <c r="F75" s="33" t="s">
        <v>331</v>
      </c>
      <c r="G75" s="36">
        <v>4.2050000000000001</v>
      </c>
    </row>
    <row r="76" spans="1:7" ht="14.65" thickBot="1">
      <c r="A76" s="35">
        <v>100</v>
      </c>
      <c r="B76" s="33" t="s">
        <v>328</v>
      </c>
      <c r="C76" s="36">
        <v>0.90600000000000003</v>
      </c>
      <c r="D76" s="33" t="s">
        <v>329</v>
      </c>
      <c r="E76" s="33" t="s">
        <v>334</v>
      </c>
      <c r="F76" s="33" t="s">
        <v>331</v>
      </c>
      <c r="G76" s="36">
        <v>4.41</v>
      </c>
    </row>
    <row r="77" spans="1:7" ht="14.65" thickBot="1">
      <c r="A77" s="35">
        <v>100</v>
      </c>
      <c r="B77" s="33" t="s">
        <v>328</v>
      </c>
      <c r="C77" s="36">
        <v>0.90600000000000003</v>
      </c>
      <c r="D77" s="33" t="s">
        <v>329</v>
      </c>
      <c r="E77" s="33" t="s">
        <v>335</v>
      </c>
      <c r="F77" s="33" t="s">
        <v>331</v>
      </c>
      <c r="G77" s="36">
        <v>8.41</v>
      </c>
    </row>
    <row r="80" spans="1:7" ht="18">
      <c r="A80" s="28"/>
      <c r="B80" s="52" t="s">
        <v>340</v>
      </c>
      <c r="C80" s="52"/>
      <c r="D80" s="28"/>
      <c r="E80" s="28"/>
      <c r="F80" s="28"/>
      <c r="G80" s="28"/>
    </row>
    <row r="81" spans="1:7" ht="14.65" thickBot="1">
      <c r="A81" s="28"/>
      <c r="B81" s="28"/>
      <c r="C81" s="28"/>
      <c r="D81" s="28"/>
      <c r="E81" s="28"/>
      <c r="F81" s="28"/>
      <c r="G81" s="28"/>
    </row>
    <row r="82" spans="1:7" ht="18.399999999999999" thickBot="1">
      <c r="A82" s="30" t="s">
        <v>326</v>
      </c>
      <c r="B82" s="31"/>
      <c r="C82" s="31"/>
      <c r="D82" s="31"/>
      <c r="E82" s="31" t="s">
        <v>336</v>
      </c>
      <c r="F82" s="31"/>
      <c r="G82" s="32"/>
    </row>
    <row r="83" spans="1:7" ht="14.65" thickBot="1">
      <c r="A83" s="35">
        <v>100</v>
      </c>
      <c r="B83" s="33" t="s">
        <v>328</v>
      </c>
      <c r="C83" s="36">
        <v>4.8000000000000001E-2</v>
      </c>
      <c r="D83" s="33" t="s">
        <v>329</v>
      </c>
      <c r="E83" s="33" t="s">
        <v>334</v>
      </c>
      <c r="F83" s="33" t="s">
        <v>331</v>
      </c>
      <c r="G83" s="36">
        <v>0.79200000000000004</v>
      </c>
    </row>
    <row r="84" spans="1:7">
      <c r="A84" s="34"/>
    </row>
    <row r="85" spans="1:7">
      <c r="A85" s="34"/>
    </row>
  </sheetData>
  <autoFilter ref="A3:H36" xr:uid="{4663FECB-E66F-4195-BDAA-DCE3D8E62210}"/>
  <mergeCells count="27">
    <mergeCell ref="B18:C18"/>
    <mergeCell ref="B20:C20"/>
    <mergeCell ref="B21:C21"/>
    <mergeCell ref="B22:C22"/>
    <mergeCell ref="B38:C38"/>
    <mergeCell ref="B80:C80"/>
    <mergeCell ref="B28:C28"/>
    <mergeCell ref="B29:C29"/>
    <mergeCell ref="B30:C30"/>
    <mergeCell ref="B34:C34"/>
    <mergeCell ref="B35:C35"/>
    <mergeCell ref="B2:C2"/>
    <mergeCell ref="B10:C10"/>
    <mergeCell ref="B36:C36"/>
    <mergeCell ref="B59:C59"/>
    <mergeCell ref="B69:C69"/>
    <mergeCell ref="B4:C4"/>
    <mergeCell ref="B6:C6"/>
    <mergeCell ref="B24:C24"/>
    <mergeCell ref="B25:C25"/>
    <mergeCell ref="B26:C26"/>
    <mergeCell ref="B8:C8"/>
    <mergeCell ref="B27:C27"/>
    <mergeCell ref="B12:C12"/>
    <mergeCell ref="B13:C13"/>
    <mergeCell ref="B15:C15"/>
    <mergeCell ref="B16:C16"/>
  </mergeCells>
  <dataValidations count="3">
    <dataValidation type="list" allowBlank="1" showInputMessage="1" showErrorMessage="1" sqref="B18:C18" xr:uid="{ED05115F-6ACC-4F06-B4D0-F44C730CD2A0}">
      <formula1>"10,20,30,40,50,60,70,80,90,100"</formula1>
    </dataValidation>
    <dataValidation type="list" allowBlank="1" showInputMessage="1" showErrorMessage="1" sqref="B10:C10" xr:uid="{69CFCD93-F775-4AEB-8353-2FC2172D7813}">
      <formula1>"Small,Middle,Large,Extra-large"</formula1>
    </dataValidation>
    <dataValidation type="list" allowBlank="1" showInputMessage="1" showErrorMessage="1" sqref="B38:C38" xr:uid="{422E9A69-3318-4465-8F86-AC4F892371E6}">
      <formula1>"Developer,Business,Enterprise"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abSelected="1" topLeftCell="I15" zoomScale="85" zoomScaleNormal="85" workbookViewId="0">
      <selection activeCell="T20" sqref="T20"/>
    </sheetView>
  </sheetViews>
  <sheetFormatPr defaultColWidth="9.1328125" defaultRowHeight="14.25"/>
  <cols>
    <col min="1" max="1" width="18.3984375" hidden="1" customWidth="1"/>
    <col min="2" max="2" width="79.1328125" hidden="1" customWidth="1"/>
    <col min="3" max="3" width="14.86328125" hidden="1" customWidth="1"/>
    <col min="4" max="4" width="13.1328125" hidden="1" customWidth="1"/>
    <col min="5" max="5" width="12.1328125" hidden="1" customWidth="1"/>
    <col min="6" max="6" width="12.86328125" hidden="1" customWidth="1"/>
    <col min="7" max="7" width="8.86328125" hidden="1" customWidth="1"/>
    <col min="8" max="8" width="9.1328125" hidden="1" customWidth="1"/>
    <col min="9" max="9" width="2.59765625" customWidth="1"/>
    <col min="10" max="10" width="70.3984375" hidden="1" customWidth="1"/>
    <col min="11" max="11" width="33.59765625" hidden="1" customWidth="1"/>
    <col min="12" max="12" width="33.59765625" bestFit="1" customWidth="1"/>
    <col min="13" max="22" width="12.59765625" customWidth="1"/>
    <col min="23" max="23" width="14.265625" bestFit="1" customWidth="1"/>
    <col min="24" max="24" width="14.265625" customWidth="1"/>
    <col min="25" max="25" width="85.86328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J1" t="s">
        <v>209</v>
      </c>
      <c r="K1" t="s">
        <v>1</v>
      </c>
      <c r="L1" t="s">
        <v>200</v>
      </c>
      <c r="M1" t="s">
        <v>201</v>
      </c>
      <c r="N1" t="s">
        <v>202</v>
      </c>
      <c r="O1" t="s">
        <v>204</v>
      </c>
      <c r="P1" t="s">
        <v>206</v>
      </c>
      <c r="Q1" t="s">
        <v>207</v>
      </c>
      <c r="R1" t="s">
        <v>203</v>
      </c>
      <c r="S1" t="s">
        <v>205</v>
      </c>
      <c r="T1" t="s">
        <v>208</v>
      </c>
      <c r="U1" t="s">
        <v>223</v>
      </c>
      <c r="V1" t="s">
        <v>224</v>
      </c>
      <c r="W1" t="s">
        <v>277</v>
      </c>
      <c r="X1" t="s">
        <v>276</v>
      </c>
      <c r="Y1" t="s">
        <v>225</v>
      </c>
    </row>
    <row r="2" spans="1:25">
      <c r="A2" t="s">
        <v>6</v>
      </c>
      <c r="B2" t="s">
        <v>13</v>
      </c>
      <c r="C2" t="s">
        <v>8</v>
      </c>
      <c r="D2" t="s">
        <v>9</v>
      </c>
      <c r="E2">
        <v>26.053000000000001</v>
      </c>
      <c r="F2" t="s">
        <v>10</v>
      </c>
      <c r="G2">
        <f>Table1[[#This Row],[List Price($)]]*730</f>
        <v>19018.690000000002</v>
      </c>
      <c r="J2" t="str">
        <f>"x86 | "&amp;Table_PRICE[[#This Row],[Specification]] &amp;" | "&amp;Table_PRICE[[#This Row],[Flavor]]&amp;" | "&amp;Table_PRICE[[#This Row],[CPU]]&amp;" | "&amp;Table_PRICE[[#This Row],[RAM]]</f>
        <v>x86 | General computing-plus | c3.15xlarge.2 | 60 vCPUs | 128GB</v>
      </c>
      <c r="K2" t="s">
        <v>222</v>
      </c>
      <c r="L2" t="s">
        <v>111</v>
      </c>
      <c r="M2" t="s">
        <v>210</v>
      </c>
      <c r="N2" t="s">
        <v>99</v>
      </c>
      <c r="O2">
        <v>4.7699999999999996</v>
      </c>
      <c r="P2">
        <v>3.9350000000000001</v>
      </c>
      <c r="Q2">
        <v>3.4489999999999998</v>
      </c>
      <c r="R2" s="2">
        <v>3482.1</v>
      </c>
      <c r="S2" s="2">
        <v>2872.55</v>
      </c>
      <c r="T2">
        <v>2517.77</v>
      </c>
      <c r="V2">
        <f>Table_PRICE[[#This Row],[SQL-HORA]]*730</f>
        <v>0</v>
      </c>
      <c r="W2" s="9">
        <v>0.15</v>
      </c>
      <c r="X2" s="9">
        <v>0.51249999999999996</v>
      </c>
      <c r="Y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c3.15xlarge.2    60 vCPUs   128GB   | PPU 3482.1 USD   | RI 2872.55 USD   | SQL Std 0 USD</v>
      </c>
    </row>
    <row r="3" spans="1:25">
      <c r="A3" t="s">
        <v>6</v>
      </c>
      <c r="B3" t="s">
        <v>30</v>
      </c>
      <c r="C3" t="s">
        <v>8</v>
      </c>
      <c r="D3" t="s">
        <v>9</v>
      </c>
      <c r="E3">
        <v>3.2570000000000001</v>
      </c>
      <c r="F3" t="s">
        <v>10</v>
      </c>
      <c r="G3">
        <f>Table1[[#This Row],[List Price($)]]*730</f>
        <v>2377.61</v>
      </c>
      <c r="J3" t="str">
        <f>"x86 | "&amp;Table_PRICE[[#This Row],[Specification]] &amp;" | "&amp;Table_PRICE[[#This Row],[Flavor]]&amp;" | "&amp;Table_PRICE[[#This Row],[CPU]]&amp;" | "&amp;Table_PRICE[[#This Row],[RAM]]</f>
        <v>x86 | General computing-plus | c3.15xlarge.4 | 60 vCPUs | 256GB</v>
      </c>
      <c r="K3" t="s">
        <v>222</v>
      </c>
      <c r="L3" t="s">
        <v>112</v>
      </c>
      <c r="M3" t="s">
        <v>210</v>
      </c>
      <c r="N3" t="s">
        <v>101</v>
      </c>
      <c r="O3">
        <v>5.07</v>
      </c>
      <c r="P3">
        <v>4.5910000000000002</v>
      </c>
      <c r="Q3">
        <v>4.0209999999999999</v>
      </c>
      <c r="R3" s="2">
        <v>3701.1000000000004</v>
      </c>
      <c r="S3" s="2">
        <v>3351.4300000000003</v>
      </c>
      <c r="T3">
        <v>2935.33</v>
      </c>
      <c r="V3">
        <f>Table_PRICE[[#This Row],[SQL-HORA]]*730</f>
        <v>0</v>
      </c>
      <c r="W3" s="9">
        <v>0.15</v>
      </c>
      <c r="X3" s="9">
        <v>0.51249999999999996</v>
      </c>
      <c r="Y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c3.15xlarge.4    60 vCPUs   256GB   | PPU 3701.1 USD   | RI 3351.43 USD   | SQL Std 0 USD</v>
      </c>
    </row>
    <row r="4" spans="1:25">
      <c r="A4" t="s">
        <v>6</v>
      </c>
      <c r="B4" t="s">
        <v>49</v>
      </c>
      <c r="C4" t="s">
        <v>8</v>
      </c>
      <c r="D4" t="s">
        <v>9</v>
      </c>
      <c r="E4">
        <v>6.5129999999999999</v>
      </c>
      <c r="F4" t="s">
        <v>10</v>
      </c>
      <c r="G4">
        <f>Table1[[#This Row],[List Price($)]]*730</f>
        <v>4754.49</v>
      </c>
      <c r="J4" t="str">
        <f>"x86 | "&amp;Table_PRICE[[#This Row],[Specification]] &amp;" | "&amp;Table_PRICE[[#This Row],[Flavor]]&amp;" | "&amp;Table_PRICE[[#This Row],[CPU]]&amp;" | "&amp;Table_PRICE[[#This Row],[RAM]]</f>
        <v>x86 | General computing-plus | c3.2xlarge.2 | 8 vCPUs | 16GB</v>
      </c>
      <c r="K4" t="s">
        <v>222</v>
      </c>
      <c r="L4" t="s">
        <v>113</v>
      </c>
      <c r="M4" t="s">
        <v>211</v>
      </c>
      <c r="N4" t="s">
        <v>114</v>
      </c>
      <c r="O4">
        <v>0.63600000000000001</v>
      </c>
      <c r="P4">
        <v>0.52500000000000002</v>
      </c>
      <c r="Q4">
        <v>0.46</v>
      </c>
      <c r="R4" s="2">
        <v>464.28000000000003</v>
      </c>
      <c r="S4" s="2">
        <v>383.25</v>
      </c>
      <c r="T4">
        <v>335.8</v>
      </c>
      <c r="U4">
        <v>1.5</v>
      </c>
      <c r="V4">
        <f>Table_PRICE[[#This Row],[SQL-HORA]]*730</f>
        <v>1095</v>
      </c>
      <c r="W4" s="9">
        <v>0.15</v>
      </c>
      <c r="X4" s="9">
        <v>0.51249999999999996</v>
      </c>
      <c r="Y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c3.2xlarge.2    8 vCPUs   16GB   | PPU 464.28 USD   | RI 383.25 USD   | SQL Std 1095 USD</v>
      </c>
    </row>
    <row r="5" spans="1:25">
      <c r="A5" t="s">
        <v>6</v>
      </c>
      <c r="B5" t="s">
        <v>73</v>
      </c>
      <c r="C5" t="s">
        <v>8</v>
      </c>
      <c r="D5" t="s">
        <v>9</v>
      </c>
      <c r="E5">
        <v>13.026</v>
      </c>
      <c r="F5" t="s">
        <v>10</v>
      </c>
      <c r="G5">
        <f>Table1[[#This Row],[List Price($)]]*730</f>
        <v>9508.98</v>
      </c>
      <c r="J5" t="str">
        <f>"x86 | "&amp;Table_PRICE[[#This Row],[Specification]] &amp;" | "&amp;Table_PRICE[[#This Row],[Flavor]]&amp;" | "&amp;Table_PRICE[[#This Row],[CPU]]&amp;" | "&amp;Table_PRICE[[#This Row],[RAM]]</f>
        <v>x86 | General computing-plus | c3.2xlarge.4 | 8 vCPUs | 32GB</v>
      </c>
      <c r="K5" t="s">
        <v>222</v>
      </c>
      <c r="L5" t="s">
        <v>115</v>
      </c>
      <c r="M5" t="s">
        <v>211</v>
      </c>
      <c r="N5" t="s">
        <v>103</v>
      </c>
      <c r="O5">
        <v>0.67600000000000005</v>
      </c>
      <c r="P5">
        <v>0.61199999999999999</v>
      </c>
      <c r="Q5">
        <v>0.53600000000000003</v>
      </c>
      <c r="R5" s="2">
        <v>493.48</v>
      </c>
      <c r="S5" s="2">
        <v>446.76</v>
      </c>
      <c r="T5">
        <v>391.28000000000003</v>
      </c>
      <c r="U5">
        <v>1.6160000000000001</v>
      </c>
      <c r="V5">
        <f>Table_PRICE[[#This Row],[SQL-HORA]]*730</f>
        <v>1179.68</v>
      </c>
      <c r="W5" s="9">
        <v>0.15</v>
      </c>
      <c r="X5" s="9">
        <v>0.51249999999999996</v>
      </c>
      <c r="Y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c3.2xlarge.4    8 vCPUs   32GB   | PPU 493.48 USD   | RI 446.76 USD   | SQL Std 1179.68 USD</v>
      </c>
    </row>
    <row r="6" spans="1:25">
      <c r="A6" t="s">
        <v>6</v>
      </c>
      <c r="B6" t="s">
        <v>16</v>
      </c>
      <c r="C6" t="s">
        <v>8</v>
      </c>
      <c r="D6" t="s">
        <v>9</v>
      </c>
      <c r="E6">
        <v>1.1200000000000001</v>
      </c>
      <c r="F6" t="s">
        <v>10</v>
      </c>
      <c r="G6">
        <f>Table1[[#This Row],[List Price($)]]*730</f>
        <v>817.6</v>
      </c>
      <c r="J6" t="str">
        <f>"x86 | "&amp;Table_PRICE[[#This Row],[Specification]] &amp;" | "&amp;Table_PRICE[[#This Row],[Flavor]]&amp;" | "&amp;Table_PRICE[[#This Row],[CPU]]&amp;" | "&amp;Table_PRICE[[#This Row],[RAM]]</f>
        <v>x86 | General computing-plus | c3.4xlarge.2 | 16 vCPUs | 32GB</v>
      </c>
      <c r="K6" t="s">
        <v>222</v>
      </c>
      <c r="L6" t="s">
        <v>116</v>
      </c>
      <c r="M6" t="s">
        <v>212</v>
      </c>
      <c r="N6" t="s">
        <v>103</v>
      </c>
      <c r="O6">
        <v>1.272</v>
      </c>
      <c r="P6">
        <v>1.0489999999999999</v>
      </c>
      <c r="Q6">
        <v>0.92</v>
      </c>
      <c r="R6" s="2">
        <v>928.56000000000006</v>
      </c>
      <c r="S6" s="2">
        <v>765.77</v>
      </c>
      <c r="T6">
        <v>671.6</v>
      </c>
      <c r="V6">
        <f>Table_PRICE[[#This Row],[SQL-HORA]]*730</f>
        <v>0</v>
      </c>
      <c r="W6" s="9">
        <v>0.15</v>
      </c>
      <c r="X6" s="9">
        <v>0.51249999999999996</v>
      </c>
      <c r="Y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c3.4xlarge.2    16 vCPUs   32GB   | PPU 928.56 USD   | RI 765.77 USD   | SQL Std 0 USD</v>
      </c>
    </row>
    <row r="7" spans="1:25">
      <c r="A7" t="s">
        <v>6</v>
      </c>
      <c r="B7" t="s">
        <v>47</v>
      </c>
      <c r="C7" t="s">
        <v>8</v>
      </c>
      <c r="D7" t="s">
        <v>9</v>
      </c>
      <c r="E7">
        <v>2.2400000000000002</v>
      </c>
      <c r="F7" t="s">
        <v>10</v>
      </c>
      <c r="G7">
        <f>Table1[[#This Row],[List Price($)]]*730</f>
        <v>1635.2</v>
      </c>
      <c r="J7" t="str">
        <f>"x86 | "&amp;Table_PRICE[[#This Row],[Specification]] &amp;" | "&amp;Table_PRICE[[#This Row],[Flavor]]&amp;" | "&amp;Table_PRICE[[#This Row],[CPU]]&amp;" | "&amp;Table_PRICE[[#This Row],[RAM]]</f>
        <v>x86 | General computing-plus | c3.4xlarge.4 | 16 vCPUs | 64GB</v>
      </c>
      <c r="K7" t="s">
        <v>222</v>
      </c>
      <c r="L7" t="s">
        <v>117</v>
      </c>
      <c r="M7" t="s">
        <v>212</v>
      </c>
      <c r="N7" t="s">
        <v>97</v>
      </c>
      <c r="O7">
        <v>1.3520000000000001</v>
      </c>
      <c r="P7">
        <v>1.224</v>
      </c>
      <c r="Q7">
        <v>1.0720000000000001</v>
      </c>
      <c r="R7" s="2">
        <v>986.96</v>
      </c>
      <c r="S7" s="2">
        <v>893.52</v>
      </c>
      <c r="T7">
        <v>782.56000000000006</v>
      </c>
      <c r="U7">
        <v>3.2320000000000002</v>
      </c>
      <c r="V7">
        <f>Table_PRICE[[#This Row],[SQL-HORA]]*730</f>
        <v>2359.36</v>
      </c>
      <c r="W7" s="9">
        <v>0.15</v>
      </c>
      <c r="X7" s="9">
        <v>0.51249999999999996</v>
      </c>
      <c r="Y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c3.4xlarge.4    16 vCPUs   64GB   | PPU 986.96 USD   | RI 893.52 USD   | SQL Std 2359.36 USD</v>
      </c>
    </row>
    <row r="8" spans="1:25">
      <c r="A8" t="s">
        <v>6</v>
      </c>
      <c r="B8" t="s">
        <v>58</v>
      </c>
      <c r="C8" t="s">
        <v>8</v>
      </c>
      <c r="D8" t="s">
        <v>9</v>
      </c>
      <c r="E8">
        <v>4.4800000000000004</v>
      </c>
      <c r="F8" t="s">
        <v>10</v>
      </c>
      <c r="G8">
        <f>Table1[[#This Row],[List Price($)]]*730</f>
        <v>3270.4</v>
      </c>
      <c r="J8" t="str">
        <f>"x86 | "&amp;Table_PRICE[[#This Row],[Specification]] &amp;" | "&amp;Table_PRICE[[#This Row],[Flavor]]&amp;" | "&amp;Table_PRICE[[#This Row],[CPU]]&amp;" | "&amp;Table_PRICE[[#This Row],[RAM]]</f>
        <v>x86 | General computing-plus | c3.8xlarge.2 | 32 vCPUs | 64GB</v>
      </c>
      <c r="K8" t="s">
        <v>222</v>
      </c>
      <c r="L8" t="s">
        <v>118</v>
      </c>
      <c r="M8" t="s">
        <v>213</v>
      </c>
      <c r="N8" t="s">
        <v>97</v>
      </c>
      <c r="O8">
        <v>2.544</v>
      </c>
      <c r="P8">
        <v>2.0990000000000002</v>
      </c>
      <c r="Q8">
        <v>1.839</v>
      </c>
      <c r="R8" s="2">
        <v>1857.1200000000001</v>
      </c>
      <c r="S8" s="2">
        <v>1532.2700000000002</v>
      </c>
      <c r="T8">
        <v>1342.47</v>
      </c>
      <c r="U8">
        <v>6</v>
      </c>
      <c r="V8">
        <f>Table_PRICE[[#This Row],[SQL-HORA]]*730</f>
        <v>4380</v>
      </c>
      <c r="W8" s="9">
        <v>0.15</v>
      </c>
      <c r="X8" s="9">
        <v>0.51249999999999996</v>
      </c>
      <c r="Y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c3.8xlarge.2    32 vCPUs   64GB   | PPU 1857.12 USD   | RI 1532.27 USD   | SQL Std 4380 USD</v>
      </c>
    </row>
    <row r="9" spans="1:25">
      <c r="A9" t="s">
        <v>6</v>
      </c>
      <c r="B9" t="s">
        <v>45</v>
      </c>
      <c r="C9" t="s">
        <v>8</v>
      </c>
      <c r="D9" t="s">
        <v>9</v>
      </c>
      <c r="E9">
        <v>4.056</v>
      </c>
      <c r="F9" t="s">
        <v>10</v>
      </c>
      <c r="G9">
        <f>Table1[[#This Row],[List Price($)]]*730</f>
        <v>2960.88</v>
      </c>
      <c r="J9" t="str">
        <f>"x86 | "&amp;Table_PRICE[[#This Row],[Specification]] &amp;" | "&amp;Table_PRICE[[#This Row],[Flavor]]&amp;" | "&amp;Table_PRICE[[#This Row],[CPU]]&amp;" | "&amp;Table_PRICE[[#This Row],[RAM]]</f>
        <v>x86 | General computing-plus | c3.8xlarge.4 | 32 vCPUs | 128GB</v>
      </c>
      <c r="K9" t="s">
        <v>222</v>
      </c>
      <c r="L9" t="s">
        <v>119</v>
      </c>
      <c r="M9" t="s">
        <v>213</v>
      </c>
      <c r="N9" t="s">
        <v>99</v>
      </c>
      <c r="O9">
        <v>2.7040000000000002</v>
      </c>
      <c r="P9">
        <v>2.4489999999999998</v>
      </c>
      <c r="Q9">
        <v>2.145</v>
      </c>
      <c r="R9" s="2">
        <v>1973.92</v>
      </c>
      <c r="S9" s="2">
        <v>1787.77</v>
      </c>
      <c r="T9">
        <v>1565.85</v>
      </c>
      <c r="V9">
        <f>Table_PRICE[[#This Row],[SQL-HORA]]*730</f>
        <v>0</v>
      </c>
      <c r="W9" s="9">
        <v>0.15</v>
      </c>
      <c r="X9" s="9">
        <v>0.51249999999999996</v>
      </c>
      <c r="Y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c3.8xlarge.4    32 vCPUs   128GB   | PPU 1973.92 USD   | RI 1787.77 USD   | SQL Std 0 USD</v>
      </c>
    </row>
    <row r="10" spans="1:25">
      <c r="A10" t="s">
        <v>6</v>
      </c>
      <c r="B10" t="s">
        <v>70</v>
      </c>
      <c r="C10" t="s">
        <v>8</v>
      </c>
      <c r="D10" t="s">
        <v>9</v>
      </c>
      <c r="E10">
        <v>3.24</v>
      </c>
      <c r="F10" t="s">
        <v>10</v>
      </c>
      <c r="G10">
        <f>Table1[[#This Row],[List Price($)]]*730</f>
        <v>2365.2000000000003</v>
      </c>
      <c r="J10" t="str">
        <f>"x86 | "&amp;Table_PRICE[[#This Row],[Specification]] &amp;" | "&amp;Table_PRICE[[#This Row],[Flavor]]&amp;" | "&amp;Table_PRICE[[#This Row],[CPU]]&amp;" | "&amp;Table_PRICE[[#This Row],[RAM]]</f>
        <v>x86 | General computing-plus | c3.large.2 | 2 vCPUs | 4GB</v>
      </c>
      <c r="K10" t="s">
        <v>222</v>
      </c>
      <c r="L10" t="s">
        <v>120</v>
      </c>
      <c r="M10" t="s">
        <v>214</v>
      </c>
      <c r="N10" t="s">
        <v>121</v>
      </c>
      <c r="O10">
        <v>0.159</v>
      </c>
      <c r="P10">
        <v>0.13100000000000001</v>
      </c>
      <c r="Q10">
        <v>0.115</v>
      </c>
      <c r="R10" s="2">
        <v>116.07000000000001</v>
      </c>
      <c r="S10" s="2">
        <v>95.63000000000001</v>
      </c>
      <c r="T10">
        <v>83.95</v>
      </c>
      <c r="U10">
        <v>0.375</v>
      </c>
      <c r="V10">
        <f>Table_PRICE[[#This Row],[SQL-HORA]]*730</f>
        <v>273.75</v>
      </c>
      <c r="W10" s="9">
        <v>0.06</v>
      </c>
      <c r="X10" s="9"/>
      <c r="Y1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c3.large.2    2 vCPUs   4GB   | PPU 116.07 USD   | RI 95.63 USD   | SQL Std 273.75 USD</v>
      </c>
    </row>
    <row r="11" spans="1:25">
      <c r="A11" t="s">
        <v>6</v>
      </c>
      <c r="B11" t="s">
        <v>56</v>
      </c>
      <c r="C11" t="s">
        <v>8</v>
      </c>
      <c r="D11" t="s">
        <v>9</v>
      </c>
      <c r="E11">
        <v>4.32</v>
      </c>
      <c r="F11" t="s">
        <v>10</v>
      </c>
      <c r="G11">
        <f>Table1[[#This Row],[List Price($)]]*730</f>
        <v>3153.6000000000004</v>
      </c>
      <c r="J11" t="str">
        <f>"x86 | "&amp;Table_PRICE[[#This Row],[Specification]] &amp;" | "&amp;Table_PRICE[[#This Row],[Flavor]]&amp;" | "&amp;Table_PRICE[[#This Row],[CPU]]&amp;" | "&amp;Table_PRICE[[#This Row],[RAM]]</f>
        <v>x86 | General computing-plus | c3.large.4 | 2 vCPUs | 8GB</v>
      </c>
      <c r="K11" t="s">
        <v>222</v>
      </c>
      <c r="L11" t="s">
        <v>122</v>
      </c>
      <c r="M11" t="s">
        <v>214</v>
      </c>
      <c r="N11" t="s">
        <v>123</v>
      </c>
      <c r="O11">
        <v>0.16900000000000001</v>
      </c>
      <c r="P11">
        <v>0.153</v>
      </c>
      <c r="Q11">
        <v>0.13400000000000001</v>
      </c>
      <c r="R11" s="2">
        <v>123.37</v>
      </c>
      <c r="S11" s="2">
        <v>111.69</v>
      </c>
      <c r="T11">
        <v>97.820000000000007</v>
      </c>
      <c r="U11">
        <v>0.40400000000000003</v>
      </c>
      <c r="V11">
        <f>Table_PRICE[[#This Row],[SQL-HORA]]*730</f>
        <v>294.92</v>
      </c>
      <c r="W11" s="9">
        <v>0.06</v>
      </c>
      <c r="X11" s="9"/>
      <c r="Y1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c3.large.4    2 vCPUs   8GB   | PPU 123.37 USD   | RI 111.69 USD   | SQL Std 294.92 USD</v>
      </c>
    </row>
    <row r="12" spans="1:25">
      <c r="A12" t="s">
        <v>6</v>
      </c>
      <c r="B12" t="s">
        <v>90</v>
      </c>
      <c r="C12" t="s">
        <v>8</v>
      </c>
      <c r="D12" t="s">
        <v>9</v>
      </c>
      <c r="E12">
        <v>4.7699999999999996</v>
      </c>
      <c r="F12" t="s">
        <v>10</v>
      </c>
      <c r="G12">
        <f>Table1[[#This Row],[List Price($)]]*730</f>
        <v>3482.1</v>
      </c>
      <c r="J12" t="str">
        <f>"x86 | "&amp;Table_PRICE[[#This Row],[Specification]] &amp;" | "&amp;Table_PRICE[[#This Row],[Flavor]]&amp;" | "&amp;Table_PRICE[[#This Row],[CPU]]&amp;" | "&amp;Table_PRICE[[#This Row],[RAM]]</f>
        <v>x86 | General computing-plus | c3.xlarge.2 | 4 vCPUs | 8GB</v>
      </c>
      <c r="K12" t="s">
        <v>222</v>
      </c>
      <c r="L12" t="s">
        <v>124</v>
      </c>
      <c r="M12" t="s">
        <v>215</v>
      </c>
      <c r="N12" t="s">
        <v>123</v>
      </c>
      <c r="O12">
        <v>0.318</v>
      </c>
      <c r="P12">
        <v>0.26200000000000001</v>
      </c>
      <c r="Q12">
        <v>0.23</v>
      </c>
      <c r="R12" s="2">
        <v>232.14000000000001</v>
      </c>
      <c r="S12" s="2">
        <v>191.26000000000002</v>
      </c>
      <c r="T12">
        <v>167.9</v>
      </c>
      <c r="U12">
        <v>0.75</v>
      </c>
      <c r="V12">
        <f>Table_PRICE[[#This Row],[SQL-HORA]]*730</f>
        <v>547.5</v>
      </c>
      <c r="W12" s="9">
        <v>0.13</v>
      </c>
      <c r="X12" s="9">
        <v>0.42499999999999999</v>
      </c>
      <c r="Y1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c3.xlarge.2    4 vCPUs   8GB   | PPU 232.14 USD   | RI 191.26 USD   | SQL Std 547.5 USD</v>
      </c>
    </row>
    <row r="13" spans="1:25">
      <c r="A13" t="s">
        <v>6</v>
      </c>
      <c r="B13" t="s">
        <v>12</v>
      </c>
      <c r="C13" t="s">
        <v>8</v>
      </c>
      <c r="D13" t="s">
        <v>9</v>
      </c>
      <c r="E13">
        <v>5.07</v>
      </c>
      <c r="F13" t="s">
        <v>10</v>
      </c>
      <c r="G13">
        <f>Table1[[#This Row],[List Price($)]]*730</f>
        <v>3701.1000000000004</v>
      </c>
      <c r="J13" t="str">
        <f>"x86 | "&amp;Table_PRICE[[#This Row],[Specification]] &amp;" | "&amp;Table_PRICE[[#This Row],[Flavor]]&amp;" | "&amp;Table_PRICE[[#This Row],[CPU]]&amp;" | "&amp;Table_PRICE[[#This Row],[RAM]]</f>
        <v>x86 | General computing-plus | c3.xlarge.4 | 4 vCPUs | 16GB</v>
      </c>
      <c r="K13" t="s">
        <v>222</v>
      </c>
      <c r="L13" t="s">
        <v>125</v>
      </c>
      <c r="M13" t="s">
        <v>215</v>
      </c>
      <c r="N13" t="s">
        <v>114</v>
      </c>
      <c r="O13">
        <v>0.33800000000000002</v>
      </c>
      <c r="P13">
        <v>0.30599999999999999</v>
      </c>
      <c r="Q13">
        <v>0.26800000000000002</v>
      </c>
      <c r="R13" s="2">
        <v>246.74</v>
      </c>
      <c r="S13" s="2">
        <v>223.38</v>
      </c>
      <c r="T13">
        <v>195.64000000000001</v>
      </c>
      <c r="U13">
        <v>0.80800000000000005</v>
      </c>
      <c r="V13">
        <f>Table_PRICE[[#This Row],[SQL-HORA]]*730</f>
        <v>589.84</v>
      </c>
      <c r="W13" s="9">
        <v>0.13</v>
      </c>
      <c r="X13" s="9">
        <v>0.42499999999999999</v>
      </c>
      <c r="Y1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c3.xlarge.4    4 vCPUs   16GB   | PPU 246.74 USD   | RI 223.38 USD   | SQL Std 589.84 USD</v>
      </c>
    </row>
    <row r="14" spans="1:25">
      <c r="A14" t="s">
        <v>6</v>
      </c>
      <c r="B14" t="s">
        <v>68</v>
      </c>
      <c r="C14" t="s">
        <v>8</v>
      </c>
      <c r="D14" t="s">
        <v>9</v>
      </c>
      <c r="E14">
        <v>0.63600000000000001</v>
      </c>
      <c r="F14" t="s">
        <v>10</v>
      </c>
      <c r="G14">
        <f>Table1[[#This Row],[List Price($)]]*730</f>
        <v>464.28000000000003</v>
      </c>
      <c r="J14" t="str">
        <f>"x86 | "&amp;Table_PRICE[[#This Row],[Specification]] &amp;" | "&amp;Table_PRICE[[#This Row],[Flavor]]&amp;" | "&amp;Table_PRICE[[#This Row],[CPU]]&amp;" | "&amp;Table_PRICE[[#This Row],[RAM]]</f>
        <v>x86 | General computing-plus | c3ne.8xlarge.2 | 32 vCPUs | 64GB</v>
      </c>
      <c r="K14" t="s">
        <v>222</v>
      </c>
      <c r="L14" t="s">
        <v>166</v>
      </c>
      <c r="M14" t="s">
        <v>213</v>
      </c>
      <c r="N14" t="s">
        <v>97</v>
      </c>
      <c r="O14">
        <v>2.6760000000000002</v>
      </c>
      <c r="P14">
        <v>2.2080000000000002</v>
      </c>
      <c r="Q14">
        <v>1.9350000000000001</v>
      </c>
      <c r="R14" s="2">
        <v>1953.48</v>
      </c>
      <c r="S14" s="2">
        <v>1611.8400000000001</v>
      </c>
      <c r="T14">
        <v>1412.55</v>
      </c>
      <c r="U14">
        <v>5.2679999999999998</v>
      </c>
      <c r="V14">
        <f>Table_PRICE[[#This Row],[SQL-HORA]]*730</f>
        <v>3845.64</v>
      </c>
      <c r="W14" s="9">
        <v>0.15</v>
      </c>
      <c r="X14" s="9">
        <v>0.51249999999999996</v>
      </c>
      <c r="Y1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c3ne.8xlarge.2    32 vCPUs   64GB   | PPU 1953.48 USD   | RI 1611.84 USD   | SQL Std 3845.64 USD</v>
      </c>
    </row>
    <row r="15" spans="1:25">
      <c r="A15" t="s">
        <v>6</v>
      </c>
      <c r="B15" t="s">
        <v>88</v>
      </c>
      <c r="C15" t="s">
        <v>8</v>
      </c>
      <c r="D15" t="s">
        <v>9</v>
      </c>
      <c r="E15">
        <v>0.67600000000000005</v>
      </c>
      <c r="F15" t="s">
        <v>10</v>
      </c>
      <c r="G15">
        <f>Table1[[#This Row],[List Price($)]]*730</f>
        <v>493.48</v>
      </c>
      <c r="J15" t="str">
        <f>"x86 | "&amp;Table_PRICE[[#This Row],[Specification]] &amp;" | "&amp;Table_PRICE[[#This Row],[Flavor]]&amp;" | "&amp;Table_PRICE[[#This Row],[CPU]]&amp;" | "&amp;Table_PRICE[[#This Row],[RAM]]</f>
        <v>x86 | General computing-plus | c3ne.8xlarge.4 | 32 vCPUs | 128GB</v>
      </c>
      <c r="K15" t="s">
        <v>222</v>
      </c>
      <c r="L15" t="s">
        <v>167</v>
      </c>
      <c r="M15" t="s">
        <v>213</v>
      </c>
      <c r="N15" t="s">
        <v>99</v>
      </c>
      <c r="O15">
        <v>2.843</v>
      </c>
      <c r="P15">
        <v>2.3140000000000001</v>
      </c>
      <c r="Q15">
        <v>2.0270000000000001</v>
      </c>
      <c r="R15" s="2">
        <v>2075.39</v>
      </c>
      <c r="S15" s="2">
        <v>1689.22</v>
      </c>
      <c r="T15">
        <v>1479.71</v>
      </c>
      <c r="U15">
        <v>5.4349999999999996</v>
      </c>
      <c r="V15">
        <f>Table_PRICE[[#This Row],[SQL-HORA]]*730</f>
        <v>3967.5499999999997</v>
      </c>
      <c r="W15" s="9">
        <v>0.15</v>
      </c>
      <c r="X15" s="9">
        <v>0.51249999999999996</v>
      </c>
      <c r="Y1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c3ne.8xlarge.4    32 vCPUs   128GB   | PPU 2075.39 USD   | RI 1689.22 USD   | SQL Std 3967.55 USD</v>
      </c>
    </row>
    <row r="16" spans="1:25">
      <c r="A16" t="s">
        <v>6</v>
      </c>
      <c r="B16" t="s">
        <v>41</v>
      </c>
      <c r="C16" t="s">
        <v>8</v>
      </c>
      <c r="D16" t="s">
        <v>9</v>
      </c>
      <c r="E16">
        <v>1.272</v>
      </c>
      <c r="F16" t="s">
        <v>10</v>
      </c>
      <c r="G16">
        <f>Table1[[#This Row],[List Price($)]]*730</f>
        <v>928.56000000000006</v>
      </c>
      <c r="J16" t="str">
        <f>"x86 | "&amp;Table_PRICE[[#This Row],[Specification]] &amp;" | "&amp;Table_PRICE[[#This Row],[Flavor]]&amp;" | "&amp;Table_PRICE[[#This Row],[CPU]]&amp;" | "&amp;Table_PRICE[[#This Row],[RAM]]</f>
        <v>x86 | General computing-plus | c6.12xlarge.4 | 48 vCPUs | 192GB</v>
      </c>
      <c r="K16" t="s">
        <v>222</v>
      </c>
      <c r="L16" t="s">
        <v>106</v>
      </c>
      <c r="M16" t="s">
        <v>216</v>
      </c>
      <c r="N16" t="s">
        <v>107</v>
      </c>
      <c r="O16">
        <v>4.056</v>
      </c>
      <c r="P16">
        <v>3.30158</v>
      </c>
      <c r="Q16">
        <v>2.8919299999999999</v>
      </c>
      <c r="R16" s="2">
        <v>2960.88</v>
      </c>
      <c r="S16" s="2">
        <v>2410.1534000000001</v>
      </c>
      <c r="T16">
        <v>2111.1088999999997</v>
      </c>
      <c r="U16">
        <v>6.6479999999999997</v>
      </c>
      <c r="V16">
        <f>Table_PRICE[[#This Row],[SQL-HORA]]*730</f>
        <v>4853.04</v>
      </c>
      <c r="W16" s="9">
        <v>0.15</v>
      </c>
      <c r="X16" s="9">
        <v>0.51249999999999996</v>
      </c>
      <c r="Y1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c6.12xlarge.4    48 vCPUs   192GB   | PPU 2960.88 USD   | RI 2410.1534 USD   | SQL Std 4853.04 USD</v>
      </c>
    </row>
    <row r="17" spans="1:25">
      <c r="A17" t="s">
        <v>6</v>
      </c>
      <c r="B17" t="s">
        <v>21</v>
      </c>
      <c r="C17" t="s">
        <v>8</v>
      </c>
      <c r="D17" t="s">
        <v>9</v>
      </c>
      <c r="E17">
        <v>1.3520000000000001</v>
      </c>
      <c r="F17" t="s">
        <v>10</v>
      </c>
      <c r="G17">
        <f>Table1[[#This Row],[List Price($)]]*730</f>
        <v>986.96</v>
      </c>
      <c r="J17" t="str">
        <f>"x86 | "&amp;Table_PRICE[[#This Row],[Specification]] &amp;" | "&amp;Table_PRICE[[#This Row],[Flavor]]&amp;" | "&amp;Table_PRICE[[#This Row],[CPU]]&amp;" | "&amp;Table_PRICE[[#This Row],[RAM]]</f>
        <v>x86 | General computing-plus | c6.16xlarge.4 | 64 vCPUs | 256GB</v>
      </c>
      <c r="K17" t="s">
        <v>222</v>
      </c>
      <c r="L17" t="s">
        <v>126</v>
      </c>
      <c r="M17" t="s">
        <v>217</v>
      </c>
      <c r="N17" t="s">
        <v>101</v>
      </c>
      <c r="O17">
        <v>5.4080000000000004</v>
      </c>
      <c r="P17">
        <v>4.4021100000000004</v>
      </c>
      <c r="Q17">
        <v>3.8559000000000001</v>
      </c>
      <c r="R17" s="2">
        <v>3947.84</v>
      </c>
      <c r="S17" s="2">
        <v>3213.5403000000001</v>
      </c>
      <c r="T17">
        <v>2814.8070000000002</v>
      </c>
      <c r="U17">
        <v>8</v>
      </c>
      <c r="V17">
        <f>Table_PRICE[[#This Row],[SQL-HORA]]*730</f>
        <v>5840</v>
      </c>
      <c r="W17" s="9">
        <v>0.15</v>
      </c>
      <c r="X17" s="9">
        <v>0.51249999999999996</v>
      </c>
      <c r="Y1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c6.16xlarge.4    64 vCPUs   256GB   | PPU 3947.84 USD   | RI 3213.5403 USD   | SQL Std 5840 USD</v>
      </c>
    </row>
    <row r="18" spans="1:25">
      <c r="A18" t="s">
        <v>6</v>
      </c>
      <c r="B18" t="s">
        <v>50</v>
      </c>
      <c r="C18" t="s">
        <v>8</v>
      </c>
      <c r="D18" t="s">
        <v>9</v>
      </c>
      <c r="E18">
        <v>2.544</v>
      </c>
      <c r="F18" t="s">
        <v>10</v>
      </c>
      <c r="G18">
        <f>Table1[[#This Row],[List Price($)]]*730</f>
        <v>1857.1200000000001</v>
      </c>
      <c r="J18" t="str">
        <f>"x86 | "&amp;Table_PRICE[[#This Row],[Specification]] &amp;" | "&amp;Table_PRICE[[#This Row],[Flavor]]&amp;" | "&amp;Table_PRICE[[#This Row],[CPU]]&amp;" | "&amp;Table_PRICE[[#This Row],[RAM]]</f>
        <v>x86 | General computing-plus | c6.2xlarge.4 | 8 vCPUs | 32GB</v>
      </c>
      <c r="K18" t="s">
        <v>222</v>
      </c>
      <c r="L18" t="s">
        <v>127</v>
      </c>
      <c r="M18" t="s">
        <v>211</v>
      </c>
      <c r="N18" t="s">
        <v>103</v>
      </c>
      <c r="O18">
        <v>0.67600000000000005</v>
      </c>
      <c r="P18">
        <v>0.55025999999999997</v>
      </c>
      <c r="Q18">
        <v>0.48198999999999997</v>
      </c>
      <c r="R18" s="2">
        <v>493.48</v>
      </c>
      <c r="S18" s="2">
        <v>401.68979999999999</v>
      </c>
      <c r="T18">
        <v>351.85269999999997</v>
      </c>
      <c r="U18">
        <v>1.54</v>
      </c>
      <c r="V18">
        <f>Table_PRICE[[#This Row],[SQL-HORA]]*730</f>
        <v>1124.2</v>
      </c>
      <c r="W18" s="9">
        <v>0.15</v>
      </c>
      <c r="X18" s="9">
        <v>0.51249999999999996</v>
      </c>
      <c r="Y1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c6.2xlarge.4    8 vCPUs   32GB   | PPU 493.48 USD   | RI 401.6898 USD   | SQL Std 1124.2 USD</v>
      </c>
    </row>
    <row r="19" spans="1:25">
      <c r="A19" t="s">
        <v>6</v>
      </c>
      <c r="B19" t="s">
        <v>80</v>
      </c>
      <c r="C19" t="s">
        <v>8</v>
      </c>
      <c r="D19" t="s">
        <v>9</v>
      </c>
      <c r="E19">
        <v>2.7040000000000002</v>
      </c>
      <c r="F19" t="s">
        <v>10</v>
      </c>
      <c r="G19">
        <f>Table1[[#This Row],[List Price($)]]*730</f>
        <v>1973.92</v>
      </c>
      <c r="J19" t="str">
        <f>"x86 | "&amp;Table_PRICE[[#This Row],[Specification]] &amp;" | "&amp;Table_PRICE[[#This Row],[Flavor]]&amp;" | "&amp;Table_PRICE[[#This Row],[CPU]]&amp;" | "&amp;Table_PRICE[[#This Row],[RAM]]</f>
        <v>x86 | General computing-plus | c6.3xlarge.4 | 12 vCPUs | 48GB</v>
      </c>
      <c r="K19" t="s">
        <v>222</v>
      </c>
      <c r="L19" t="s">
        <v>128</v>
      </c>
      <c r="M19" t="s">
        <v>218</v>
      </c>
      <c r="N19" t="s">
        <v>129</v>
      </c>
      <c r="O19">
        <v>1.014</v>
      </c>
      <c r="P19">
        <v>0.82540000000000002</v>
      </c>
      <c r="Q19">
        <v>0.72297999999999996</v>
      </c>
      <c r="R19" s="2">
        <v>740.22</v>
      </c>
      <c r="S19" s="2">
        <v>602.54200000000003</v>
      </c>
      <c r="T19">
        <v>527.77539999999999</v>
      </c>
      <c r="U19">
        <v>2.31</v>
      </c>
      <c r="V19">
        <f>Table_PRICE[[#This Row],[SQL-HORA]]*730</f>
        <v>1686.3</v>
      </c>
      <c r="W19" s="9">
        <v>0.15</v>
      </c>
      <c r="X19" s="9">
        <v>0.51249999999999996</v>
      </c>
      <c r="Y1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c6.3xlarge.4    12 vCPUs   48GB   | PPU 740.22 USD   | RI 602.542 USD   | SQL Std 1686.3 USD</v>
      </c>
    </row>
    <row r="20" spans="1:25">
      <c r="A20" t="s">
        <v>6</v>
      </c>
      <c r="B20" t="s">
        <v>44</v>
      </c>
      <c r="C20" t="s">
        <v>8</v>
      </c>
      <c r="D20" t="s">
        <v>9</v>
      </c>
      <c r="E20">
        <v>0.159</v>
      </c>
      <c r="F20" t="s">
        <v>10</v>
      </c>
      <c r="G20">
        <f>Table1[[#This Row],[List Price($)]]*730</f>
        <v>116.07000000000001</v>
      </c>
      <c r="J20" t="str">
        <f>"x86 | "&amp;Table_PRICE[[#This Row],[Specification]] &amp;" | "&amp;Table_PRICE[[#This Row],[Flavor]]&amp;" | "&amp;Table_PRICE[[#This Row],[CPU]]&amp;" | "&amp;Table_PRICE[[#This Row],[RAM]]</f>
        <v>x86 | General computing-plus | c6.4xlarge.4 | 16 vCPUs | 64GB</v>
      </c>
      <c r="K20" t="s">
        <v>222</v>
      </c>
      <c r="L20" t="s">
        <v>130</v>
      </c>
      <c r="M20" t="s">
        <v>212</v>
      </c>
      <c r="N20" t="s">
        <v>97</v>
      </c>
      <c r="O20">
        <v>1.3520000000000001</v>
      </c>
      <c r="P20">
        <v>1.10053</v>
      </c>
      <c r="Q20">
        <v>0.96397999999999995</v>
      </c>
      <c r="R20" s="2">
        <v>986.96</v>
      </c>
      <c r="S20" s="2">
        <v>803.38689999999997</v>
      </c>
      <c r="T20">
        <v>703.70539999999994</v>
      </c>
      <c r="U20">
        <v>3.08</v>
      </c>
      <c r="V20">
        <f>Table_PRICE[[#This Row],[SQL-HORA]]*730</f>
        <v>2248.4</v>
      </c>
      <c r="W20" s="9">
        <v>0.15</v>
      </c>
      <c r="X20" s="9">
        <v>0.51249999999999996</v>
      </c>
      <c r="Y2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c6.4xlarge.4    16 vCPUs   64GB   | PPU 986.96 USD   | RI 803.3869 USD   | SQL Std 2248.4 USD</v>
      </c>
    </row>
    <row r="21" spans="1:25">
      <c r="A21" t="s">
        <v>6</v>
      </c>
      <c r="B21" t="s">
        <v>23</v>
      </c>
      <c r="C21" t="s">
        <v>8</v>
      </c>
      <c r="D21" t="s">
        <v>9</v>
      </c>
      <c r="E21">
        <v>0.16900000000000001</v>
      </c>
      <c r="F21" t="s">
        <v>10</v>
      </c>
      <c r="G21">
        <f>Table1[[#This Row],[List Price($)]]*730</f>
        <v>123.37</v>
      </c>
      <c r="J21" t="str">
        <f>"x86 | "&amp;Table_PRICE[[#This Row],[Specification]] &amp;" | "&amp;Table_PRICE[[#This Row],[Flavor]]&amp;" | "&amp;Table_PRICE[[#This Row],[CPU]]&amp;" | "&amp;Table_PRICE[[#This Row],[RAM]]</f>
        <v>x86 | General computing-plus | c6.6xlarge.4 | 24 vCPUs | 96GB</v>
      </c>
      <c r="K21" t="s">
        <v>222</v>
      </c>
      <c r="L21" t="s">
        <v>131</v>
      </c>
      <c r="M21" t="s">
        <v>219</v>
      </c>
      <c r="N21" t="s">
        <v>109</v>
      </c>
      <c r="O21">
        <v>2.028</v>
      </c>
      <c r="P21">
        <v>1.65079</v>
      </c>
      <c r="Q21">
        <v>1.4459599999999999</v>
      </c>
      <c r="R21" s="2">
        <v>1480.44</v>
      </c>
      <c r="S21" s="2">
        <v>1205.0767000000001</v>
      </c>
      <c r="T21">
        <v>1055.5508</v>
      </c>
      <c r="U21">
        <v>4.62</v>
      </c>
      <c r="V21">
        <f>Table_PRICE[[#This Row],[SQL-HORA]]*730</f>
        <v>3372.6</v>
      </c>
      <c r="W21" s="9">
        <v>0.15</v>
      </c>
      <c r="X21" s="9">
        <v>0.51249999999999996</v>
      </c>
      <c r="Y2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c6.6xlarge.4    24 vCPUs   96GB   | PPU 1480.44 USD   | RI 1205.0767 USD   | SQL Std 3372.6 USD</v>
      </c>
    </row>
    <row r="22" spans="1:25">
      <c r="A22" t="s">
        <v>6</v>
      </c>
      <c r="B22" t="s">
        <v>15</v>
      </c>
      <c r="C22" t="s">
        <v>8</v>
      </c>
      <c r="D22" t="s">
        <v>9</v>
      </c>
      <c r="E22">
        <v>0.318</v>
      </c>
      <c r="F22" t="s">
        <v>10</v>
      </c>
      <c r="G22">
        <f>Table1[[#This Row],[List Price($)]]*730</f>
        <v>232.14000000000001</v>
      </c>
      <c r="J22" t="str">
        <f>"x86 | "&amp;Table_PRICE[[#This Row],[Specification]] &amp;" | "&amp;Table_PRICE[[#This Row],[Flavor]]&amp;" | "&amp;Table_PRICE[[#This Row],[CPU]]&amp;" | "&amp;Table_PRICE[[#This Row],[RAM]]</f>
        <v>x86 | General computing-plus | c6.8xlarge.4 | 32 vCPUs | 128GB</v>
      </c>
      <c r="K22" t="s">
        <v>222</v>
      </c>
      <c r="L22" t="s">
        <v>132</v>
      </c>
      <c r="M22" t="s">
        <v>213</v>
      </c>
      <c r="N22" t="s">
        <v>99</v>
      </c>
      <c r="O22">
        <v>2.7040000000000002</v>
      </c>
      <c r="P22">
        <v>2.20106</v>
      </c>
      <c r="Q22">
        <v>1.9279500000000001</v>
      </c>
      <c r="R22" s="2">
        <v>1973.92</v>
      </c>
      <c r="S22" s="2">
        <v>1606.7737999999999</v>
      </c>
      <c r="T22">
        <v>1407.4035000000001</v>
      </c>
      <c r="U22">
        <v>5.2960000000000003</v>
      </c>
      <c r="V22">
        <f>Table_PRICE[[#This Row],[SQL-HORA]]*730</f>
        <v>3866.0800000000004</v>
      </c>
      <c r="W22" s="9">
        <v>0.15</v>
      </c>
      <c r="X22" s="9">
        <v>0.51249999999999996</v>
      </c>
      <c r="Y2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c6.8xlarge.4    32 vCPUs   128GB   | PPU 1973.92 USD   | RI 1606.7738 USD   | SQL Std 3866.08 USD</v>
      </c>
    </row>
    <row r="23" spans="1:25">
      <c r="A23" t="s">
        <v>6</v>
      </c>
      <c r="B23" t="s">
        <v>67</v>
      </c>
      <c r="C23" t="s">
        <v>8</v>
      </c>
      <c r="D23" t="s">
        <v>9</v>
      </c>
      <c r="E23">
        <v>0.33800000000000002</v>
      </c>
      <c r="F23" t="s">
        <v>10</v>
      </c>
      <c r="G23">
        <f>Table1[[#This Row],[List Price($)]]*730</f>
        <v>246.74</v>
      </c>
      <c r="J23" t="str">
        <f>"x86 | "&amp;Table_PRICE[[#This Row],[Specification]] &amp;" | "&amp;Table_PRICE[[#This Row],[Flavor]]&amp;" | "&amp;Table_PRICE[[#This Row],[CPU]]&amp;" | "&amp;Table_PRICE[[#This Row],[RAM]]</f>
        <v>x86 | General computing-plus | c6.large.4 | 2 vCPUs | 8GB</v>
      </c>
      <c r="K23" t="s">
        <v>222</v>
      </c>
      <c r="L23" t="s">
        <v>133</v>
      </c>
      <c r="M23" t="s">
        <v>214</v>
      </c>
      <c r="N23" t="s">
        <v>123</v>
      </c>
      <c r="O23">
        <v>0.16900000000000001</v>
      </c>
      <c r="P23">
        <v>0.13757</v>
      </c>
      <c r="Q23">
        <v>0.1205</v>
      </c>
      <c r="R23" s="2">
        <v>123.37</v>
      </c>
      <c r="S23" s="2">
        <v>100.42610000000001</v>
      </c>
      <c r="T23">
        <v>87.965000000000003</v>
      </c>
      <c r="U23">
        <v>0.38500000000000001</v>
      </c>
      <c r="V23">
        <f>Table_PRICE[[#This Row],[SQL-HORA]]*730</f>
        <v>281.05</v>
      </c>
      <c r="W23" s="9">
        <v>0.06</v>
      </c>
      <c r="X23" s="9"/>
      <c r="Y2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c6.large.4    2 vCPUs   8GB   | PPU 123.37 USD   | RI 100.4261 USD   | SQL Std 281.05 USD</v>
      </c>
    </row>
    <row r="24" spans="1:25">
      <c r="A24" t="s">
        <v>6</v>
      </c>
      <c r="B24" t="s">
        <v>86</v>
      </c>
      <c r="C24" t="s">
        <v>8</v>
      </c>
      <c r="D24" t="s">
        <v>9</v>
      </c>
      <c r="E24">
        <v>5.4080000000000004</v>
      </c>
      <c r="F24" t="s">
        <v>10</v>
      </c>
      <c r="G24">
        <f>Table1[[#This Row],[List Price($)]]*730</f>
        <v>3947.84</v>
      </c>
      <c r="J24" t="str">
        <f>"x86 | "&amp;Table_PRICE[[#This Row],[Specification]] &amp;" | "&amp;Table_PRICE[[#This Row],[Flavor]]&amp;" | "&amp;Table_PRICE[[#This Row],[CPU]]&amp;" | "&amp;Table_PRICE[[#This Row],[RAM]]</f>
        <v>x86 | General computing-plus | c6.xlarge.4 | 4 vCPUs | 16GB</v>
      </c>
      <c r="K24" t="s">
        <v>222</v>
      </c>
      <c r="L24" t="s">
        <v>134</v>
      </c>
      <c r="M24" t="s">
        <v>215</v>
      </c>
      <c r="N24" t="s">
        <v>114</v>
      </c>
      <c r="O24">
        <v>0.33800000000000002</v>
      </c>
      <c r="P24">
        <v>0.27512999999999999</v>
      </c>
      <c r="Q24">
        <v>0.24099000000000001</v>
      </c>
      <c r="R24" s="2">
        <v>246.74</v>
      </c>
      <c r="S24" s="2">
        <v>200.8449</v>
      </c>
      <c r="T24">
        <v>175.92270000000002</v>
      </c>
      <c r="U24">
        <v>0.77</v>
      </c>
      <c r="V24">
        <f>Table_PRICE[[#This Row],[SQL-HORA]]*730</f>
        <v>562.1</v>
      </c>
      <c r="W24" s="9">
        <v>0.13</v>
      </c>
      <c r="X24" s="9">
        <v>0.42499999999999999</v>
      </c>
      <c r="Y2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c6.xlarge.4    4 vCPUs   16GB   | PPU 246.74 USD   | RI 200.8449 USD   | SQL Std 562.1 USD</v>
      </c>
    </row>
    <row r="25" spans="1:25">
      <c r="A25" t="s">
        <v>6</v>
      </c>
      <c r="B25" t="s">
        <v>24</v>
      </c>
      <c r="C25" t="s">
        <v>8</v>
      </c>
      <c r="D25" t="s">
        <v>9</v>
      </c>
      <c r="E25">
        <v>0.67600000000000005</v>
      </c>
      <c r="F25" t="s">
        <v>10</v>
      </c>
      <c r="G25">
        <f>Table1[[#This Row],[List Price($)]]*730</f>
        <v>493.48</v>
      </c>
      <c r="J25" t="str">
        <f>"x86 | "&amp;Table_PRICE[[#This Row],[Specification]] &amp;" | "&amp;Table_PRICE[[#This Row],[Flavor]]&amp;" | "&amp;Table_PRICE[[#This Row],[CPU]]&amp;" | "&amp;Table_PRICE[[#This Row],[RAM]]</f>
        <v>x86 | General computing-plus | c6s.12xlarge.2 | 48 vCPUs | 96GB</v>
      </c>
      <c r="K25" t="s">
        <v>222</v>
      </c>
      <c r="L25" t="s">
        <v>108</v>
      </c>
      <c r="M25" t="s">
        <v>216</v>
      </c>
      <c r="N25" t="s">
        <v>109</v>
      </c>
      <c r="O25">
        <v>3.24</v>
      </c>
      <c r="P25">
        <v>2.673</v>
      </c>
      <c r="Q25">
        <v>2.343</v>
      </c>
      <c r="R25" s="2">
        <v>2365.2000000000003</v>
      </c>
      <c r="S25" s="2">
        <v>1951.29</v>
      </c>
      <c r="T25">
        <v>1710.3899999999999</v>
      </c>
      <c r="U25">
        <v>5.8319999999999999</v>
      </c>
      <c r="V25">
        <f>Table_PRICE[[#This Row],[SQL-HORA]]*730</f>
        <v>4257.3599999999997</v>
      </c>
      <c r="W25" s="9">
        <v>0.15</v>
      </c>
      <c r="X25" s="9">
        <v>0.51249999999999996</v>
      </c>
      <c r="Y2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c6s.12xlarge.2    48 vCPUs   96GB   | PPU 2365.2 USD   | RI 1951.29 USD   | SQL Std 4257.36 USD</v>
      </c>
    </row>
    <row r="26" spans="1:25">
      <c r="A26" t="s">
        <v>6</v>
      </c>
      <c r="B26" t="s">
        <v>36</v>
      </c>
      <c r="C26" t="s">
        <v>8</v>
      </c>
      <c r="D26" t="s">
        <v>9</v>
      </c>
      <c r="E26">
        <v>1.014</v>
      </c>
      <c r="F26" t="s">
        <v>10</v>
      </c>
      <c r="G26">
        <f>Table1[[#This Row],[List Price($)]]*730</f>
        <v>740.22</v>
      </c>
      <c r="J26" t="str">
        <f>"x86 | "&amp;Table_PRICE[[#This Row],[Specification]] &amp;" | "&amp;Table_PRICE[[#This Row],[Flavor]]&amp;" | "&amp;Table_PRICE[[#This Row],[CPU]]&amp;" | "&amp;Table_PRICE[[#This Row],[RAM]]</f>
        <v>x86 | General computing-plus | c6s.16xlarge.2 | 64 vCPUs | 128GB</v>
      </c>
      <c r="K26" t="s">
        <v>222</v>
      </c>
      <c r="L26" t="s">
        <v>110</v>
      </c>
      <c r="M26" t="s">
        <v>217</v>
      </c>
      <c r="N26" t="s">
        <v>99</v>
      </c>
      <c r="O26">
        <v>4.32</v>
      </c>
      <c r="P26">
        <v>3.5640000000000001</v>
      </c>
      <c r="Q26">
        <v>3.1230000000000002</v>
      </c>
      <c r="R26" s="2">
        <v>3153.6000000000004</v>
      </c>
      <c r="S26" s="2">
        <v>2601.7200000000003</v>
      </c>
      <c r="T26">
        <v>2279.79</v>
      </c>
      <c r="U26">
        <v>6.9119999999999999</v>
      </c>
      <c r="V26">
        <f>Table_PRICE[[#This Row],[SQL-HORA]]*730</f>
        <v>5045.76</v>
      </c>
      <c r="W26" s="9">
        <v>0.15</v>
      </c>
      <c r="X26" s="9">
        <v>0.51249999999999996</v>
      </c>
      <c r="Y2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c6s.16xlarge.2    64 vCPUs   128GB   | PPU 3153.6 USD   | RI 2601.72 USD   | SQL Std 5045.76 USD</v>
      </c>
    </row>
    <row r="27" spans="1:25">
      <c r="A27" t="s">
        <v>6</v>
      </c>
      <c r="B27" t="s">
        <v>87</v>
      </c>
      <c r="C27" t="s">
        <v>8</v>
      </c>
      <c r="D27" t="s">
        <v>9</v>
      </c>
      <c r="E27">
        <v>1.3520000000000001</v>
      </c>
      <c r="F27" t="s">
        <v>10</v>
      </c>
      <c r="G27">
        <f>Table1[[#This Row],[List Price($)]]*730</f>
        <v>986.96</v>
      </c>
      <c r="J27" t="str">
        <f>"x86 | "&amp;Table_PRICE[[#This Row],[Specification]] &amp;" | "&amp;Table_PRICE[[#This Row],[Flavor]]&amp;" | "&amp;Table_PRICE[[#This Row],[CPU]]&amp;" | "&amp;Table_PRICE[[#This Row],[RAM]]</f>
        <v>x86 | General computing-plus | c6s.2xlarge.2 | 8 vCPUs | 16GB</v>
      </c>
      <c r="K27" t="s">
        <v>222</v>
      </c>
      <c r="L27" t="s">
        <v>135</v>
      </c>
      <c r="M27" t="s">
        <v>211</v>
      </c>
      <c r="N27" t="s">
        <v>114</v>
      </c>
      <c r="O27">
        <v>0.54</v>
      </c>
      <c r="P27">
        <v>0.44600000000000001</v>
      </c>
      <c r="Q27">
        <v>0.39</v>
      </c>
      <c r="R27" s="2">
        <v>394.20000000000005</v>
      </c>
      <c r="S27" s="2">
        <v>325.58</v>
      </c>
      <c r="T27">
        <v>284.7</v>
      </c>
      <c r="U27">
        <v>1.4039999999999999</v>
      </c>
      <c r="V27">
        <f>Table_PRICE[[#This Row],[SQL-HORA]]*730</f>
        <v>1024.9199999999998</v>
      </c>
      <c r="W27" s="9">
        <v>0.15</v>
      </c>
      <c r="X27" s="9">
        <v>0.51249999999999996</v>
      </c>
      <c r="Y2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c6s.2xlarge.2    8 vCPUs   16GB   | PPU 394.2 USD   | RI 325.58 USD   | SQL Std 1024.92 USD</v>
      </c>
    </row>
    <row r="28" spans="1:25">
      <c r="A28" t="s">
        <v>6</v>
      </c>
      <c r="B28" t="s">
        <v>35</v>
      </c>
      <c r="C28" t="s">
        <v>8</v>
      </c>
      <c r="D28" t="s">
        <v>9</v>
      </c>
      <c r="E28">
        <v>2.028</v>
      </c>
      <c r="F28" t="s">
        <v>10</v>
      </c>
      <c r="G28">
        <f>Table1[[#This Row],[List Price($)]]*730</f>
        <v>1480.44</v>
      </c>
      <c r="J28" t="str">
        <f>"x86 | "&amp;Table_PRICE[[#This Row],[Specification]] &amp;" | "&amp;Table_PRICE[[#This Row],[Flavor]]&amp;" | "&amp;Table_PRICE[[#This Row],[CPU]]&amp;" | "&amp;Table_PRICE[[#This Row],[RAM]]</f>
        <v>x86 | General computing-plus | c6s.3xlarge.2 | 12 vCPUs | 24GB</v>
      </c>
      <c r="K28" t="s">
        <v>222</v>
      </c>
      <c r="L28" t="s">
        <v>136</v>
      </c>
      <c r="M28" t="s">
        <v>218</v>
      </c>
      <c r="N28" t="s">
        <v>137</v>
      </c>
      <c r="O28">
        <v>0.81</v>
      </c>
      <c r="P28">
        <v>0.66800000000000004</v>
      </c>
      <c r="Q28">
        <v>0.58599999999999997</v>
      </c>
      <c r="R28" s="2">
        <v>591.30000000000007</v>
      </c>
      <c r="S28" s="2">
        <v>487.64000000000004</v>
      </c>
      <c r="T28">
        <v>427.78</v>
      </c>
      <c r="U28">
        <v>2.1059999999999999</v>
      </c>
      <c r="V28">
        <f>Table_PRICE[[#This Row],[SQL-HORA]]*730</f>
        <v>1537.3799999999999</v>
      </c>
      <c r="W28" s="9">
        <v>0.15</v>
      </c>
      <c r="X28" s="9">
        <v>0.51249999999999996</v>
      </c>
      <c r="Y2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c6s.3xlarge.2    12 vCPUs   24GB   | PPU 591.3 USD   | RI 487.64 USD   | SQL Std 1537.38 USD</v>
      </c>
    </row>
    <row r="29" spans="1:25">
      <c r="A29" t="s">
        <v>6</v>
      </c>
      <c r="B29" t="s">
        <v>75</v>
      </c>
      <c r="C29" t="s">
        <v>8</v>
      </c>
      <c r="D29" t="s">
        <v>9</v>
      </c>
      <c r="E29">
        <v>2.7040000000000002</v>
      </c>
      <c r="F29" t="s">
        <v>10</v>
      </c>
      <c r="G29">
        <f>Table1[[#This Row],[List Price($)]]*730</f>
        <v>1973.92</v>
      </c>
      <c r="J29" t="str">
        <f>"x86 | "&amp;Table_PRICE[[#This Row],[Specification]] &amp;" | "&amp;Table_PRICE[[#This Row],[Flavor]]&amp;" | "&amp;Table_PRICE[[#This Row],[CPU]]&amp;" | "&amp;Table_PRICE[[#This Row],[RAM]]</f>
        <v>x86 | General computing-plus | c6s.4xlarge.2 | 16 vCPUs | 32GB</v>
      </c>
      <c r="K29" t="s">
        <v>222</v>
      </c>
      <c r="L29" t="s">
        <v>138</v>
      </c>
      <c r="M29" t="s">
        <v>212</v>
      </c>
      <c r="N29" t="s">
        <v>103</v>
      </c>
      <c r="O29">
        <v>1.08</v>
      </c>
      <c r="P29">
        <v>0.89100000000000001</v>
      </c>
      <c r="Q29">
        <v>0.78100000000000003</v>
      </c>
      <c r="R29" s="2">
        <v>788.40000000000009</v>
      </c>
      <c r="S29" s="2">
        <v>650.43000000000006</v>
      </c>
      <c r="T29">
        <v>570.13</v>
      </c>
      <c r="U29">
        <v>2.8079999999999998</v>
      </c>
      <c r="V29">
        <f>Table_PRICE[[#This Row],[SQL-HORA]]*730</f>
        <v>2049.8399999999997</v>
      </c>
      <c r="W29" s="9">
        <v>0.15</v>
      </c>
      <c r="X29" s="9">
        <v>0.51249999999999996</v>
      </c>
      <c r="Y2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c6s.4xlarge.2    16 vCPUs   32GB   | PPU 788.4 USD   | RI 650.43 USD   | SQL Std 2049.84 USD</v>
      </c>
    </row>
    <row r="30" spans="1:25">
      <c r="A30" t="s">
        <v>6</v>
      </c>
      <c r="B30" t="s">
        <v>53</v>
      </c>
      <c r="C30" t="s">
        <v>8</v>
      </c>
      <c r="D30" t="s">
        <v>9</v>
      </c>
      <c r="E30">
        <v>0.16900000000000001</v>
      </c>
      <c r="F30" t="s">
        <v>10</v>
      </c>
      <c r="G30">
        <f>Table1[[#This Row],[List Price($)]]*730</f>
        <v>123.37</v>
      </c>
      <c r="J30" t="str">
        <f>"x86 | "&amp;Table_PRICE[[#This Row],[Specification]] &amp;" | "&amp;Table_PRICE[[#This Row],[Flavor]]&amp;" | "&amp;Table_PRICE[[#This Row],[CPU]]&amp;" | "&amp;Table_PRICE[[#This Row],[RAM]]</f>
        <v>x86 | General computing-plus | c6s.6xlarge.2 | 24 vCPUs | 48GB</v>
      </c>
      <c r="K30" t="s">
        <v>222</v>
      </c>
      <c r="L30" t="s">
        <v>139</v>
      </c>
      <c r="M30" t="s">
        <v>219</v>
      </c>
      <c r="N30" t="s">
        <v>129</v>
      </c>
      <c r="O30">
        <v>1.62</v>
      </c>
      <c r="P30">
        <v>1.337</v>
      </c>
      <c r="Q30">
        <v>1.171</v>
      </c>
      <c r="R30" s="2">
        <v>1182.6000000000001</v>
      </c>
      <c r="S30" s="2">
        <v>976.01</v>
      </c>
      <c r="T30">
        <v>854.83</v>
      </c>
      <c r="U30">
        <v>4.2119999999999997</v>
      </c>
      <c r="V30">
        <f>Table_PRICE[[#This Row],[SQL-HORA]]*730</f>
        <v>3074.7599999999998</v>
      </c>
      <c r="W30" s="9">
        <v>0.15</v>
      </c>
      <c r="X30" s="9">
        <v>0.51249999999999996</v>
      </c>
      <c r="Y3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c6s.6xlarge.2    24 vCPUs   48GB   | PPU 1182.6 USD   | RI 976.01 USD   | SQL Std 3074.76 USD</v>
      </c>
    </row>
    <row r="31" spans="1:25">
      <c r="A31" t="s">
        <v>6</v>
      </c>
      <c r="B31" t="s">
        <v>51</v>
      </c>
      <c r="C31" t="s">
        <v>8</v>
      </c>
      <c r="D31" t="s">
        <v>9</v>
      </c>
      <c r="E31">
        <v>0.33800000000000002</v>
      </c>
      <c r="F31" t="s">
        <v>10</v>
      </c>
      <c r="G31">
        <f>Table1[[#This Row],[List Price($)]]*730</f>
        <v>246.74</v>
      </c>
      <c r="J31" t="str">
        <f>"x86 | "&amp;Table_PRICE[[#This Row],[Specification]] &amp;" | "&amp;Table_PRICE[[#This Row],[Flavor]]&amp;" | "&amp;Table_PRICE[[#This Row],[CPU]]&amp;" | "&amp;Table_PRICE[[#This Row],[RAM]]</f>
        <v>x86 | General computing-plus | c6s.8xlarge.2 | 32 vCPUs | 64GB</v>
      </c>
      <c r="K31" t="s">
        <v>222</v>
      </c>
      <c r="L31" t="s">
        <v>140</v>
      </c>
      <c r="M31" t="s">
        <v>213</v>
      </c>
      <c r="N31" t="s">
        <v>97</v>
      </c>
      <c r="O31">
        <v>2.16</v>
      </c>
      <c r="P31">
        <v>1.782</v>
      </c>
      <c r="Q31">
        <v>1.5620000000000001</v>
      </c>
      <c r="R31" s="2">
        <v>1576.8000000000002</v>
      </c>
      <c r="S31" s="2">
        <v>1300.8600000000001</v>
      </c>
      <c r="T31">
        <v>1140.26</v>
      </c>
      <c r="U31">
        <v>4.7519999999999998</v>
      </c>
      <c r="V31">
        <f>Table_PRICE[[#This Row],[SQL-HORA]]*730</f>
        <v>3468.96</v>
      </c>
      <c r="W31" s="9">
        <v>0.15</v>
      </c>
      <c r="X31" s="9">
        <v>0.51249999999999996</v>
      </c>
      <c r="Y3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c6s.8xlarge.2    32 vCPUs   64GB   | PPU 1576.8 USD   | RI 1300.86 USD   | SQL Std 3468.96 USD</v>
      </c>
    </row>
    <row r="32" spans="1:25">
      <c r="A32" t="s">
        <v>6</v>
      </c>
      <c r="B32" t="s">
        <v>33</v>
      </c>
      <c r="C32" t="s">
        <v>8</v>
      </c>
      <c r="D32" t="s">
        <v>9</v>
      </c>
      <c r="E32">
        <v>0.54</v>
      </c>
      <c r="F32" t="s">
        <v>10</v>
      </c>
      <c r="G32">
        <f>Table1[[#This Row],[List Price($)]]*730</f>
        <v>394.20000000000005</v>
      </c>
      <c r="J32" t="str">
        <f>"x86 | "&amp;Table_PRICE[[#This Row],[Specification]] &amp;" | "&amp;Table_PRICE[[#This Row],[Flavor]]&amp;" | "&amp;Table_PRICE[[#This Row],[CPU]]&amp;" | "&amp;Table_PRICE[[#This Row],[RAM]]</f>
        <v>x86 | General computing-plus | c6s.large.2 | 2 vCPUs | 4GB</v>
      </c>
      <c r="K32" t="s">
        <v>222</v>
      </c>
      <c r="L32" t="s">
        <v>141</v>
      </c>
      <c r="M32" t="s">
        <v>214</v>
      </c>
      <c r="N32" t="s">
        <v>121</v>
      </c>
      <c r="O32">
        <v>0.13500000000000001</v>
      </c>
      <c r="P32">
        <v>0.111</v>
      </c>
      <c r="Q32">
        <v>9.8000000000000004E-2</v>
      </c>
      <c r="R32" s="2">
        <v>98.550000000000011</v>
      </c>
      <c r="S32" s="2">
        <v>81.03</v>
      </c>
      <c r="T32">
        <v>71.540000000000006</v>
      </c>
      <c r="U32">
        <v>0.35099999999999998</v>
      </c>
      <c r="V32">
        <f>Table_PRICE[[#This Row],[SQL-HORA]]*730</f>
        <v>256.22999999999996</v>
      </c>
      <c r="W32" s="9">
        <v>0.06</v>
      </c>
      <c r="X32" s="9"/>
      <c r="Y3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c6s.large.2    2 vCPUs   4GB   | PPU 98.55 USD   | RI 81.03 USD   | SQL Std 256.23 USD</v>
      </c>
    </row>
    <row r="33" spans="1:25">
      <c r="A33" t="s">
        <v>6</v>
      </c>
      <c r="B33" t="s">
        <v>40</v>
      </c>
      <c r="C33" t="s">
        <v>8</v>
      </c>
      <c r="D33" t="s">
        <v>9</v>
      </c>
      <c r="E33">
        <v>0.81</v>
      </c>
      <c r="F33" t="s">
        <v>10</v>
      </c>
      <c r="G33">
        <f>Table1[[#This Row],[List Price($)]]*730</f>
        <v>591.30000000000007</v>
      </c>
      <c r="J33" t="str">
        <f>"x86 | "&amp;Table_PRICE[[#This Row],[Specification]] &amp;" | "&amp;Table_PRICE[[#This Row],[Flavor]]&amp;" | "&amp;Table_PRICE[[#This Row],[CPU]]&amp;" | "&amp;Table_PRICE[[#This Row],[RAM]]</f>
        <v>x86 | General computing-plus | c6s.xlarge.2 | 4 vCPUs | 8GB</v>
      </c>
      <c r="K33" t="s">
        <v>222</v>
      </c>
      <c r="L33" t="s">
        <v>142</v>
      </c>
      <c r="M33" t="s">
        <v>215</v>
      </c>
      <c r="N33" t="s">
        <v>123</v>
      </c>
      <c r="O33">
        <v>0.27</v>
      </c>
      <c r="P33">
        <v>0.223</v>
      </c>
      <c r="Q33">
        <v>0.19500000000000001</v>
      </c>
      <c r="R33" s="2">
        <v>197.1</v>
      </c>
      <c r="S33" s="2">
        <v>162.79</v>
      </c>
      <c r="T33">
        <v>142.35</v>
      </c>
      <c r="U33">
        <v>0.70199999999999996</v>
      </c>
      <c r="V33">
        <f>Table_PRICE[[#This Row],[SQL-HORA]]*730</f>
        <v>512.45999999999992</v>
      </c>
      <c r="W33" s="9">
        <v>0.13</v>
      </c>
      <c r="X33" s="9">
        <v>0.42499999999999999</v>
      </c>
      <c r="Y3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c6s.xlarge.2    4 vCPUs   8GB   | PPU 197.1 USD   | RI 162.79 USD   | SQL Std 512.46 USD</v>
      </c>
    </row>
    <row r="34" spans="1:25">
      <c r="A34" t="s">
        <v>6</v>
      </c>
      <c r="B34" t="s">
        <v>82</v>
      </c>
      <c r="C34" t="s">
        <v>8</v>
      </c>
      <c r="D34" t="s">
        <v>9</v>
      </c>
      <c r="E34">
        <v>1.08</v>
      </c>
      <c r="F34" t="s">
        <v>10</v>
      </c>
      <c r="G34">
        <f>Table1[[#This Row],[List Price($)]]*730</f>
        <v>788.40000000000009</v>
      </c>
      <c r="J34" t="str">
        <f>"x86 | "&amp;Table_PRICE[[#This Row],[Specification]] &amp;" | "&amp;Table_PRICE[[#This Row],[Flavor]]&amp;" | "&amp;Table_PRICE[[#This Row],[CPU]]&amp;" | "&amp;Table_PRICE[[#This Row],[RAM]]</f>
        <v>x86 | Ultra High IO | i3.12xlarge.8 | 48 vCPUs | 384GB</v>
      </c>
      <c r="K34" t="s">
        <v>194</v>
      </c>
      <c r="L34" t="s">
        <v>195</v>
      </c>
      <c r="M34" t="s">
        <v>216</v>
      </c>
      <c r="N34" t="s">
        <v>196</v>
      </c>
      <c r="O34">
        <v>5.3579999999999997</v>
      </c>
      <c r="P34">
        <v>4.2969999999999997</v>
      </c>
      <c r="Q34">
        <v>3.617</v>
      </c>
      <c r="R34" s="2">
        <v>3911.3399999999997</v>
      </c>
      <c r="S34" s="2">
        <v>3136.81</v>
      </c>
      <c r="T34">
        <v>2640.41</v>
      </c>
      <c r="V34">
        <f>Table_PRICE[[#This Row],[SQL-HORA]]*730</f>
        <v>0</v>
      </c>
      <c r="W34" s="9">
        <v>0.15</v>
      </c>
      <c r="X34" s="9">
        <v>0.51249999999999996</v>
      </c>
      <c r="Y3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i3.12xlarge.8    48 vCPUs   384GB   | PPU 3911.34 USD   | RI 3136.81 USD   | SQL Std 0 USD</v>
      </c>
    </row>
    <row r="35" spans="1:25">
      <c r="A35" t="s">
        <v>6</v>
      </c>
      <c r="B35" t="s">
        <v>27</v>
      </c>
      <c r="C35" t="s">
        <v>8</v>
      </c>
      <c r="D35" t="s">
        <v>9</v>
      </c>
      <c r="E35">
        <v>1.62</v>
      </c>
      <c r="F35" t="s">
        <v>10</v>
      </c>
      <c r="G35">
        <f>Table1[[#This Row],[List Price($)]]*730</f>
        <v>1182.6000000000001</v>
      </c>
      <c r="J35" t="str">
        <f>"x86 | "&amp;Table_PRICE[[#This Row],[Specification]] &amp;" | "&amp;Table_PRICE[[#This Row],[Flavor]]&amp;" | "&amp;Table_PRICE[[#This Row],[CPU]]&amp;" | "&amp;Table_PRICE[[#This Row],[RAM]]</f>
        <v>x86 | Ultra High IO | i3.2xlarge.8 | 8 vCPUs | 64GB</v>
      </c>
      <c r="K35" t="s">
        <v>194</v>
      </c>
      <c r="L35" t="s">
        <v>197</v>
      </c>
      <c r="M35" t="s">
        <v>211</v>
      </c>
      <c r="N35" t="s">
        <v>97</v>
      </c>
      <c r="O35">
        <v>0.89300000000000002</v>
      </c>
      <c r="P35">
        <v>0.71599999999999997</v>
      </c>
      <c r="Q35">
        <v>0.60299999999999998</v>
      </c>
      <c r="R35" s="2">
        <v>651.89</v>
      </c>
      <c r="S35" s="2">
        <v>522.67999999999995</v>
      </c>
      <c r="T35">
        <v>440.19</v>
      </c>
      <c r="V35">
        <f>Table_PRICE[[#This Row],[SQL-HORA]]*730</f>
        <v>0</v>
      </c>
      <c r="W35" s="9">
        <v>0.15</v>
      </c>
      <c r="X35" s="9">
        <v>0.51249999999999996</v>
      </c>
      <c r="Y3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i3.2xlarge.8    8 vCPUs   64GB   | PPU 651.89 USD   | RI 522.68 USD   | SQL Std 0 USD</v>
      </c>
    </row>
    <row r="36" spans="1:25">
      <c r="A36" t="s">
        <v>6</v>
      </c>
      <c r="B36" t="s">
        <v>31</v>
      </c>
      <c r="C36" t="s">
        <v>8</v>
      </c>
      <c r="D36" t="s">
        <v>9</v>
      </c>
      <c r="E36">
        <v>2.16</v>
      </c>
      <c r="F36" t="s">
        <v>10</v>
      </c>
      <c r="G36">
        <f>Table1[[#This Row],[List Price($)]]*730</f>
        <v>1576.8000000000002</v>
      </c>
      <c r="J36" t="str">
        <f>"x86 | "&amp;Table_PRICE[[#This Row],[Specification]] &amp;" | "&amp;Table_PRICE[[#This Row],[Flavor]]&amp;" | "&amp;Table_PRICE[[#This Row],[CPU]]&amp;" | "&amp;Table_PRICE[[#This Row],[RAM]]</f>
        <v>x86 | Ultra High IO | i3.4xlarge.8 | 16 vCPUs | 128GB</v>
      </c>
      <c r="K36" t="s">
        <v>194</v>
      </c>
      <c r="L36" t="s">
        <v>198</v>
      </c>
      <c r="M36" t="s">
        <v>212</v>
      </c>
      <c r="N36" t="s">
        <v>99</v>
      </c>
      <c r="O36">
        <v>1.786</v>
      </c>
      <c r="P36">
        <v>1.4319999999999999</v>
      </c>
      <c r="Q36">
        <v>1.206</v>
      </c>
      <c r="R36" s="2">
        <v>1303.78</v>
      </c>
      <c r="S36" s="2">
        <v>1045.3599999999999</v>
      </c>
      <c r="T36">
        <v>880.38</v>
      </c>
      <c r="V36">
        <f>Table_PRICE[[#This Row],[SQL-HORA]]*730</f>
        <v>0</v>
      </c>
      <c r="W36" s="9">
        <v>0.15</v>
      </c>
      <c r="X36" s="9">
        <v>0.51249999999999996</v>
      </c>
      <c r="Y3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i3.4xlarge.8    16 vCPUs   128GB   | PPU 1303.78 USD   | RI 1045.36 USD   | SQL Std 0 USD</v>
      </c>
    </row>
    <row r="37" spans="1:25">
      <c r="A37" t="s">
        <v>6</v>
      </c>
      <c r="B37" t="s">
        <v>20</v>
      </c>
      <c r="C37" t="s">
        <v>8</v>
      </c>
      <c r="D37" t="s">
        <v>9</v>
      </c>
      <c r="E37">
        <v>0.13500000000000001</v>
      </c>
      <c r="F37" t="s">
        <v>10</v>
      </c>
      <c r="G37">
        <f>Table1[[#This Row],[List Price($)]]*730</f>
        <v>98.550000000000011</v>
      </c>
      <c r="J37" t="str">
        <f>"x86 | "&amp;Table_PRICE[[#This Row],[Specification]] &amp;" | "&amp;Table_PRICE[[#This Row],[Flavor]]&amp;" | "&amp;Table_PRICE[[#This Row],[CPU]]&amp;" | "&amp;Table_PRICE[[#This Row],[RAM]]</f>
        <v>x86 | Ultra High IO | i3.8xlarge.8 | 32 vCPUs | 256GB</v>
      </c>
      <c r="K37" t="s">
        <v>194</v>
      </c>
      <c r="L37" t="s">
        <v>199</v>
      </c>
      <c r="M37" t="s">
        <v>213</v>
      </c>
      <c r="N37" t="s">
        <v>101</v>
      </c>
      <c r="O37">
        <v>3.5720000000000001</v>
      </c>
      <c r="P37">
        <v>2.8650000000000002</v>
      </c>
      <c r="Q37">
        <v>2.411</v>
      </c>
      <c r="R37" s="2">
        <v>2607.56</v>
      </c>
      <c r="S37" s="2">
        <v>2091.4500000000003</v>
      </c>
      <c r="T37">
        <v>1760.03</v>
      </c>
      <c r="V37">
        <f>Table_PRICE[[#This Row],[SQL-HORA]]*730</f>
        <v>0</v>
      </c>
      <c r="W37" s="9">
        <v>0.15</v>
      </c>
      <c r="X37" s="9">
        <v>0.51249999999999996</v>
      </c>
      <c r="Y3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i3.8xlarge.8    32 vCPUs   256GB   | PPU 2607.56 USD   | RI 2091.45 USD   | SQL Std 0 USD</v>
      </c>
    </row>
    <row r="38" spans="1:25">
      <c r="A38" t="s">
        <v>6</v>
      </c>
      <c r="B38" t="s">
        <v>43</v>
      </c>
      <c r="C38" t="s">
        <v>8</v>
      </c>
      <c r="D38" t="s">
        <v>9</v>
      </c>
      <c r="E38">
        <v>0.27</v>
      </c>
      <c r="F38" t="s">
        <v>10</v>
      </c>
      <c r="G38">
        <f>Table1[[#This Row],[List Price($)]]*730</f>
        <v>197.10000000000002</v>
      </c>
      <c r="J38" t="str">
        <f>"x86 | "&amp;Table_PRICE[[#This Row],[Specification]] &amp;" | "&amp;Table_PRICE[[#This Row],[Flavor]]&amp;" | "&amp;Table_PRICE[[#This Row],[CPU]]&amp;" | "&amp;Table_PRICE[[#This Row],[RAM]]</f>
        <v>x86 | Memory-optimized | m3.15xlarge.8 | 60 vCPUs | 512GB</v>
      </c>
      <c r="K38" t="s">
        <v>221</v>
      </c>
      <c r="L38" t="s">
        <v>169</v>
      </c>
      <c r="M38" t="s">
        <v>210</v>
      </c>
      <c r="N38" t="s">
        <v>95</v>
      </c>
      <c r="O38">
        <v>5.88</v>
      </c>
      <c r="P38">
        <v>4.6100000000000003</v>
      </c>
      <c r="Q38">
        <v>4.016</v>
      </c>
      <c r="R38" s="2">
        <v>4292.3999999999996</v>
      </c>
      <c r="S38" s="2">
        <v>3365.3</v>
      </c>
      <c r="T38">
        <v>2931.68</v>
      </c>
      <c r="V38">
        <f>Table_PRICE[[#This Row],[SQL-HORA]]*730</f>
        <v>0</v>
      </c>
      <c r="W38" s="9">
        <v>0.15</v>
      </c>
      <c r="X38" s="9">
        <v>0.51249999999999996</v>
      </c>
      <c r="Y3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m3.15xlarge.8    60 vCPUs   512GB   | PPU 4292.4 USD   | RI 3365.3 USD   | SQL Std 0 USD</v>
      </c>
    </row>
    <row r="39" spans="1:25">
      <c r="A39" t="s">
        <v>6</v>
      </c>
      <c r="B39" t="s">
        <v>38</v>
      </c>
      <c r="C39" t="s">
        <v>8</v>
      </c>
      <c r="D39" t="s">
        <v>9</v>
      </c>
      <c r="E39">
        <v>0.44800000000000001</v>
      </c>
      <c r="F39" t="s">
        <v>10</v>
      </c>
      <c r="G39">
        <f>Table1[[#This Row],[List Price($)]]*730</f>
        <v>327.04000000000002</v>
      </c>
      <c r="J39" t="str">
        <f>"x86 | "&amp;Table_PRICE[[#This Row],[Specification]] &amp;" | "&amp;Table_PRICE[[#This Row],[Flavor]]&amp;" | "&amp;Table_PRICE[[#This Row],[CPU]]&amp;" | "&amp;Table_PRICE[[#This Row],[RAM]]</f>
        <v>x86 | Memory-optimized | m3.2xlarge.8 | 8 vCPUs | 64GB</v>
      </c>
      <c r="K39" t="s">
        <v>221</v>
      </c>
      <c r="L39" t="s">
        <v>170</v>
      </c>
      <c r="M39" t="s">
        <v>211</v>
      </c>
      <c r="N39" t="s">
        <v>97</v>
      </c>
      <c r="O39">
        <v>0.78400000000000003</v>
      </c>
      <c r="P39">
        <v>0.61499999999999999</v>
      </c>
      <c r="Q39">
        <v>0.53500000000000003</v>
      </c>
      <c r="R39" s="2">
        <v>572.32000000000005</v>
      </c>
      <c r="S39" s="2">
        <v>448.95</v>
      </c>
      <c r="T39">
        <v>390.55</v>
      </c>
      <c r="U39">
        <v>1.6479999999999999</v>
      </c>
      <c r="V39">
        <f>Table_PRICE[[#This Row],[SQL-HORA]]*730</f>
        <v>1203.04</v>
      </c>
      <c r="W39" s="9">
        <v>0.15</v>
      </c>
      <c r="X39" s="9">
        <v>0.51249999999999996</v>
      </c>
      <c r="Y3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m3.2xlarge.8    8 vCPUs   64GB   | PPU 572.32 USD   | RI 448.95 USD   | SQL Std 1203.04 USD</v>
      </c>
    </row>
    <row r="40" spans="1:25">
      <c r="A40" t="s">
        <v>6</v>
      </c>
      <c r="B40" t="s">
        <v>69</v>
      </c>
      <c r="C40" t="s">
        <v>8</v>
      </c>
      <c r="D40" t="s">
        <v>9</v>
      </c>
      <c r="E40">
        <v>0.47199999999999998</v>
      </c>
      <c r="F40" t="s">
        <v>10</v>
      </c>
      <c r="G40">
        <f>Table1[[#This Row],[List Price($)]]*730</f>
        <v>344.56</v>
      </c>
      <c r="J40" t="str">
        <f>"x86 | "&amp;Table_PRICE[[#This Row],[Specification]] &amp;" | "&amp;Table_PRICE[[#This Row],[Flavor]]&amp;" | "&amp;Table_PRICE[[#This Row],[CPU]]&amp;" | "&amp;Table_PRICE[[#This Row],[RAM]]</f>
        <v>x86 | Memory-optimized | m3.3xlarge.8 | 12 vCPUs | 96GB</v>
      </c>
      <c r="K40" t="s">
        <v>221</v>
      </c>
      <c r="L40" t="s">
        <v>171</v>
      </c>
      <c r="M40" t="s">
        <v>218</v>
      </c>
      <c r="N40" t="s">
        <v>109</v>
      </c>
      <c r="O40">
        <v>1.1759999999999999</v>
      </c>
      <c r="P40">
        <v>0.92200000000000004</v>
      </c>
      <c r="Q40">
        <v>0.80300000000000005</v>
      </c>
      <c r="R40" s="2">
        <v>858.4799999999999</v>
      </c>
      <c r="S40" s="2">
        <v>673.06000000000006</v>
      </c>
      <c r="T40">
        <v>586.19000000000005</v>
      </c>
      <c r="U40">
        <v>2.472</v>
      </c>
      <c r="V40">
        <f>Table_PRICE[[#This Row],[SQL-HORA]]*730</f>
        <v>1804.56</v>
      </c>
      <c r="W40" s="9">
        <v>0.15</v>
      </c>
      <c r="X40" s="9">
        <v>0.51249999999999996</v>
      </c>
      <c r="Y4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m3.3xlarge.8    12 vCPUs   96GB   | PPU 858.48 USD   | RI 673.06 USD   | SQL Std 1804.56 USD</v>
      </c>
    </row>
    <row r="41" spans="1:25">
      <c r="A41" t="s">
        <v>6</v>
      </c>
      <c r="B41" t="s">
        <v>63</v>
      </c>
      <c r="C41" t="s">
        <v>8</v>
      </c>
      <c r="D41" t="s">
        <v>9</v>
      </c>
      <c r="E41">
        <v>0.89600000000000002</v>
      </c>
      <c r="F41" t="s">
        <v>10</v>
      </c>
      <c r="G41">
        <f>Table1[[#This Row],[List Price($)]]*730</f>
        <v>654.08000000000004</v>
      </c>
      <c r="J41" t="str">
        <f>"x86 | "&amp;Table_PRICE[[#This Row],[Specification]] &amp;" | "&amp;Table_PRICE[[#This Row],[Flavor]]&amp;" | "&amp;Table_PRICE[[#This Row],[CPU]]&amp;" | "&amp;Table_PRICE[[#This Row],[RAM]]</f>
        <v>x86 | Memory-optimized | m3.4xlarge.8 | 16 vCPUs | 128GB</v>
      </c>
      <c r="K41" t="s">
        <v>221</v>
      </c>
      <c r="L41" t="s">
        <v>172</v>
      </c>
      <c r="M41" t="s">
        <v>212</v>
      </c>
      <c r="N41" t="s">
        <v>99</v>
      </c>
      <c r="O41">
        <v>1.5680000000000001</v>
      </c>
      <c r="P41">
        <v>1.2290000000000001</v>
      </c>
      <c r="Q41">
        <v>1.071</v>
      </c>
      <c r="R41" s="2">
        <v>1144.6400000000001</v>
      </c>
      <c r="S41" s="2">
        <v>897.17000000000007</v>
      </c>
      <c r="T41">
        <v>781.82999999999993</v>
      </c>
      <c r="U41">
        <v>3.2959999999999998</v>
      </c>
      <c r="V41">
        <f>Table_PRICE[[#This Row],[SQL-HORA]]*730</f>
        <v>2406.08</v>
      </c>
      <c r="W41" s="9">
        <v>0.15</v>
      </c>
      <c r="X41" s="9">
        <v>0.51249999999999996</v>
      </c>
      <c r="Y4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m3.4xlarge.8    16 vCPUs   128GB   | PPU 1144.64 USD   | RI 897.17 USD   | SQL Std 2406.08 USD</v>
      </c>
    </row>
    <row r="42" spans="1:25">
      <c r="A42" t="s">
        <v>6</v>
      </c>
      <c r="B42" t="s">
        <v>14</v>
      </c>
      <c r="C42" t="s">
        <v>8</v>
      </c>
      <c r="D42" t="s">
        <v>9</v>
      </c>
      <c r="E42">
        <v>0.94399999999999995</v>
      </c>
      <c r="F42" t="s">
        <v>10</v>
      </c>
      <c r="G42">
        <f>Table1[[#This Row],[List Price($)]]*730</f>
        <v>689.12</v>
      </c>
      <c r="J42" t="str">
        <f>"x86 | "&amp;Table_PRICE[[#This Row],[Specification]] &amp;" | "&amp;Table_PRICE[[#This Row],[Flavor]]&amp;" | "&amp;Table_PRICE[[#This Row],[CPU]]&amp;" | "&amp;Table_PRICE[[#This Row],[RAM]]</f>
        <v>x86 | Memory-optimized | m3.6xlarge.8 | 24 vCPUs | 192GB</v>
      </c>
      <c r="K42" t="s">
        <v>221</v>
      </c>
      <c r="L42" t="s">
        <v>173</v>
      </c>
      <c r="M42" t="s">
        <v>219</v>
      </c>
      <c r="N42" t="s">
        <v>107</v>
      </c>
      <c r="O42">
        <v>2.3519999999999999</v>
      </c>
      <c r="P42">
        <v>1.8440000000000001</v>
      </c>
      <c r="Q42">
        <v>1.6060000000000001</v>
      </c>
      <c r="R42" s="2">
        <v>1716.9599999999998</v>
      </c>
      <c r="S42" s="2">
        <v>1346.12</v>
      </c>
      <c r="T42">
        <v>1172.3800000000001</v>
      </c>
      <c r="V42">
        <f>Table_PRICE[[#This Row],[SQL-HORA]]*730</f>
        <v>0</v>
      </c>
      <c r="W42" s="9">
        <v>0.15</v>
      </c>
      <c r="X42" s="9">
        <v>0.51249999999999996</v>
      </c>
      <c r="Y4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m3.6xlarge.8    24 vCPUs   192GB   | PPU 1716.96 USD   | RI 1346.12 USD   | SQL Std 0 USD</v>
      </c>
    </row>
    <row r="43" spans="1:25">
      <c r="A43" t="s">
        <v>6</v>
      </c>
      <c r="B43" t="s">
        <v>25</v>
      </c>
      <c r="C43" t="s">
        <v>8</v>
      </c>
      <c r="D43" t="s">
        <v>9</v>
      </c>
      <c r="E43">
        <v>0.112</v>
      </c>
      <c r="F43" t="s">
        <v>10</v>
      </c>
      <c r="G43">
        <f>Table1[[#This Row],[List Price($)]]*730</f>
        <v>81.760000000000005</v>
      </c>
      <c r="J43" t="str">
        <f>"x86 | "&amp;Table_PRICE[[#This Row],[Specification]] &amp;" | "&amp;Table_PRICE[[#This Row],[Flavor]]&amp;" | "&amp;Table_PRICE[[#This Row],[CPU]]&amp;" | "&amp;Table_PRICE[[#This Row],[RAM]]</f>
        <v>x86 | Memory-optimized | m3.8xlarge.8 | 32 vCPUs | 256GB</v>
      </c>
      <c r="K43" t="s">
        <v>221</v>
      </c>
      <c r="L43" t="s">
        <v>174</v>
      </c>
      <c r="M43" t="s">
        <v>213</v>
      </c>
      <c r="N43" t="s">
        <v>101</v>
      </c>
      <c r="O43">
        <v>3.1360000000000001</v>
      </c>
      <c r="P43">
        <v>2.4590000000000001</v>
      </c>
      <c r="Q43">
        <v>2.1419999999999999</v>
      </c>
      <c r="R43" s="2">
        <v>2289.2800000000002</v>
      </c>
      <c r="S43" s="2">
        <v>1795.0700000000002</v>
      </c>
      <c r="T43">
        <v>1563.6599999999999</v>
      </c>
      <c r="V43">
        <f>Table_PRICE[[#This Row],[SQL-HORA]]*730</f>
        <v>0</v>
      </c>
      <c r="W43" s="9">
        <v>0.15</v>
      </c>
      <c r="X43" s="9">
        <v>0.51249999999999996</v>
      </c>
      <c r="Y4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m3.8xlarge.8    32 vCPUs   256GB   | PPU 2289.28 USD   | RI 1795.07 USD   | SQL Std 0 USD</v>
      </c>
    </row>
    <row r="44" spans="1:25">
      <c r="A44" t="s">
        <v>6</v>
      </c>
      <c r="B44" t="s">
        <v>26</v>
      </c>
      <c r="C44" t="s">
        <v>8</v>
      </c>
      <c r="D44" t="s">
        <v>9</v>
      </c>
      <c r="E44">
        <v>0.11799999999999999</v>
      </c>
      <c r="F44" t="s">
        <v>10</v>
      </c>
      <c r="G44">
        <f>Table1[[#This Row],[List Price($)]]*730</f>
        <v>86.14</v>
      </c>
      <c r="J44" t="str">
        <f>"x86 | "&amp;Table_PRICE[[#This Row],[Specification]] &amp;" | "&amp;Table_PRICE[[#This Row],[Flavor]]&amp;" | "&amp;Table_PRICE[[#This Row],[CPU]]&amp;" | "&amp;Table_PRICE[[#This Row],[RAM]]</f>
        <v>x86 | Memory-optimized | m3.large.8 | 2 vCPUs | 16GB</v>
      </c>
      <c r="K44" t="s">
        <v>221</v>
      </c>
      <c r="L44" t="s">
        <v>175</v>
      </c>
      <c r="M44" t="s">
        <v>214</v>
      </c>
      <c r="N44" t="s">
        <v>114</v>
      </c>
      <c r="O44">
        <v>0.19600000000000001</v>
      </c>
      <c r="P44">
        <v>0.154</v>
      </c>
      <c r="Q44">
        <v>0.13400000000000001</v>
      </c>
      <c r="R44" s="2">
        <v>143.08000000000001</v>
      </c>
      <c r="S44" s="2">
        <v>112.42</v>
      </c>
      <c r="T44">
        <v>97.820000000000007</v>
      </c>
      <c r="U44">
        <v>0.41199999999999998</v>
      </c>
      <c r="V44">
        <f>Table_PRICE[[#This Row],[SQL-HORA]]*730</f>
        <v>300.76</v>
      </c>
      <c r="W44" s="9">
        <v>0.06</v>
      </c>
      <c r="X44" s="9"/>
      <c r="Y4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m3.large.8    2 vCPUs   16GB   | PPU 143.08 USD   | RI 112.42 USD   | SQL Std 300.76 USD</v>
      </c>
    </row>
    <row r="45" spans="1:25">
      <c r="A45" t="s">
        <v>6</v>
      </c>
      <c r="B45" t="s">
        <v>265</v>
      </c>
      <c r="C45" t="s">
        <v>8</v>
      </c>
      <c r="D45" t="s">
        <v>9</v>
      </c>
      <c r="E45">
        <v>5.6000000000000001E-2</v>
      </c>
      <c r="F45" t="s">
        <v>10</v>
      </c>
      <c r="G45">
        <f>Table1[[#This Row],[List Price($)]]*730</f>
        <v>40.880000000000003</v>
      </c>
      <c r="J45" t="str">
        <f>"x86 | "&amp;Table_PRICE[[#This Row],[Specification]] &amp;" | "&amp;Table_PRICE[[#This Row],[Flavor]]&amp;" | "&amp;Table_PRICE[[#This Row],[CPU]]&amp;" | "&amp;Table_PRICE[[#This Row],[RAM]]</f>
        <v>x86 | Memory-optimized | m3.xlarge.8 | 4 vCPUs | 32GB</v>
      </c>
      <c r="K45" t="s">
        <v>221</v>
      </c>
      <c r="L45" t="s">
        <v>176</v>
      </c>
      <c r="M45" t="s">
        <v>215</v>
      </c>
      <c r="N45" t="s">
        <v>103</v>
      </c>
      <c r="O45">
        <v>0.39200000000000002</v>
      </c>
      <c r="P45">
        <v>0.307</v>
      </c>
      <c r="Q45">
        <v>0.26800000000000002</v>
      </c>
      <c r="R45" s="2">
        <v>286.16000000000003</v>
      </c>
      <c r="S45" s="2">
        <v>224.10999999999999</v>
      </c>
      <c r="T45">
        <v>195.64000000000001</v>
      </c>
      <c r="U45">
        <v>0.82399999999999995</v>
      </c>
      <c r="V45">
        <f>Table_PRICE[[#This Row],[SQL-HORA]]*730</f>
        <v>601.52</v>
      </c>
      <c r="W45" s="9">
        <v>0.13</v>
      </c>
      <c r="X45" s="9">
        <v>0.42499999999999999</v>
      </c>
      <c r="Y4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m3.xlarge.8    4 vCPUs   32GB   | PPU 286.16 USD   | RI 224.11 USD   | SQL Std 601.52 USD</v>
      </c>
    </row>
    <row r="46" spans="1:25">
      <c r="A46" t="s">
        <v>6</v>
      </c>
      <c r="B46" t="s">
        <v>266</v>
      </c>
      <c r="C46" t="s">
        <v>8</v>
      </c>
      <c r="D46" t="s">
        <v>9</v>
      </c>
      <c r="E46">
        <v>5.8999999999999997E-2</v>
      </c>
      <c r="F46" t="s">
        <v>10</v>
      </c>
      <c r="G46">
        <f>Table1[[#This Row],[List Price($)]]*730</f>
        <v>43.07</v>
      </c>
      <c r="J46" t="str">
        <f>"x86 | "&amp;Table_PRICE[[#This Row],[Specification]] &amp;" | "&amp;Table_PRICE[[#This Row],[Flavor]]&amp;" | "&amp;Table_PRICE[[#This Row],[CPU]]&amp;" | "&amp;Table_PRICE[[#This Row],[RAM]]</f>
        <v>x86 | Memory-optimized | m3ne.8xlarge.8 | 32 vCPUs | 256GB</v>
      </c>
      <c r="K46" t="s">
        <v>221</v>
      </c>
      <c r="L46" t="s">
        <v>168</v>
      </c>
      <c r="M46" t="s">
        <v>213</v>
      </c>
      <c r="N46" t="s">
        <v>101</v>
      </c>
      <c r="O46">
        <v>3.2959999999999998</v>
      </c>
      <c r="P46">
        <v>2.5840000000000001</v>
      </c>
      <c r="Q46">
        <v>2.2509999999999999</v>
      </c>
      <c r="R46" s="2">
        <v>2406.08</v>
      </c>
      <c r="S46" s="2">
        <v>1886.3200000000002</v>
      </c>
      <c r="T46">
        <v>1643.23</v>
      </c>
      <c r="U46">
        <v>5.8879999999999999</v>
      </c>
      <c r="V46">
        <f>Table_PRICE[[#This Row],[SQL-HORA]]*730</f>
        <v>4298.24</v>
      </c>
      <c r="W46" s="9">
        <v>0.15</v>
      </c>
      <c r="X46" s="9">
        <v>0.51249999999999996</v>
      </c>
      <c r="Y4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m3ne.8xlarge.8    32 vCPUs   256GB   | PPU 2406.08 USD   | RI 1886.32 USD   | SQL Std 4298.24 USD</v>
      </c>
    </row>
    <row r="47" spans="1:25">
      <c r="A47" t="s">
        <v>6</v>
      </c>
      <c r="B47" t="s">
        <v>267</v>
      </c>
      <c r="C47" t="s">
        <v>8</v>
      </c>
      <c r="D47" t="s">
        <v>9</v>
      </c>
      <c r="E47">
        <v>2.8000000000000001E-2</v>
      </c>
      <c r="F47" t="s">
        <v>10</v>
      </c>
      <c r="G47">
        <f>Table1[[#This Row],[List Price($)]]*730</f>
        <v>20.440000000000001</v>
      </c>
      <c r="J47" t="str">
        <f>"x86 | "&amp;Table_PRICE[[#This Row],[Specification]] &amp;" | "&amp;Table_PRICE[[#This Row],[Flavor]]&amp;" | "&amp;Table_PRICE[[#This Row],[CPU]]&amp;" | "&amp;Table_PRICE[[#This Row],[RAM]]</f>
        <v>x86 | Memory-optimized | m6.16xlarge.8 | 64 vCPUs | 512GB</v>
      </c>
      <c r="K47" t="s">
        <v>221</v>
      </c>
      <c r="L47" t="s">
        <v>177</v>
      </c>
      <c r="M47" t="s">
        <v>217</v>
      </c>
      <c r="N47" t="s">
        <v>95</v>
      </c>
      <c r="O47">
        <v>6.2720000000000002</v>
      </c>
      <c r="P47">
        <v>4.9169999999999998</v>
      </c>
      <c r="Q47">
        <v>4.2839999999999998</v>
      </c>
      <c r="R47" s="2">
        <v>4578.5600000000004</v>
      </c>
      <c r="S47" s="2">
        <v>3589.41</v>
      </c>
      <c r="T47">
        <v>3127.3199999999997</v>
      </c>
      <c r="U47">
        <v>8.8640000000000008</v>
      </c>
      <c r="V47">
        <f>Table_PRICE[[#This Row],[SQL-HORA]]*730</f>
        <v>6470.72</v>
      </c>
      <c r="W47" s="9">
        <v>0.15</v>
      </c>
      <c r="X47" s="9">
        <v>0.51249999999999996</v>
      </c>
      <c r="Y4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m6.16xlarge.8    64 vCPUs   512GB   | PPU 4578.56 USD   | RI 3589.41 USD   | SQL Std 6470.72 USD</v>
      </c>
    </row>
    <row r="48" spans="1:25">
      <c r="A48" t="s">
        <v>6</v>
      </c>
      <c r="B48" t="s">
        <v>62</v>
      </c>
      <c r="C48" t="s">
        <v>8</v>
      </c>
      <c r="D48" t="s">
        <v>9</v>
      </c>
      <c r="E48">
        <v>0.224</v>
      </c>
      <c r="F48" t="s">
        <v>10</v>
      </c>
      <c r="G48">
        <f>Table1[[#This Row],[List Price($)]]*730</f>
        <v>163.52000000000001</v>
      </c>
      <c r="J48" t="str">
        <f>"x86 | "&amp;Table_PRICE[[#This Row],[Specification]] &amp;" | "&amp;Table_PRICE[[#This Row],[Flavor]]&amp;" | "&amp;Table_PRICE[[#This Row],[CPU]]&amp;" | "&amp;Table_PRICE[[#This Row],[RAM]]</f>
        <v>x86 | Memory-optimized | m6.2xlarge.8 | 8 vCPUs | 64GB</v>
      </c>
      <c r="K48" t="s">
        <v>221</v>
      </c>
      <c r="L48" t="s">
        <v>178</v>
      </c>
      <c r="M48" t="s">
        <v>211</v>
      </c>
      <c r="N48" t="s">
        <v>97</v>
      </c>
      <c r="O48">
        <v>0.78400000000000003</v>
      </c>
      <c r="P48">
        <v>0.61499999999999999</v>
      </c>
      <c r="Q48">
        <v>0.53500000000000003</v>
      </c>
      <c r="R48" s="2">
        <v>572.32000000000005</v>
      </c>
      <c r="S48" s="2">
        <v>448.95</v>
      </c>
      <c r="T48">
        <v>390.55</v>
      </c>
      <c r="U48">
        <v>1.6479999999999999</v>
      </c>
      <c r="V48">
        <f>Table_PRICE[[#This Row],[SQL-HORA]]*730</f>
        <v>1203.04</v>
      </c>
      <c r="W48" s="9">
        <v>0.15</v>
      </c>
      <c r="X48" s="9">
        <v>0.51249999999999996</v>
      </c>
      <c r="Y4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m6.2xlarge.8    8 vCPUs   64GB   | PPU 572.32 USD   | RI 448.95 USD   | SQL Std 1203.04 USD</v>
      </c>
    </row>
    <row r="49" spans="1:25">
      <c r="A49" t="s">
        <v>6</v>
      </c>
      <c r="B49" t="s">
        <v>65</v>
      </c>
      <c r="C49" t="s">
        <v>8</v>
      </c>
      <c r="D49" t="s">
        <v>9</v>
      </c>
      <c r="E49">
        <v>0.23599999999999999</v>
      </c>
      <c r="F49" t="s">
        <v>10</v>
      </c>
      <c r="G49">
        <f>Table1[[#This Row],[List Price($)]]*730</f>
        <v>172.28</v>
      </c>
      <c r="J49" t="str">
        <f>"x86 | "&amp;Table_PRICE[[#This Row],[Specification]] &amp;" | "&amp;Table_PRICE[[#This Row],[Flavor]]&amp;" | "&amp;Table_PRICE[[#This Row],[CPU]]&amp;" | "&amp;Table_PRICE[[#This Row],[RAM]]</f>
        <v>x86 | Memory-optimized | m6.3xlarge.8 | 12 vCPUs | 96GB</v>
      </c>
      <c r="K49" t="s">
        <v>221</v>
      </c>
      <c r="L49" t="s">
        <v>179</v>
      </c>
      <c r="M49" t="s">
        <v>218</v>
      </c>
      <c r="N49" t="s">
        <v>109</v>
      </c>
      <c r="O49">
        <v>1.1759999999999999</v>
      </c>
      <c r="P49">
        <v>0.92200000000000004</v>
      </c>
      <c r="Q49">
        <v>0.80300000000000005</v>
      </c>
      <c r="R49" s="2">
        <v>858.48</v>
      </c>
      <c r="S49" s="2">
        <v>673.06</v>
      </c>
      <c r="T49">
        <v>586.19000000000005</v>
      </c>
      <c r="U49">
        <v>2.472</v>
      </c>
      <c r="V49">
        <f>Table_PRICE[[#This Row],[SQL-HORA]]*730</f>
        <v>1804.56</v>
      </c>
      <c r="W49" s="9">
        <v>0.15</v>
      </c>
      <c r="X49" s="9">
        <v>0.51249999999999996</v>
      </c>
      <c r="Y4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m6.3xlarge.8    12 vCPUs   96GB   | PPU 858.48 USD   | RI 673.06 USD   | SQL Std 1804.56 USD</v>
      </c>
    </row>
    <row r="50" spans="1:25">
      <c r="A50" t="s">
        <v>6</v>
      </c>
      <c r="B50" t="s">
        <v>278</v>
      </c>
      <c r="C50" t="s">
        <v>8</v>
      </c>
      <c r="D50" t="s">
        <v>9</v>
      </c>
      <c r="E50">
        <v>0.16</v>
      </c>
      <c r="F50" t="s">
        <v>10</v>
      </c>
      <c r="G50">
        <f>Table1[[#This Row],[List Price($)]]*730</f>
        <v>116.8</v>
      </c>
      <c r="J50" t="str">
        <f>"x86 | "&amp;Table_PRICE[[#This Row],[Specification]] &amp;" | "&amp;Table_PRICE[[#This Row],[Flavor]]&amp;" | "&amp;Table_PRICE[[#This Row],[CPU]]&amp;" | "&amp;Table_PRICE[[#This Row],[RAM]]</f>
        <v>x86 | Memory-optimized | m6.4xlarge.8 | 16 vCPUs | 128GB</v>
      </c>
      <c r="K50" t="s">
        <v>221</v>
      </c>
      <c r="L50" t="s">
        <v>180</v>
      </c>
      <c r="M50" t="s">
        <v>212</v>
      </c>
      <c r="N50" t="s">
        <v>99</v>
      </c>
      <c r="O50">
        <v>1.5680000000000001</v>
      </c>
      <c r="P50">
        <v>1.2290000000000001</v>
      </c>
      <c r="Q50">
        <v>1.071</v>
      </c>
      <c r="R50" s="2">
        <v>1144.6400000000001</v>
      </c>
      <c r="S50" s="2">
        <v>897.17000000000007</v>
      </c>
      <c r="T50">
        <v>781.82999999999993</v>
      </c>
      <c r="U50">
        <v>3.2959999999999998</v>
      </c>
      <c r="V50">
        <f>Table_PRICE[[#This Row],[SQL-HORA]]*730</f>
        <v>2406.08</v>
      </c>
      <c r="W50" s="9">
        <v>0.15</v>
      </c>
      <c r="X50" s="9">
        <v>0.51249999999999996</v>
      </c>
      <c r="Y5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m6.4xlarge.8    16 vCPUs   128GB   | PPU 1144.64 USD   | RI 897.17 USD   | SQL Std 2406.08 USD</v>
      </c>
    </row>
    <row r="51" spans="1:25">
      <c r="A51" t="s">
        <v>6</v>
      </c>
      <c r="B51" t="s">
        <v>279</v>
      </c>
      <c r="C51" t="s">
        <v>8</v>
      </c>
      <c r="D51" t="s">
        <v>9</v>
      </c>
      <c r="E51">
        <v>0.216</v>
      </c>
      <c r="F51" t="s">
        <v>10</v>
      </c>
      <c r="G51">
        <f>Table1[[#This Row],[List Price($)]]*730</f>
        <v>157.68</v>
      </c>
      <c r="J51" t="str">
        <f>"x86 | "&amp;Table_PRICE[[#This Row],[Specification]] &amp;" | "&amp;Table_PRICE[[#This Row],[Flavor]]&amp;" | "&amp;Table_PRICE[[#This Row],[CPU]]&amp;" | "&amp;Table_PRICE[[#This Row],[RAM]]</f>
        <v>x86 | Memory-optimized | m6.6xlarge.8 | 24 vCPUs | 192GB</v>
      </c>
      <c r="K51" t="s">
        <v>221</v>
      </c>
      <c r="L51" t="s">
        <v>181</v>
      </c>
      <c r="M51" t="s">
        <v>219</v>
      </c>
      <c r="N51" t="s">
        <v>107</v>
      </c>
      <c r="O51">
        <v>2.3519999999999999</v>
      </c>
      <c r="P51">
        <v>1.8440000000000001</v>
      </c>
      <c r="Q51">
        <v>1.6060000000000001</v>
      </c>
      <c r="R51" s="2">
        <v>1716.9599999999998</v>
      </c>
      <c r="S51" s="2">
        <v>1346.1200000000001</v>
      </c>
      <c r="T51">
        <v>1172.3800000000001</v>
      </c>
      <c r="U51">
        <v>4.944</v>
      </c>
      <c r="V51">
        <f>Table_PRICE[[#This Row],[SQL-HORA]]*730</f>
        <v>3609.12</v>
      </c>
      <c r="W51" s="9">
        <v>0.15</v>
      </c>
      <c r="X51" s="9">
        <v>0.51249999999999996</v>
      </c>
      <c r="Y5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m6.6xlarge.8    24 vCPUs   192GB   | PPU 1716.96 USD   | RI 1346.12 USD   | SQL Std 3609.12 USD</v>
      </c>
    </row>
    <row r="52" spans="1:25">
      <c r="A52" t="s">
        <v>6</v>
      </c>
      <c r="B52" t="s">
        <v>280</v>
      </c>
      <c r="C52" t="s">
        <v>8</v>
      </c>
      <c r="D52" t="s">
        <v>9</v>
      </c>
      <c r="E52">
        <v>0.32</v>
      </c>
      <c r="F52" t="s">
        <v>10</v>
      </c>
      <c r="G52">
        <f>Table1[[#This Row],[List Price($)]]*730</f>
        <v>233.6</v>
      </c>
      <c r="J52" t="str">
        <f>"x86 | "&amp;Table_PRICE[[#This Row],[Specification]] &amp;" | "&amp;Table_PRICE[[#This Row],[Flavor]]&amp;" | "&amp;Table_PRICE[[#This Row],[CPU]]&amp;" | "&amp;Table_PRICE[[#This Row],[RAM]]</f>
        <v>x86 | Memory-optimized | m6.8xlarge.8 | 32 vCPUs | 256GB</v>
      </c>
      <c r="K52" t="s">
        <v>221</v>
      </c>
      <c r="L52" t="s">
        <v>182</v>
      </c>
      <c r="M52" t="s">
        <v>213</v>
      </c>
      <c r="N52" t="s">
        <v>101</v>
      </c>
      <c r="O52">
        <v>3.1360000000000001</v>
      </c>
      <c r="P52">
        <v>2.4590000000000001</v>
      </c>
      <c r="Q52">
        <v>2.1419999999999999</v>
      </c>
      <c r="R52" s="2">
        <v>2289.2800000000002</v>
      </c>
      <c r="S52" s="2">
        <v>1795.0700000000002</v>
      </c>
      <c r="T52">
        <v>1563.6599999999999</v>
      </c>
      <c r="U52">
        <v>5.7279999999999998</v>
      </c>
      <c r="V52">
        <f>Table_PRICE[[#This Row],[SQL-HORA]]*730</f>
        <v>4181.4399999999996</v>
      </c>
      <c r="W52" s="9">
        <v>0.15</v>
      </c>
      <c r="X52" s="9">
        <v>0.51249999999999996</v>
      </c>
      <c r="Y5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m6.8xlarge.8    32 vCPUs   256GB   | PPU 2289.28 USD   | RI 1795.07 USD   | SQL Std 4181.44 USD</v>
      </c>
    </row>
    <row r="53" spans="1:25">
      <c r="A53" t="s">
        <v>6</v>
      </c>
      <c r="B53" t="s">
        <v>281</v>
      </c>
      <c r="C53" t="s">
        <v>8</v>
      </c>
      <c r="D53" t="s">
        <v>9</v>
      </c>
      <c r="E53">
        <v>0.432</v>
      </c>
      <c r="F53" t="s">
        <v>10</v>
      </c>
      <c r="G53">
        <f>Table1[[#This Row],[List Price($)]]*730</f>
        <v>315.36</v>
      </c>
      <c r="J53" t="str">
        <f>"x86 | "&amp;Table_PRICE[[#This Row],[Specification]] &amp;" | "&amp;Table_PRICE[[#This Row],[Flavor]]&amp;" | "&amp;Table_PRICE[[#This Row],[CPU]]&amp;" | "&amp;Table_PRICE[[#This Row],[RAM]]</f>
        <v>x86 | Memory-optimized | m6.large.8 | 2 vCPUs | 16GB</v>
      </c>
      <c r="K53" t="s">
        <v>221</v>
      </c>
      <c r="L53" t="s">
        <v>183</v>
      </c>
      <c r="M53" t="s">
        <v>214</v>
      </c>
      <c r="N53" t="s">
        <v>114</v>
      </c>
      <c r="O53">
        <v>0.19600000000000001</v>
      </c>
      <c r="P53">
        <v>0.154</v>
      </c>
      <c r="Q53">
        <v>0.13400000000000001</v>
      </c>
      <c r="R53" s="2">
        <v>143.08000000000001</v>
      </c>
      <c r="S53" s="2">
        <v>112.42</v>
      </c>
      <c r="T53">
        <v>97.820000000000007</v>
      </c>
      <c r="U53">
        <v>0.41199999999999998</v>
      </c>
      <c r="V53">
        <f>Table_PRICE[[#This Row],[SQL-HORA]]*730</f>
        <v>300.76</v>
      </c>
      <c r="W53" s="9">
        <v>0.06</v>
      </c>
      <c r="X53" s="9"/>
      <c r="Y5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m6.large.8    2 vCPUs   16GB   | PPU 143.08 USD   | RI 112.42 USD   | SQL Std 300.76 USD</v>
      </c>
    </row>
    <row r="54" spans="1:25">
      <c r="A54" t="s">
        <v>6</v>
      </c>
      <c r="B54" t="s">
        <v>282</v>
      </c>
      <c r="C54" t="s">
        <v>8</v>
      </c>
      <c r="D54" t="s">
        <v>9</v>
      </c>
      <c r="E54">
        <v>0.04</v>
      </c>
      <c r="F54" t="s">
        <v>10</v>
      </c>
      <c r="G54">
        <f>Table1[[#This Row],[List Price($)]]*730</f>
        <v>29.2</v>
      </c>
      <c r="J54" t="str">
        <f>"x86 | "&amp;Table_PRICE[[#This Row],[Specification]] &amp;" | "&amp;Table_PRICE[[#This Row],[Flavor]]&amp;" | "&amp;Table_PRICE[[#This Row],[CPU]]&amp;" | "&amp;Table_PRICE[[#This Row],[RAM]]</f>
        <v>x86 | Memory-optimized | m6.xlarge.8 | 4 vCPUs | 32GB</v>
      </c>
      <c r="K54" t="s">
        <v>221</v>
      </c>
      <c r="L54" t="s">
        <v>184</v>
      </c>
      <c r="M54" t="s">
        <v>215</v>
      </c>
      <c r="N54" t="s">
        <v>103</v>
      </c>
      <c r="O54">
        <v>0.39200000000000002</v>
      </c>
      <c r="P54">
        <v>0.307</v>
      </c>
      <c r="Q54">
        <v>0.26800000000000002</v>
      </c>
      <c r="R54" s="2">
        <v>286.16000000000003</v>
      </c>
      <c r="S54" s="2">
        <v>224.10999999999999</v>
      </c>
      <c r="T54">
        <v>195.64000000000001</v>
      </c>
      <c r="U54">
        <v>0.82399999999999995</v>
      </c>
      <c r="V54">
        <f>Table_PRICE[[#This Row],[SQL-HORA]]*730</f>
        <v>601.52</v>
      </c>
      <c r="W54" s="9">
        <v>0.13</v>
      </c>
      <c r="X54" s="9">
        <v>0.42499999999999999</v>
      </c>
      <c r="Y5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m6.xlarge.8    4 vCPUs   32GB   | PPU 286.16 USD   | RI 224.11 USD   | SQL Std 601.52 USD</v>
      </c>
    </row>
    <row r="55" spans="1:25">
      <c r="A55" t="s">
        <v>6</v>
      </c>
      <c r="B55" t="s">
        <v>283</v>
      </c>
      <c r="C55" t="s">
        <v>8</v>
      </c>
      <c r="D55" t="s">
        <v>9</v>
      </c>
      <c r="E55">
        <v>5.3999999999999999E-2</v>
      </c>
      <c r="F55" t="s">
        <v>10</v>
      </c>
      <c r="G55">
        <f>Table1[[#This Row],[List Price($)]]*730</f>
        <v>39.42</v>
      </c>
      <c r="J55" t="str">
        <f>"x86 | "&amp;Table_PRICE[[#This Row],[Specification]] &amp;" | "&amp;Table_PRICE[[#This Row],[Flavor]]&amp;" | "&amp;Table_PRICE[[#This Row],[CPU]]&amp;" | "&amp;Table_PRICE[[#This Row],[RAM]]</f>
        <v>x86 | Computing-accelerated | p2s.16xlarge.8 | 64 vCPUs | 512GB</v>
      </c>
      <c r="K55" t="s">
        <v>93</v>
      </c>
      <c r="L55" t="s">
        <v>94</v>
      </c>
      <c r="M55" t="s">
        <v>217</v>
      </c>
      <c r="N55" t="s">
        <v>95</v>
      </c>
      <c r="O55">
        <v>26.053000000000001</v>
      </c>
      <c r="R55" s="2">
        <v>19018.690000000002</v>
      </c>
      <c r="S55" s="2"/>
      <c r="V55">
        <f>Table_PRICE[[#This Row],[SQL-HORA]]*730</f>
        <v>0</v>
      </c>
      <c r="W55" s="9">
        <v>0.15</v>
      </c>
      <c r="X55" s="9">
        <v>0.51249999999999996</v>
      </c>
      <c r="Y5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p2s.16xlarge.8    64 vCPUs   512GB   | PPU 19018.69 USD   | RI  USD   | SQL Std 0 USD</v>
      </c>
    </row>
    <row r="56" spans="1:25">
      <c r="A56" t="s">
        <v>6</v>
      </c>
      <c r="B56" t="s">
        <v>284</v>
      </c>
      <c r="C56" t="s">
        <v>8</v>
      </c>
      <c r="D56" t="s">
        <v>9</v>
      </c>
      <c r="E56">
        <v>2.7E-2</v>
      </c>
      <c r="F56" t="s">
        <v>10</v>
      </c>
      <c r="G56">
        <f>Table1[[#This Row],[List Price($)]]*730</f>
        <v>19.71</v>
      </c>
      <c r="J56" t="str">
        <f>"x86 | "&amp;Table_PRICE[[#This Row],[Specification]] &amp;" | "&amp;Table_PRICE[[#This Row],[Flavor]]&amp;" | "&amp;Table_PRICE[[#This Row],[CPU]]&amp;" | "&amp;Table_PRICE[[#This Row],[RAM]]</f>
        <v>x86 | Computing-accelerated | p2s.2xlarge.8 | 8 vCPUs | 64GB</v>
      </c>
      <c r="K56" t="s">
        <v>93</v>
      </c>
      <c r="L56" t="s">
        <v>96</v>
      </c>
      <c r="M56" t="s">
        <v>211</v>
      </c>
      <c r="N56" t="s">
        <v>97</v>
      </c>
      <c r="O56">
        <v>3.2570000000000001</v>
      </c>
      <c r="R56" s="2">
        <v>2377.61</v>
      </c>
      <c r="S56" s="2"/>
      <c r="V56">
        <f>Table_PRICE[[#This Row],[SQL-HORA]]*730</f>
        <v>0</v>
      </c>
      <c r="W56" s="9">
        <v>0.15</v>
      </c>
      <c r="X56" s="9">
        <v>0.51249999999999996</v>
      </c>
      <c r="Y5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p2s.2xlarge.8    8 vCPUs   64GB   | PPU 2377.61 USD   | RI  USD   | SQL Std 0 USD</v>
      </c>
    </row>
    <row r="57" spans="1:25">
      <c r="A57" t="s">
        <v>6</v>
      </c>
      <c r="B57" t="s">
        <v>285</v>
      </c>
      <c r="C57" t="s">
        <v>8</v>
      </c>
      <c r="D57" t="s">
        <v>9</v>
      </c>
      <c r="E57">
        <v>0.02</v>
      </c>
      <c r="F57" t="s">
        <v>10</v>
      </c>
      <c r="G57">
        <f>Table1[[#This Row],[List Price($)]]*730</f>
        <v>14.6</v>
      </c>
      <c r="J57" t="str">
        <f>"x86 | "&amp;Table_PRICE[[#This Row],[Specification]] &amp;" | "&amp;Table_PRICE[[#This Row],[Flavor]]&amp;" | "&amp;Table_PRICE[[#This Row],[CPU]]&amp;" | "&amp;Table_PRICE[[#This Row],[RAM]]</f>
        <v>x86 | Computing-accelerated | p2s.4xlarge.8 | 16 vCPUs | 128GB</v>
      </c>
      <c r="K57" t="s">
        <v>93</v>
      </c>
      <c r="L57" t="s">
        <v>98</v>
      </c>
      <c r="M57" t="s">
        <v>212</v>
      </c>
      <c r="N57" t="s">
        <v>99</v>
      </c>
      <c r="O57">
        <v>6.5129999999999999</v>
      </c>
      <c r="R57" s="2">
        <v>4754.49</v>
      </c>
      <c r="S57" s="2"/>
      <c r="V57">
        <f>Table_PRICE[[#This Row],[SQL-HORA]]*730</f>
        <v>0</v>
      </c>
      <c r="W57" s="9">
        <v>0.15</v>
      </c>
      <c r="X57" s="9">
        <v>0.51249999999999996</v>
      </c>
      <c r="Y5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p2s.4xlarge.8    16 vCPUs   128GB   | PPU 4754.49 USD   | RI  USD   | SQL Std 0 USD</v>
      </c>
    </row>
    <row r="58" spans="1:25">
      <c r="A58" t="s">
        <v>6</v>
      </c>
      <c r="B58" t="s">
        <v>286</v>
      </c>
      <c r="C58" t="s">
        <v>8</v>
      </c>
      <c r="D58" t="s">
        <v>9</v>
      </c>
      <c r="E58">
        <v>0.08</v>
      </c>
      <c r="F58" t="s">
        <v>10</v>
      </c>
      <c r="G58">
        <f>Table1[[#This Row],[List Price($)]]*730</f>
        <v>58.4</v>
      </c>
      <c r="J58" t="str">
        <f>"x86 | "&amp;Table_PRICE[[#This Row],[Specification]] &amp;" | "&amp;Table_PRICE[[#This Row],[Flavor]]&amp;" | "&amp;Table_PRICE[[#This Row],[CPU]]&amp;" | "&amp;Table_PRICE[[#This Row],[RAM]]</f>
        <v>x86 | Computing-accelerated | p2s.8xlarge.8 | 32 vCPUs | 256GB</v>
      </c>
      <c r="K58" t="s">
        <v>93</v>
      </c>
      <c r="L58" t="s">
        <v>100</v>
      </c>
      <c r="M58" t="s">
        <v>213</v>
      </c>
      <c r="N58" t="s">
        <v>101</v>
      </c>
      <c r="O58">
        <v>13.026</v>
      </c>
      <c r="R58" s="2">
        <v>9508.98</v>
      </c>
      <c r="S58" s="2"/>
      <c r="V58">
        <f>Table_PRICE[[#This Row],[SQL-HORA]]*730</f>
        <v>0</v>
      </c>
      <c r="W58" s="9">
        <v>0.15</v>
      </c>
      <c r="X58" s="9">
        <v>0.51249999999999996</v>
      </c>
      <c r="Y5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p2s.8xlarge.8    32 vCPUs   256GB   | PPU 9508.98 USD   | RI  USD   | SQL Std 0 USD</v>
      </c>
    </row>
    <row r="59" spans="1:25">
      <c r="A59" t="s">
        <v>6</v>
      </c>
      <c r="B59" t="s">
        <v>287</v>
      </c>
      <c r="C59" t="s">
        <v>8</v>
      </c>
      <c r="D59" t="s">
        <v>9</v>
      </c>
      <c r="E59">
        <v>0.108</v>
      </c>
      <c r="F59" t="s">
        <v>10</v>
      </c>
      <c r="G59">
        <f>Table1[[#This Row],[List Price($)]]*730</f>
        <v>78.84</v>
      </c>
      <c r="J59" t="str">
        <f>"x86 | "&amp;Table_PRICE[[#This Row],[Specification]] &amp;" | "&amp;Table_PRICE[[#This Row],[Flavor]]&amp;" | "&amp;Table_PRICE[[#This Row],[CPU]]&amp;" | "&amp;Table_PRICE[[#This Row],[RAM]]</f>
        <v>x86 | Computing-accelerated | pi2.2xlarge.4 | 8 vCPUs | 32GB</v>
      </c>
      <c r="K59" t="s">
        <v>93</v>
      </c>
      <c r="L59" t="s">
        <v>102</v>
      </c>
      <c r="M59" t="s">
        <v>211</v>
      </c>
      <c r="N59" t="s">
        <v>103</v>
      </c>
      <c r="O59">
        <v>1.1200000000000001</v>
      </c>
      <c r="P59">
        <v>0.84204999999999997</v>
      </c>
      <c r="Q59">
        <v>0.69301000000000001</v>
      </c>
      <c r="R59" s="2">
        <v>817.6</v>
      </c>
      <c r="S59" s="2">
        <v>614.69650000000001</v>
      </c>
      <c r="T59">
        <v>505.89730000000003</v>
      </c>
      <c r="V59">
        <f>Table_PRICE[[#This Row],[SQL-HORA]]*730</f>
        <v>0</v>
      </c>
      <c r="W59" s="9">
        <v>0.15</v>
      </c>
      <c r="X59" s="9">
        <v>0.51249999999999996</v>
      </c>
      <c r="Y5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pi2.2xlarge.4    8 vCPUs   32GB   | PPU 817.6 USD   | RI 614.6965 USD   | SQL Std 0 USD</v>
      </c>
    </row>
    <row r="60" spans="1:25">
      <c r="A60" t="s">
        <v>6</v>
      </c>
      <c r="B60" t="s">
        <v>84</v>
      </c>
      <c r="C60" t="s">
        <v>8</v>
      </c>
      <c r="D60" t="s">
        <v>9</v>
      </c>
      <c r="E60">
        <v>2.6760000000000002</v>
      </c>
      <c r="F60" t="s">
        <v>10</v>
      </c>
      <c r="G60">
        <f>Table1[[#This Row],[List Price($)]]*730</f>
        <v>1953.48</v>
      </c>
      <c r="J60" t="str">
        <f>"x86 | "&amp;Table_PRICE[[#This Row],[Specification]] &amp;" | "&amp;Table_PRICE[[#This Row],[Flavor]]&amp;" | "&amp;Table_PRICE[[#This Row],[CPU]]&amp;" | "&amp;Table_PRICE[[#This Row],[RAM]]</f>
        <v>x86 | Computing-accelerated | pi2.4xlarge.4 | 16 vCPUs | 64GB</v>
      </c>
      <c r="K60" t="s">
        <v>93</v>
      </c>
      <c r="L60" t="s">
        <v>104</v>
      </c>
      <c r="M60" t="s">
        <v>212</v>
      </c>
      <c r="N60" t="s">
        <v>97</v>
      </c>
      <c r="O60">
        <v>2.2400000000000002</v>
      </c>
      <c r="P60">
        <v>1.68397</v>
      </c>
      <c r="Q60">
        <v>1.3860300000000001</v>
      </c>
      <c r="R60" s="2">
        <v>1635.2</v>
      </c>
      <c r="S60" s="2">
        <v>1229.2981</v>
      </c>
      <c r="T60">
        <v>1011.8019</v>
      </c>
      <c r="V60">
        <f>Table_PRICE[[#This Row],[SQL-HORA]]*730</f>
        <v>0</v>
      </c>
      <c r="W60" s="9">
        <v>0.15</v>
      </c>
      <c r="X60" s="9">
        <v>0.51249999999999996</v>
      </c>
      <c r="Y6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pi2.4xlarge.4    16 vCPUs   64GB   | PPU 1635.2 USD   | RI 1229.2981 USD   | SQL Std 0 USD</v>
      </c>
    </row>
    <row r="61" spans="1:25">
      <c r="A61" t="s">
        <v>6</v>
      </c>
      <c r="B61" t="s">
        <v>17</v>
      </c>
      <c r="C61" t="s">
        <v>8</v>
      </c>
      <c r="D61" t="s">
        <v>9</v>
      </c>
      <c r="E61">
        <v>2.843</v>
      </c>
      <c r="F61" t="s">
        <v>10</v>
      </c>
      <c r="G61">
        <f>Table1[[#This Row],[List Price($)]]*730</f>
        <v>2075.39</v>
      </c>
      <c r="J61" t="str">
        <f>"x86 | "&amp;Table_PRICE[[#This Row],[Specification]] &amp;" | "&amp;Table_PRICE[[#This Row],[Flavor]]&amp;" | "&amp;Table_PRICE[[#This Row],[CPU]]&amp;" | "&amp;Table_PRICE[[#This Row],[RAM]]</f>
        <v>x86 | Computing-accelerated | pi2.8xlarge.4 | 32 vCPUs | 128GB</v>
      </c>
      <c r="K61" t="s">
        <v>93</v>
      </c>
      <c r="L61" t="s">
        <v>105</v>
      </c>
      <c r="M61" t="s">
        <v>213</v>
      </c>
      <c r="N61" t="s">
        <v>99</v>
      </c>
      <c r="O61">
        <v>4.4800000000000004</v>
      </c>
      <c r="P61">
        <v>3.36795</v>
      </c>
      <c r="Q61">
        <v>2.7720500000000001</v>
      </c>
      <c r="R61" s="2">
        <v>3270.4</v>
      </c>
      <c r="S61" s="2">
        <v>2458.6035000000002</v>
      </c>
      <c r="T61">
        <v>2023.5965000000001</v>
      </c>
      <c r="V61">
        <f>Table_PRICE[[#This Row],[SQL-HORA]]*730</f>
        <v>0</v>
      </c>
      <c r="W61" s="9">
        <v>0.15</v>
      </c>
      <c r="X61" s="9">
        <v>0.51249999999999996</v>
      </c>
      <c r="Y6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pi2.8xlarge.4    32 vCPUs   128GB   | PPU 3270.4 USD   | RI 2458.6035 USD   | SQL Std 0 USD</v>
      </c>
    </row>
    <row r="62" spans="1:25">
      <c r="A62" t="s">
        <v>6</v>
      </c>
      <c r="B62" t="s">
        <v>19</v>
      </c>
      <c r="C62" t="s">
        <v>8</v>
      </c>
      <c r="D62" t="s">
        <v>9</v>
      </c>
      <c r="E62">
        <v>3.2959999999999998</v>
      </c>
      <c r="F62" t="s">
        <v>10</v>
      </c>
      <c r="G62">
        <f>Table1[[#This Row],[List Price($)]]*730</f>
        <v>2406.08</v>
      </c>
      <c r="J62" t="str">
        <f>"x86 | "&amp;Table_PRICE[[#This Row],[Specification]] &amp;" | "&amp;Table_PRICE[[#This Row],[Flavor]]&amp;" | "&amp;Table_PRICE[[#This Row],[CPU]]&amp;" | "&amp;Table_PRICE[[#This Row],[RAM]]</f>
        <v>x86 | General computing | s3.2xlarge.2 | 8 vCPUs | 16GB</v>
      </c>
      <c r="K62" t="s">
        <v>220</v>
      </c>
      <c r="L62" t="s">
        <v>143</v>
      </c>
      <c r="M62" t="s">
        <v>211</v>
      </c>
      <c r="N62" t="s">
        <v>114</v>
      </c>
      <c r="O62">
        <v>0.44800000000000001</v>
      </c>
      <c r="P62">
        <v>0.37</v>
      </c>
      <c r="Q62">
        <v>0.32400000000000001</v>
      </c>
      <c r="R62" s="2">
        <v>327.04000000000002</v>
      </c>
      <c r="S62" s="4">
        <v>270.10000000000002</v>
      </c>
      <c r="T62">
        <v>236.52</v>
      </c>
      <c r="U62">
        <v>1.3120000000000001</v>
      </c>
      <c r="V62">
        <f>Table_PRICE[[#This Row],[SQL-HORA]]*730</f>
        <v>957.76</v>
      </c>
      <c r="W62" s="9">
        <v>0.15</v>
      </c>
      <c r="X62" s="9">
        <v>0.51249999999999996</v>
      </c>
      <c r="Y6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s3.2xlarge.2    8 vCPUs   16GB   | PPU 327.04 USD   | RI 270.1 USD   | SQL Std 957.76 USD</v>
      </c>
    </row>
    <row r="63" spans="1:25">
      <c r="A63" t="s">
        <v>6</v>
      </c>
      <c r="B63" t="s">
        <v>72</v>
      </c>
      <c r="C63" t="s">
        <v>8</v>
      </c>
      <c r="D63" t="s">
        <v>9</v>
      </c>
      <c r="E63">
        <v>5.88</v>
      </c>
      <c r="F63" t="s">
        <v>10</v>
      </c>
      <c r="G63">
        <f>Table1[[#This Row],[List Price($)]]*730</f>
        <v>4292.3999999999996</v>
      </c>
      <c r="J63" t="str">
        <f>"x86 | "&amp;Table_PRICE[[#This Row],[Specification]] &amp;" | "&amp;Table_PRICE[[#This Row],[Flavor]]&amp;" | "&amp;Table_PRICE[[#This Row],[CPU]]&amp;" | "&amp;Table_PRICE[[#This Row],[RAM]]</f>
        <v>x86 | General computing | s3.2xlarge.4 | 8 vCPUs | 32GB</v>
      </c>
      <c r="K63" t="s">
        <v>220</v>
      </c>
      <c r="L63" t="s">
        <v>144</v>
      </c>
      <c r="M63" t="s">
        <v>211</v>
      </c>
      <c r="N63" t="s">
        <v>103</v>
      </c>
      <c r="O63">
        <v>0.47199999999999998</v>
      </c>
      <c r="P63">
        <v>0.38400000000000001</v>
      </c>
      <c r="Q63">
        <v>0.33700000000000002</v>
      </c>
      <c r="R63" s="2">
        <v>344.56</v>
      </c>
      <c r="S63" s="2">
        <v>280.32</v>
      </c>
      <c r="T63">
        <v>246.01000000000002</v>
      </c>
      <c r="U63">
        <v>1.3360000000000001</v>
      </c>
      <c r="V63">
        <f>Table_PRICE[[#This Row],[SQL-HORA]]*730</f>
        <v>975.28000000000009</v>
      </c>
      <c r="W63" s="9">
        <v>0.15</v>
      </c>
      <c r="X63" s="9">
        <v>0.51249999999999996</v>
      </c>
      <c r="Y6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s3.2xlarge.4    8 vCPUs   32GB   | PPU 344.56 USD   | RI 280.32 USD   | SQL Std 975.28 USD</v>
      </c>
    </row>
    <row r="64" spans="1:25">
      <c r="A64" t="s">
        <v>6</v>
      </c>
      <c r="B64" t="s">
        <v>11</v>
      </c>
      <c r="C64" t="s">
        <v>8</v>
      </c>
      <c r="D64" t="s">
        <v>9</v>
      </c>
      <c r="E64">
        <v>0.78400000000000003</v>
      </c>
      <c r="F64" t="s">
        <v>10</v>
      </c>
      <c r="G64">
        <f>Table1[[#This Row],[List Price($)]]*730</f>
        <v>572.32000000000005</v>
      </c>
      <c r="J64" t="str">
        <f>"x86 | "&amp;Table_PRICE[[#This Row],[Specification]] &amp;" | "&amp;Table_PRICE[[#This Row],[Flavor]]&amp;" | "&amp;Table_PRICE[[#This Row],[CPU]]&amp;" | "&amp;Table_PRICE[[#This Row],[RAM]]</f>
        <v>x86 | General computing | s3.4xlarge.2 | 16 vCPUs | 32GB</v>
      </c>
      <c r="K64" t="s">
        <v>220</v>
      </c>
      <c r="L64" t="s">
        <v>145</v>
      </c>
      <c r="M64" t="s">
        <v>212</v>
      </c>
      <c r="N64" t="s">
        <v>103</v>
      </c>
      <c r="O64">
        <v>0.89600000000000002</v>
      </c>
      <c r="P64">
        <v>0.73899999999999999</v>
      </c>
      <c r="Q64">
        <v>0.64800000000000002</v>
      </c>
      <c r="R64" s="2">
        <v>654.08000000000004</v>
      </c>
      <c r="S64" s="2">
        <v>539.47</v>
      </c>
      <c r="T64">
        <v>473.04</v>
      </c>
      <c r="V64">
        <f>Table_PRICE[[#This Row],[SQL-HORA]]*730</f>
        <v>0</v>
      </c>
      <c r="W64" s="9">
        <v>0.15</v>
      </c>
      <c r="X64" s="9">
        <v>0.51249999999999996</v>
      </c>
      <c r="Y6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s3.4xlarge.2    16 vCPUs   32GB   | PPU 654.08 USD   | RI 539.47 USD   | SQL Std 0 USD</v>
      </c>
    </row>
    <row r="65" spans="1:25">
      <c r="A65" t="s">
        <v>6</v>
      </c>
      <c r="B65" t="s">
        <v>83</v>
      </c>
      <c r="C65" t="s">
        <v>8</v>
      </c>
      <c r="D65" t="s">
        <v>9</v>
      </c>
      <c r="E65">
        <v>1.1759999999999999</v>
      </c>
      <c r="F65" t="s">
        <v>10</v>
      </c>
      <c r="G65">
        <f>Table1[[#This Row],[List Price($)]]*730</f>
        <v>858.4799999999999</v>
      </c>
      <c r="J65" t="str">
        <f>"x86 | "&amp;Table_PRICE[[#This Row],[Specification]] &amp;" | "&amp;Table_PRICE[[#This Row],[Flavor]]&amp;" | "&amp;Table_PRICE[[#This Row],[CPU]]&amp;" | "&amp;Table_PRICE[[#This Row],[RAM]]</f>
        <v>x86 | General computing | s3.4xlarge.4 | 16 vCPUs | 64GB</v>
      </c>
      <c r="K65" t="s">
        <v>220</v>
      </c>
      <c r="L65" t="s">
        <v>146</v>
      </c>
      <c r="M65" t="s">
        <v>212</v>
      </c>
      <c r="N65" t="s">
        <v>97</v>
      </c>
      <c r="O65">
        <v>0.94399999999999995</v>
      </c>
      <c r="P65">
        <v>0.76800000000000002</v>
      </c>
      <c r="Q65">
        <v>0.67300000000000004</v>
      </c>
      <c r="R65" s="2">
        <v>689.12</v>
      </c>
      <c r="S65" s="2">
        <v>560.64</v>
      </c>
      <c r="T65">
        <v>491.29</v>
      </c>
      <c r="U65">
        <v>2.6720000000000002</v>
      </c>
      <c r="V65">
        <f>Table_PRICE[[#This Row],[SQL-HORA]]*730</f>
        <v>1950.5600000000002</v>
      </c>
      <c r="W65" s="9">
        <v>0.15</v>
      </c>
      <c r="X65" s="9">
        <v>0.51249999999999996</v>
      </c>
      <c r="Y6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s3.4xlarge.4    16 vCPUs   64GB   | PPU 689.12 USD   | RI 560.64 USD   | SQL Std 1950.56 USD</v>
      </c>
    </row>
    <row r="66" spans="1:25">
      <c r="A66" t="s">
        <v>6</v>
      </c>
      <c r="B66" t="s">
        <v>22</v>
      </c>
      <c r="C66" t="s">
        <v>8</v>
      </c>
      <c r="D66" t="s">
        <v>9</v>
      </c>
      <c r="E66">
        <v>1.5680000000000001</v>
      </c>
      <c r="F66" t="s">
        <v>10</v>
      </c>
      <c r="G66">
        <f>Table1[[#This Row],[List Price($)]]*730</f>
        <v>1144.6400000000001</v>
      </c>
      <c r="J66" t="str">
        <f>"x86 | "&amp;Table_PRICE[[#This Row],[Specification]] &amp;" | "&amp;Table_PRICE[[#This Row],[Flavor]]&amp;" | "&amp;Table_PRICE[[#This Row],[CPU]]&amp;" | "&amp;Table_PRICE[[#This Row],[RAM]]</f>
        <v>x86 | General computing | s3.large.2 | 2 vCPUs | 4GB</v>
      </c>
      <c r="K66" t="s">
        <v>220</v>
      </c>
      <c r="L66" t="s">
        <v>147</v>
      </c>
      <c r="M66" t="s">
        <v>214</v>
      </c>
      <c r="N66" t="s">
        <v>121</v>
      </c>
      <c r="O66">
        <v>0.112</v>
      </c>
      <c r="P66">
        <v>9.1999999999999998E-2</v>
      </c>
      <c r="Q66">
        <v>8.1000000000000003E-2</v>
      </c>
      <c r="R66" s="2">
        <v>81.760000000000005</v>
      </c>
      <c r="S66" s="2">
        <v>67.16</v>
      </c>
      <c r="T66">
        <v>59.13</v>
      </c>
      <c r="U66">
        <v>0.32800000000000001</v>
      </c>
      <c r="V66">
        <f>Table_PRICE[[#This Row],[SQL-HORA]]*730</f>
        <v>239.44</v>
      </c>
      <c r="W66" s="9">
        <v>0.06</v>
      </c>
      <c r="X66" s="9"/>
      <c r="Y6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s3.large.2    2 vCPUs   4GB   | PPU 81.76 USD   | RI 67.16 USD   | SQL Std 239.44 USD</v>
      </c>
    </row>
    <row r="67" spans="1:25">
      <c r="A67" t="s">
        <v>6</v>
      </c>
      <c r="B67" t="s">
        <v>34</v>
      </c>
      <c r="C67" t="s">
        <v>8</v>
      </c>
      <c r="D67" t="s">
        <v>9</v>
      </c>
      <c r="E67">
        <v>2.3519999999999999</v>
      </c>
      <c r="F67" t="s">
        <v>10</v>
      </c>
      <c r="G67">
        <f>Table1[[#This Row],[List Price($)]]*730</f>
        <v>1716.9599999999998</v>
      </c>
      <c r="J67" t="str">
        <f>"x86 | "&amp;Table_PRICE[[#This Row],[Specification]] &amp;" | "&amp;Table_PRICE[[#This Row],[Flavor]]&amp;" | "&amp;Table_PRICE[[#This Row],[CPU]]&amp;" | "&amp;Table_PRICE[[#This Row],[RAM]]</f>
        <v>x86 | General computing | s3.large.4 | 2 vCPUs | 8GB</v>
      </c>
      <c r="K67" t="s">
        <v>220</v>
      </c>
      <c r="L67" t="s">
        <v>148</v>
      </c>
      <c r="M67" t="s">
        <v>214</v>
      </c>
      <c r="N67" t="s">
        <v>123</v>
      </c>
      <c r="O67">
        <v>0.11799999999999999</v>
      </c>
      <c r="P67">
        <v>9.6000000000000002E-2</v>
      </c>
      <c r="Q67">
        <v>8.4000000000000005E-2</v>
      </c>
      <c r="R67" s="2">
        <v>86.14</v>
      </c>
      <c r="S67" s="2">
        <v>70.08</v>
      </c>
      <c r="T67">
        <v>61.32</v>
      </c>
      <c r="U67">
        <v>0.33400000000000002</v>
      </c>
      <c r="V67">
        <f>Table_PRICE[[#This Row],[SQL-HORA]]*730</f>
        <v>243.82000000000002</v>
      </c>
      <c r="W67" s="9">
        <v>0.06</v>
      </c>
      <c r="X67" s="9"/>
      <c r="Y6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s3.large.4    2 vCPUs   8GB   | PPU 86.14 USD   | RI 70.08 USD   | SQL Std 243.82 USD</v>
      </c>
    </row>
    <row r="68" spans="1:25">
      <c r="A68" t="s">
        <v>6</v>
      </c>
      <c r="B68" t="s">
        <v>60</v>
      </c>
      <c r="C68" t="s">
        <v>8</v>
      </c>
      <c r="D68" t="s">
        <v>9</v>
      </c>
      <c r="E68">
        <v>3.1360000000000001</v>
      </c>
      <c r="F68" t="s">
        <v>10</v>
      </c>
      <c r="G68">
        <f>Table1[[#This Row],[List Price($)]]*730</f>
        <v>2289.2800000000002</v>
      </c>
      <c r="J68" t="str">
        <f>"x86 | "&amp;Table_PRICE[[#This Row],[Specification]] &amp;" | "&amp;Table_PRICE[[#This Row],[Flavor]]&amp;" | "&amp;Table_PRICE[[#This Row],[CPU]]&amp;" | "&amp;Table_PRICE[[#This Row],[RAM]]</f>
        <v>x86 | General computing | s3.medium.2 | 1vCPU | 2GB</v>
      </c>
      <c r="K68" t="s">
        <v>220</v>
      </c>
      <c r="L68" t="s">
        <v>149</v>
      </c>
      <c r="M68" t="s">
        <v>273</v>
      </c>
      <c r="N68" t="s">
        <v>150</v>
      </c>
      <c r="O68">
        <v>5.6000000000000001E-2</v>
      </c>
      <c r="P68">
        <v>4.5999999999999999E-2</v>
      </c>
      <c r="Q68">
        <v>0.04</v>
      </c>
      <c r="R68" s="2">
        <v>40.880000000000003</v>
      </c>
      <c r="S68" s="2">
        <v>33.58</v>
      </c>
      <c r="T68">
        <v>29.2</v>
      </c>
      <c r="U68">
        <v>0.16400000000000001</v>
      </c>
      <c r="V68">
        <f>Table_PRICE[[#This Row],[SQL-HORA]]*730</f>
        <v>119.72</v>
      </c>
      <c r="W68" s="9">
        <v>0.06</v>
      </c>
      <c r="X68" s="9"/>
      <c r="Y6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s3.medium.2    1vCPU   2GB   | PPU 40.88 USD   | RI 33.58 USD   | SQL Std 119.72 USD</v>
      </c>
    </row>
    <row r="69" spans="1:25">
      <c r="A69" t="s">
        <v>6</v>
      </c>
      <c r="B69" t="s">
        <v>78</v>
      </c>
      <c r="C69" t="s">
        <v>8</v>
      </c>
      <c r="D69" t="s">
        <v>9</v>
      </c>
      <c r="E69">
        <v>0.19600000000000001</v>
      </c>
      <c r="F69" t="s">
        <v>10</v>
      </c>
      <c r="G69">
        <f>Table1[[#This Row],[List Price($)]]*730</f>
        <v>143.08000000000001</v>
      </c>
      <c r="J69" t="str">
        <f>"x86 | "&amp;Table_PRICE[[#This Row],[Specification]] &amp;" | "&amp;Table_PRICE[[#This Row],[Flavor]]&amp;" | "&amp;Table_PRICE[[#This Row],[CPU]]&amp;" | "&amp;Table_PRICE[[#This Row],[RAM]]</f>
        <v>x86 | General computing | s3.medium.4 | 1vCPU | 4GB</v>
      </c>
      <c r="K69" t="s">
        <v>220</v>
      </c>
      <c r="L69" t="s">
        <v>151</v>
      </c>
      <c r="M69" t="s">
        <v>273</v>
      </c>
      <c r="N69" t="s">
        <v>121</v>
      </c>
      <c r="O69">
        <v>5.8999999999999997E-2</v>
      </c>
      <c r="P69">
        <v>4.8000000000000001E-2</v>
      </c>
      <c r="Q69">
        <v>4.2000000000000003E-2</v>
      </c>
      <c r="R69" s="2">
        <v>43.07</v>
      </c>
      <c r="S69" s="2">
        <v>35.04</v>
      </c>
      <c r="T69">
        <v>30.66</v>
      </c>
      <c r="U69">
        <v>0.16700000000000001</v>
      </c>
      <c r="V69">
        <f>Table_PRICE[[#This Row],[SQL-HORA]]*730</f>
        <v>121.91000000000001</v>
      </c>
      <c r="W69" s="9">
        <v>0.06</v>
      </c>
      <c r="X69" s="9"/>
      <c r="Y6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s3.medium.4    1vCPU   4GB   | PPU 43.07 USD   | RI 35.04 USD   | SQL Std 121.91 USD</v>
      </c>
    </row>
    <row r="70" spans="1:25">
      <c r="A70" t="s">
        <v>6</v>
      </c>
      <c r="B70" t="s">
        <v>32</v>
      </c>
      <c r="C70" t="s">
        <v>8</v>
      </c>
      <c r="D70" t="s">
        <v>9</v>
      </c>
      <c r="E70">
        <v>0.39200000000000002</v>
      </c>
      <c r="F70" t="s">
        <v>10</v>
      </c>
      <c r="G70">
        <f>Table1[[#This Row],[List Price($)]]*730</f>
        <v>286.16000000000003</v>
      </c>
      <c r="J70" t="str">
        <f>"x86 | "&amp;Table_PRICE[[#This Row],[Specification]] &amp;" | "&amp;Table_PRICE[[#This Row],[Flavor]]&amp;" | "&amp;Table_PRICE[[#This Row],[CPU]]&amp;" | "&amp;Table_PRICE[[#This Row],[RAM]]</f>
        <v>x86 | General computing | s3.small.1 | 1vCPU | 1GB</v>
      </c>
      <c r="K70" t="s">
        <v>220</v>
      </c>
      <c r="L70" t="s">
        <v>152</v>
      </c>
      <c r="M70" t="s">
        <v>273</v>
      </c>
      <c r="N70" t="s">
        <v>153</v>
      </c>
      <c r="O70">
        <v>2.8000000000000001E-2</v>
      </c>
      <c r="P70">
        <v>2.3E-2</v>
      </c>
      <c r="Q70">
        <v>0.02</v>
      </c>
      <c r="R70" s="2">
        <v>20.440000000000001</v>
      </c>
      <c r="S70" s="2">
        <v>16.79</v>
      </c>
      <c r="T70">
        <v>14.6</v>
      </c>
      <c r="V70">
        <f>Table_PRICE[[#This Row],[SQL-HORA]]*730</f>
        <v>0</v>
      </c>
      <c r="W70" s="9">
        <v>0.06</v>
      </c>
      <c r="X70" s="9"/>
      <c r="Y7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s3.small.1    1vCPU   1GB   | PPU 20.44 USD   | RI 16.79 USD   | SQL Std 0 USD</v>
      </c>
    </row>
    <row r="71" spans="1:25">
      <c r="A71" t="s">
        <v>6</v>
      </c>
      <c r="B71" t="s">
        <v>57</v>
      </c>
      <c r="C71" t="s">
        <v>8</v>
      </c>
      <c r="D71" t="s">
        <v>9</v>
      </c>
      <c r="E71">
        <v>6.2720000000000002</v>
      </c>
      <c r="F71" t="s">
        <v>10</v>
      </c>
      <c r="G71">
        <f>Table1[[#This Row],[List Price($)]]*730</f>
        <v>4578.5600000000004</v>
      </c>
      <c r="J71" t="str">
        <f>"x86 | "&amp;Table_PRICE[[#This Row],[Specification]] &amp;" | "&amp;Table_PRICE[[#This Row],[Flavor]]&amp;" | "&amp;Table_PRICE[[#This Row],[CPU]]&amp;" | "&amp;Table_PRICE[[#This Row],[RAM]]</f>
        <v>x86 | General computing | s3.xlarge.2 | 4 vCPUs | 8GB</v>
      </c>
      <c r="K71" t="s">
        <v>220</v>
      </c>
      <c r="L71" t="s">
        <v>154</v>
      </c>
      <c r="M71" t="s">
        <v>215</v>
      </c>
      <c r="N71" t="s">
        <v>123</v>
      </c>
      <c r="O71">
        <v>0.224</v>
      </c>
      <c r="P71">
        <v>0.185</v>
      </c>
      <c r="Q71">
        <v>0.16200000000000001</v>
      </c>
      <c r="R71" s="2">
        <v>163.52000000000001</v>
      </c>
      <c r="S71" s="2">
        <v>135.05000000000001</v>
      </c>
      <c r="T71">
        <v>118.26</v>
      </c>
      <c r="U71">
        <v>0.65600000000000003</v>
      </c>
      <c r="V71">
        <f>Table_PRICE[[#This Row],[SQL-HORA]]*730</f>
        <v>478.88</v>
      </c>
      <c r="W71" s="9">
        <v>0.13</v>
      </c>
      <c r="X71" s="9">
        <v>0.42499999999999999</v>
      </c>
      <c r="Y7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s3.xlarge.2    4 vCPUs   8GB   | PPU 163.52 USD   | RI 135.05 USD   | SQL Std 478.88 USD</v>
      </c>
    </row>
    <row r="72" spans="1:25">
      <c r="A72" t="s">
        <v>6</v>
      </c>
      <c r="B72" t="s">
        <v>76</v>
      </c>
      <c r="C72" t="s">
        <v>8</v>
      </c>
      <c r="D72" t="s">
        <v>9</v>
      </c>
      <c r="E72">
        <v>0.78400000000000003</v>
      </c>
      <c r="F72" t="s">
        <v>10</v>
      </c>
      <c r="G72">
        <f>Table1[[#This Row],[List Price($)]]*730</f>
        <v>572.32000000000005</v>
      </c>
      <c r="J72" t="str">
        <f>"x86 | "&amp;Table_PRICE[[#This Row],[Specification]] &amp;" | "&amp;Table_PRICE[[#This Row],[Flavor]]&amp;" | "&amp;Table_PRICE[[#This Row],[CPU]]&amp;" | "&amp;Table_PRICE[[#This Row],[RAM]]</f>
        <v>x86 | General computing | s3.xlarge.4 | 4 vCPUs | 16GB</v>
      </c>
      <c r="K72" t="s">
        <v>220</v>
      </c>
      <c r="L72" t="s">
        <v>155</v>
      </c>
      <c r="M72" t="s">
        <v>215</v>
      </c>
      <c r="N72" t="s">
        <v>114</v>
      </c>
      <c r="O72">
        <v>0.23599999999999999</v>
      </c>
      <c r="P72">
        <v>0.192</v>
      </c>
      <c r="Q72">
        <v>0.16800000000000001</v>
      </c>
      <c r="R72" s="2">
        <v>172.28</v>
      </c>
      <c r="S72" s="2">
        <v>140.16</v>
      </c>
      <c r="T72">
        <v>122.64</v>
      </c>
      <c r="U72">
        <v>0.66800000000000004</v>
      </c>
      <c r="V72">
        <f>Table_PRICE[[#This Row],[SQL-HORA]]*730</f>
        <v>487.64000000000004</v>
      </c>
      <c r="W72" s="9">
        <v>0.13</v>
      </c>
      <c r="X72" s="9">
        <v>0.42499999999999999</v>
      </c>
      <c r="Y7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s3.xlarge.4    4 vCPUs   16GB   | PPU 172.28 USD   | RI 140.16 USD   | SQL Std 487.64 USD</v>
      </c>
    </row>
    <row r="73" spans="1:25">
      <c r="A73" t="s">
        <v>6</v>
      </c>
      <c r="B73" t="s">
        <v>71</v>
      </c>
      <c r="C73" t="s">
        <v>8</v>
      </c>
      <c r="D73" t="s">
        <v>9</v>
      </c>
      <c r="E73">
        <v>1.1759999999999999</v>
      </c>
      <c r="F73" t="s">
        <v>10</v>
      </c>
      <c r="G73">
        <f>Table1[[#This Row],[List Price($)]]*730</f>
        <v>858.4799999999999</v>
      </c>
      <c r="J73" s="3" t="str">
        <f>"x86 | "&amp;Table_PRICE[[#This Row],[Specification]] &amp;" | "&amp;Table_PRICE[[#This Row],[Flavor]]&amp;" | "&amp;Table_PRICE[[#This Row],[CPU]]&amp;" | "&amp;Table_PRICE[[#This Row],[RAM]]</f>
        <v>x86 | General computing | s6.2xlarge.2 | 8 vCPUs | 16GB</v>
      </c>
      <c r="K73" t="s">
        <v>220</v>
      </c>
      <c r="L73" s="3" t="s">
        <v>185</v>
      </c>
      <c r="M73" s="3" t="s">
        <v>211</v>
      </c>
      <c r="N73" s="3" t="s">
        <v>114</v>
      </c>
      <c r="O73" s="3">
        <v>0.44800000000000001</v>
      </c>
      <c r="P73" s="3">
        <v>0.36959999999999998</v>
      </c>
      <c r="Q73" s="3">
        <v>0.32390000000000002</v>
      </c>
      <c r="R73" s="2">
        <v>327.04000000000002</v>
      </c>
      <c r="S73" s="2">
        <v>269.80799999999999</v>
      </c>
      <c r="T73">
        <v>236.447</v>
      </c>
      <c r="U73">
        <v>1.3120000000000001</v>
      </c>
      <c r="V73">
        <f>Table_PRICE[[#This Row],[SQL-HORA]]*730</f>
        <v>957.76</v>
      </c>
      <c r="W73" s="9">
        <v>0.15</v>
      </c>
      <c r="X73" s="9">
        <v>0.51249999999999996</v>
      </c>
      <c r="Y7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s6.2xlarge.2    8 vCPUs   16GB   | PPU 327.04 USD   | RI 269.808 USD   | SQL Std 957.76 USD</v>
      </c>
    </row>
    <row r="74" spans="1:25">
      <c r="A74" t="s">
        <v>6</v>
      </c>
      <c r="B74" t="s">
        <v>77</v>
      </c>
      <c r="C74" t="s">
        <v>8</v>
      </c>
      <c r="D74" t="s">
        <v>9</v>
      </c>
      <c r="E74">
        <v>1.5680000000000001</v>
      </c>
      <c r="F74" t="s">
        <v>10</v>
      </c>
      <c r="G74">
        <f>Table1[[#This Row],[List Price($)]]*730</f>
        <v>1144.6400000000001</v>
      </c>
      <c r="J74" s="3" t="str">
        <f>"x86 | "&amp;Table_PRICE[[#This Row],[Specification]] &amp;" | "&amp;Table_PRICE[[#This Row],[Flavor]]&amp;" | "&amp;Table_PRICE[[#This Row],[CPU]]&amp;" | "&amp;Table_PRICE[[#This Row],[RAM]]</f>
        <v>x86 | General computing | s6.2xlarge.4 | 8 vCPUs | 32GB</v>
      </c>
      <c r="K74" t="s">
        <v>220</v>
      </c>
      <c r="L74" s="3" t="s">
        <v>186</v>
      </c>
      <c r="M74" s="3" t="s">
        <v>211</v>
      </c>
      <c r="N74" s="3" t="s">
        <v>103</v>
      </c>
      <c r="O74" s="3">
        <v>0.47199999999999998</v>
      </c>
      <c r="P74" s="3">
        <v>0.38421</v>
      </c>
      <c r="Q74" s="3">
        <v>0.33654000000000001</v>
      </c>
      <c r="R74" s="2">
        <v>344.56</v>
      </c>
      <c r="S74" s="2">
        <v>280.47329999999999</v>
      </c>
      <c r="T74">
        <v>245.67420000000001</v>
      </c>
      <c r="U74">
        <v>1.3360000000000001</v>
      </c>
      <c r="V74">
        <f>Table_PRICE[[#This Row],[SQL-HORA]]*730</f>
        <v>975.28000000000009</v>
      </c>
      <c r="W74" s="9">
        <v>0.15</v>
      </c>
      <c r="X74" s="9">
        <v>0.51249999999999996</v>
      </c>
      <c r="Y7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s6.2xlarge.4    8 vCPUs   32GB   | PPU 344.56 USD   | RI 280.4733 USD   | SQL Std 975.28 USD</v>
      </c>
    </row>
    <row r="75" spans="1:25">
      <c r="A75" t="s">
        <v>6</v>
      </c>
      <c r="B75" t="s">
        <v>55</v>
      </c>
      <c r="C75" t="s">
        <v>8</v>
      </c>
      <c r="D75" t="s">
        <v>9</v>
      </c>
      <c r="E75">
        <v>2.3519999999999999</v>
      </c>
      <c r="F75" t="s">
        <v>10</v>
      </c>
      <c r="G75">
        <f>Table1[[#This Row],[List Price($)]]*730</f>
        <v>1716.9599999999998</v>
      </c>
      <c r="J75" s="3" t="str">
        <f>"x86 | "&amp;Table_PRICE[[#This Row],[Specification]] &amp;" | "&amp;Table_PRICE[[#This Row],[Flavor]]&amp;" | "&amp;Table_PRICE[[#This Row],[CPU]]&amp;" | "&amp;Table_PRICE[[#This Row],[RAM]]</f>
        <v>x86 | General computing | s6.large.2 | 2 vCPUs | 4GB</v>
      </c>
      <c r="K75" t="s">
        <v>220</v>
      </c>
      <c r="L75" s="3" t="s">
        <v>187</v>
      </c>
      <c r="M75" s="3" t="s">
        <v>214</v>
      </c>
      <c r="N75" s="3" t="s">
        <v>121</v>
      </c>
      <c r="O75" s="3">
        <v>0.112</v>
      </c>
      <c r="P75" s="3">
        <v>9.2399999999999996E-2</v>
      </c>
      <c r="Q75" s="3">
        <v>8.0979999999999996E-2</v>
      </c>
      <c r="R75" s="2">
        <v>81.760000000000005</v>
      </c>
      <c r="S75" s="2">
        <v>67.451999999999998</v>
      </c>
      <c r="T75">
        <v>59.115399999999994</v>
      </c>
      <c r="U75">
        <v>0.32800000000000001</v>
      </c>
      <c r="V75">
        <f>Table_PRICE[[#This Row],[SQL-HORA]]*730</f>
        <v>239.44</v>
      </c>
      <c r="W75" s="9">
        <v>0.06</v>
      </c>
      <c r="X75" s="9"/>
      <c r="Y7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s6.large.2    2 vCPUs   4GB   | PPU 81.76 USD   | RI 67.452 USD   | SQL Std 239.44 USD</v>
      </c>
    </row>
    <row r="76" spans="1:25">
      <c r="A76" t="s">
        <v>6</v>
      </c>
      <c r="B76" t="s">
        <v>81</v>
      </c>
      <c r="C76" t="s">
        <v>8</v>
      </c>
      <c r="D76" t="s">
        <v>9</v>
      </c>
      <c r="E76">
        <v>3.1360000000000001</v>
      </c>
      <c r="F76" t="s">
        <v>10</v>
      </c>
      <c r="G76">
        <f>Table1[[#This Row],[List Price($)]]*730</f>
        <v>2289.2800000000002</v>
      </c>
      <c r="J76" s="3" t="str">
        <f>"x86 | "&amp;Table_PRICE[[#This Row],[Specification]] &amp;" | "&amp;Table_PRICE[[#This Row],[Flavor]]&amp;" | "&amp;Table_PRICE[[#This Row],[CPU]]&amp;" | "&amp;Table_PRICE[[#This Row],[RAM]]</f>
        <v>x86 | General computing | s6.large.4 | 2 vCPUs | 8GB</v>
      </c>
      <c r="K76" t="s">
        <v>220</v>
      </c>
      <c r="L76" s="3" t="s">
        <v>188</v>
      </c>
      <c r="M76" s="3" t="s">
        <v>214</v>
      </c>
      <c r="N76" s="3" t="s">
        <v>123</v>
      </c>
      <c r="O76" s="3">
        <v>0.11799999999999999</v>
      </c>
      <c r="P76" s="3">
        <v>9.6049999999999996E-2</v>
      </c>
      <c r="Q76" s="3">
        <v>8.4129999999999996E-2</v>
      </c>
      <c r="R76" s="2">
        <v>86.14</v>
      </c>
      <c r="S76" s="2">
        <v>70.116500000000002</v>
      </c>
      <c r="T76">
        <v>61.414899999999996</v>
      </c>
      <c r="U76">
        <v>0.33400000000000002</v>
      </c>
      <c r="V76">
        <f>Table_PRICE[[#This Row],[SQL-HORA]]*730</f>
        <v>243.82000000000002</v>
      </c>
      <c r="W76" s="9">
        <v>0.06</v>
      </c>
      <c r="X76" s="9"/>
      <c r="Y7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s6.large.4    2 vCPUs   8GB   | PPU 86.14 USD   | RI 70.1165 USD   | SQL Std 243.82 USD</v>
      </c>
    </row>
    <row r="77" spans="1:25">
      <c r="A77" t="s">
        <v>6</v>
      </c>
      <c r="B77" t="s">
        <v>91</v>
      </c>
      <c r="C77" t="s">
        <v>8</v>
      </c>
      <c r="D77" t="s">
        <v>9</v>
      </c>
      <c r="E77">
        <v>0.19600000000000001</v>
      </c>
      <c r="F77" t="s">
        <v>10</v>
      </c>
      <c r="G77">
        <f>Table1[[#This Row],[List Price($)]]*730</f>
        <v>143.08000000000001</v>
      </c>
      <c r="J77" s="3" t="str">
        <f>"x86 | "&amp;Table_PRICE[[#This Row],[Specification]] &amp;" | "&amp;Table_PRICE[[#This Row],[Flavor]]&amp;" | "&amp;Table_PRICE[[#This Row],[CPU]]&amp;" | "&amp;Table_PRICE[[#This Row],[RAM]]</f>
        <v>x86 | General computing | s6.medium.2 | 1vCPU | 2GB</v>
      </c>
      <c r="K77" t="s">
        <v>220</v>
      </c>
      <c r="L77" s="3" t="s">
        <v>189</v>
      </c>
      <c r="M77" t="s">
        <v>273</v>
      </c>
      <c r="N77" s="3" t="s">
        <v>150</v>
      </c>
      <c r="O77" s="3">
        <v>5.6000000000000001E-2</v>
      </c>
      <c r="P77" s="3">
        <v>4.6199999999999998E-2</v>
      </c>
      <c r="Q77" s="3">
        <v>4.0489999999999998E-2</v>
      </c>
      <c r="R77" s="2">
        <v>40.880000000000003</v>
      </c>
      <c r="S77" s="2">
        <v>33.725999999999999</v>
      </c>
      <c r="T77">
        <v>29.557699999999997</v>
      </c>
      <c r="U77">
        <v>0.16400000000000001</v>
      </c>
      <c r="V77">
        <f>Table_PRICE[[#This Row],[SQL-HORA]]*730</f>
        <v>119.72</v>
      </c>
      <c r="W77" s="9">
        <v>0.06</v>
      </c>
      <c r="X77" s="9"/>
      <c r="Y7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s6.medium.2    1vCPU   2GB   | PPU 40.88 USD   | RI 33.726 USD   | SQL Std 119.72 USD</v>
      </c>
    </row>
    <row r="78" spans="1:25">
      <c r="A78" t="s">
        <v>6</v>
      </c>
      <c r="B78" t="s">
        <v>59</v>
      </c>
      <c r="C78" t="s">
        <v>8</v>
      </c>
      <c r="D78" t="s">
        <v>9</v>
      </c>
      <c r="E78">
        <v>0.39200000000000002</v>
      </c>
      <c r="F78" t="s">
        <v>10</v>
      </c>
      <c r="G78">
        <f>Table1[[#This Row],[List Price($)]]*730</f>
        <v>286.16000000000003</v>
      </c>
      <c r="J78" s="3" t="str">
        <f>"x86 | "&amp;Table_PRICE[[#This Row],[Specification]] &amp;" | "&amp;Table_PRICE[[#This Row],[Flavor]]&amp;" | "&amp;Table_PRICE[[#This Row],[CPU]]&amp;" | "&amp;Table_PRICE[[#This Row],[RAM]]</f>
        <v>x86 | General computing | s6.medium.4 | 1vCPU | 4GB</v>
      </c>
      <c r="K78" t="s">
        <v>220</v>
      </c>
      <c r="L78" s="3" t="s">
        <v>190</v>
      </c>
      <c r="M78" t="s">
        <v>273</v>
      </c>
      <c r="N78" s="3" t="s">
        <v>121</v>
      </c>
      <c r="O78" s="3">
        <v>5.8999999999999997E-2</v>
      </c>
      <c r="P78" s="3">
        <v>4.8030000000000003E-2</v>
      </c>
      <c r="Q78" s="3">
        <v>4.2070000000000003E-2</v>
      </c>
      <c r="R78" s="2">
        <v>43.07</v>
      </c>
      <c r="S78" s="2">
        <v>35.061900000000001</v>
      </c>
      <c r="T78">
        <v>30.711100000000002</v>
      </c>
      <c r="U78">
        <v>0.16700000000000001</v>
      </c>
      <c r="V78">
        <f>Table_PRICE[[#This Row],[SQL-HORA]]*730</f>
        <v>121.91000000000001</v>
      </c>
      <c r="W78" s="9">
        <v>0.06</v>
      </c>
      <c r="X78" s="9"/>
      <c r="Y7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s6.medium.4    1vCPU   4GB   | PPU 43.07 USD   | RI 35.0619 USD   | SQL Std 121.91 USD</v>
      </c>
    </row>
    <row r="79" spans="1:25">
      <c r="A79" t="s">
        <v>6</v>
      </c>
      <c r="B79" s="1" t="s">
        <v>79</v>
      </c>
      <c r="C79" s="1" t="s">
        <v>8</v>
      </c>
      <c r="D79" s="1" t="s">
        <v>9</v>
      </c>
      <c r="E79" s="1">
        <v>0.44800000000000001</v>
      </c>
      <c r="F79" s="1" t="s">
        <v>10</v>
      </c>
      <c r="G79" s="1">
        <f>Table1[[#This Row],[List Price($)]]*730</f>
        <v>327.04000000000002</v>
      </c>
      <c r="J79" s="3" t="str">
        <f>"x86 | "&amp;Table_PRICE[[#This Row],[Specification]] &amp;" | "&amp;Table_PRICE[[#This Row],[Flavor]]&amp;" | "&amp;Table_PRICE[[#This Row],[CPU]]&amp;" | "&amp;Table_PRICE[[#This Row],[RAM]]</f>
        <v>x86 | General computing | s6.small.1 | 1vCPU | 1GB</v>
      </c>
      <c r="K79" t="s">
        <v>220</v>
      </c>
      <c r="L79" s="3" t="s">
        <v>191</v>
      </c>
      <c r="M79" t="s">
        <v>273</v>
      </c>
      <c r="N79" s="3" t="s">
        <v>153</v>
      </c>
      <c r="O79" s="3">
        <v>2.8000000000000001E-2</v>
      </c>
      <c r="P79" s="3">
        <v>2.3099999999999999E-2</v>
      </c>
      <c r="Q79" s="3">
        <v>2.0240000000000001E-2</v>
      </c>
      <c r="R79" s="2">
        <v>20.440000000000001</v>
      </c>
      <c r="S79" s="2">
        <v>16.863</v>
      </c>
      <c r="T79">
        <v>14.7752</v>
      </c>
      <c r="V79">
        <f>Table_PRICE[[#This Row],[SQL-HORA]]*730</f>
        <v>0</v>
      </c>
      <c r="W79" s="9">
        <v>0.06</v>
      </c>
      <c r="X79" s="9"/>
      <c r="Y7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s6.small.1    1vCPU   1GB   | PPU 20.44 USD   | RI 16.863 USD   | SQL Std 0 USD</v>
      </c>
    </row>
    <row r="80" spans="1:25">
      <c r="A80" t="s">
        <v>6</v>
      </c>
      <c r="B80" s="1" t="s">
        <v>85</v>
      </c>
      <c r="C80" s="1" t="s">
        <v>8</v>
      </c>
      <c r="D80" s="1" t="s">
        <v>9</v>
      </c>
      <c r="E80" s="1">
        <v>0.47199999999999998</v>
      </c>
      <c r="F80" s="1" t="s">
        <v>10</v>
      </c>
      <c r="G80" s="1">
        <f>Table1[[#This Row],[List Price($)]]*730</f>
        <v>344.56</v>
      </c>
      <c r="J80" s="3" t="str">
        <f>"x86 | "&amp;Table_PRICE[[#This Row],[Specification]] &amp;" | "&amp;Table_PRICE[[#This Row],[Flavor]]&amp;" | "&amp;Table_PRICE[[#This Row],[CPU]]&amp;" | "&amp;Table_PRICE[[#This Row],[RAM]]</f>
        <v>x86 | General computing | s6.xlarge.2 | 4 vCPUs | 8GB</v>
      </c>
      <c r="K80" t="s">
        <v>220</v>
      </c>
      <c r="L80" s="3" t="s">
        <v>192</v>
      </c>
      <c r="M80" s="3" t="s">
        <v>215</v>
      </c>
      <c r="N80" s="3" t="s">
        <v>123</v>
      </c>
      <c r="O80" s="3">
        <v>0.224</v>
      </c>
      <c r="P80" s="3">
        <v>0.18479999999999999</v>
      </c>
      <c r="Q80" s="3">
        <v>0.16195000000000001</v>
      </c>
      <c r="R80" s="2">
        <v>163.52000000000001</v>
      </c>
      <c r="S80" s="2">
        <v>134.904</v>
      </c>
      <c r="T80">
        <v>118.2235</v>
      </c>
      <c r="U80">
        <v>0.65600000000000003</v>
      </c>
      <c r="V80">
        <f>Table_PRICE[[#This Row],[SQL-HORA]]*730</f>
        <v>478.88</v>
      </c>
      <c r="W80" s="9">
        <v>0.13</v>
      </c>
      <c r="X80" s="9">
        <v>0.42499999999999999</v>
      </c>
      <c r="Y8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s6.xlarge.2    4 vCPUs   8GB   | PPU 163.52 USD   | RI 134.904 USD   | SQL Std 478.88 USD</v>
      </c>
    </row>
    <row r="81" spans="1:25">
      <c r="A81" t="s">
        <v>6</v>
      </c>
      <c r="B81" t="s">
        <v>89</v>
      </c>
      <c r="C81" t="s">
        <v>8</v>
      </c>
      <c r="D81" t="s">
        <v>9</v>
      </c>
      <c r="E81">
        <v>0.112</v>
      </c>
      <c r="F81" t="s">
        <v>10</v>
      </c>
      <c r="G81">
        <f>Table1[[#This Row],[List Price($)]]*730</f>
        <v>81.760000000000005</v>
      </c>
      <c r="J81" s="3" t="str">
        <f>"x86 | "&amp;Table_PRICE[[#This Row],[Specification]] &amp;" | "&amp;Table_PRICE[[#This Row],[Flavor]]&amp;" | "&amp;Table_PRICE[[#This Row],[CPU]]&amp;" | "&amp;Table_PRICE[[#This Row],[RAM]]</f>
        <v>x86 | General computing | s6.xlarge.4 | 4 vCPUs | 16GB</v>
      </c>
      <c r="K81" t="s">
        <v>220</v>
      </c>
      <c r="L81" s="3" t="s">
        <v>193</v>
      </c>
      <c r="M81" s="3" t="s">
        <v>215</v>
      </c>
      <c r="N81" s="3" t="s">
        <v>114</v>
      </c>
      <c r="O81" s="3">
        <v>0.23599999999999999</v>
      </c>
      <c r="P81" s="3">
        <v>0.19209999999999999</v>
      </c>
      <c r="Q81" s="3">
        <v>0.16827</v>
      </c>
      <c r="R81" s="2">
        <v>172.28</v>
      </c>
      <c r="S81" s="2">
        <v>140.233</v>
      </c>
      <c r="T81">
        <v>122.83710000000001</v>
      </c>
      <c r="U81">
        <v>0.66800000000000004</v>
      </c>
      <c r="V81">
        <f>Table_PRICE[[#This Row],[SQL-HORA]]*730</f>
        <v>487.64000000000004</v>
      </c>
      <c r="W81" s="9">
        <v>0.13</v>
      </c>
      <c r="X81" s="9">
        <v>0.42499999999999999</v>
      </c>
      <c r="Y8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s6.xlarge.4    4 vCPUs   16GB   | PPU 172.28 USD   | RI 140.233 USD   | SQL Std 487.64 USD</v>
      </c>
    </row>
    <row r="82" spans="1:25">
      <c r="A82" t="s">
        <v>6</v>
      </c>
      <c r="B82" s="1" t="s">
        <v>74</v>
      </c>
      <c r="C82" s="1" t="s">
        <v>8</v>
      </c>
      <c r="D82" s="1" t="s">
        <v>9</v>
      </c>
      <c r="E82" s="1">
        <v>0.11799999999999999</v>
      </c>
      <c r="F82" s="1" t="s">
        <v>10</v>
      </c>
      <c r="G82" s="1">
        <f>Table1[[#This Row],[List Price($)]]*730</f>
        <v>86.14</v>
      </c>
      <c r="J82" t="str">
        <f>"x86 | "&amp;Table_PRICE[[#This Row],[Specification]] &amp;" | "&amp;Table_PRICE[[#This Row],[Flavor]]&amp;" | "&amp;Table_PRICE[[#This Row],[CPU]]&amp;" | "&amp;Table_PRICE[[#This Row],[RAM]]</f>
        <v>x86 | General computing-basic | t6.2xlarge.1 | 8 vCPUs | 8GB</v>
      </c>
      <c r="K82" t="s">
        <v>275</v>
      </c>
      <c r="L82" t="s">
        <v>156</v>
      </c>
      <c r="M82" t="s">
        <v>211</v>
      </c>
      <c r="N82" t="s">
        <v>123</v>
      </c>
      <c r="O82">
        <v>0.16</v>
      </c>
      <c r="P82">
        <v>0.128</v>
      </c>
      <c r="Q82">
        <v>0.112</v>
      </c>
      <c r="R82" s="2">
        <v>116.8</v>
      </c>
      <c r="S82" s="2">
        <v>93.44</v>
      </c>
      <c r="T82">
        <v>81.760000000000005</v>
      </c>
      <c r="V82">
        <f>Table_PRICE[[#This Row],[SQL-HORA]]*730</f>
        <v>0</v>
      </c>
      <c r="W82" s="9">
        <v>0.15</v>
      </c>
      <c r="X82" s="9">
        <v>0.51249999999999996</v>
      </c>
      <c r="Y82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t6.2xlarge.1    8 vCPUs   8GB   | PPU 116.8 USD   | RI 93.44 USD   | SQL Std 0 USD</v>
      </c>
    </row>
    <row r="83" spans="1:25">
      <c r="A83" t="s">
        <v>6</v>
      </c>
      <c r="B83" t="s">
        <v>270</v>
      </c>
      <c r="C83" t="s">
        <v>8</v>
      </c>
      <c r="D83" t="s">
        <v>9</v>
      </c>
      <c r="E83">
        <v>5.6000000000000001E-2</v>
      </c>
      <c r="F83" t="s">
        <v>10</v>
      </c>
      <c r="G83">
        <f>Table1[[#This Row],[List Price($)]]*730</f>
        <v>40.880000000000003</v>
      </c>
      <c r="J83" t="str">
        <f>"x86 | "&amp;Table_PRICE[[#This Row],[Specification]] &amp;" | "&amp;Table_PRICE[[#This Row],[Flavor]]&amp;" | "&amp;Table_PRICE[[#This Row],[CPU]]&amp;" | "&amp;Table_PRICE[[#This Row],[RAM]]</f>
        <v>x86 | General computing-basic | t6.2xlarge.2 | 8 vCPUs | 16GB</v>
      </c>
      <c r="K83" t="s">
        <v>275</v>
      </c>
      <c r="L83" t="s">
        <v>157</v>
      </c>
      <c r="M83" t="s">
        <v>211</v>
      </c>
      <c r="N83" t="s">
        <v>114</v>
      </c>
      <c r="O83">
        <v>0.216</v>
      </c>
      <c r="P83">
        <v>0.16</v>
      </c>
      <c r="Q83">
        <v>0.128</v>
      </c>
      <c r="R83" s="2">
        <v>157.68</v>
      </c>
      <c r="S83" s="2">
        <v>116.8</v>
      </c>
      <c r="T83">
        <v>93.44</v>
      </c>
      <c r="V83">
        <f>Table_PRICE[[#This Row],[SQL-HORA]]*730</f>
        <v>0</v>
      </c>
      <c r="W83" s="9">
        <v>0.15</v>
      </c>
      <c r="X83" s="9">
        <v>0.51249999999999996</v>
      </c>
      <c r="Y83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t6.2xlarge.2    8 vCPUs   16GB   | PPU 157.68 USD   | RI 116.8 USD   | SQL Std 0 USD</v>
      </c>
    </row>
    <row r="84" spans="1:25">
      <c r="A84" t="s">
        <v>6</v>
      </c>
      <c r="B84" t="s">
        <v>271</v>
      </c>
      <c r="C84" t="s">
        <v>8</v>
      </c>
      <c r="D84" t="s">
        <v>9</v>
      </c>
      <c r="E84">
        <v>5.8999999999999997E-2</v>
      </c>
      <c r="F84" t="s">
        <v>10</v>
      </c>
      <c r="G84">
        <f>Table1[[#This Row],[List Price($)]]*730</f>
        <v>43.07</v>
      </c>
      <c r="J84" t="str">
        <f>"x86 | "&amp;Table_PRICE[[#This Row],[Specification]] &amp;" | "&amp;Table_PRICE[[#This Row],[Flavor]]&amp;" | "&amp;Table_PRICE[[#This Row],[CPU]]&amp;" | "&amp;Table_PRICE[[#This Row],[RAM]]</f>
        <v>x86 | General computing-basic | t6.4xlarge.1 | 16 vCPUs | 16GB</v>
      </c>
      <c r="K84" t="s">
        <v>275</v>
      </c>
      <c r="L84" t="s">
        <v>158</v>
      </c>
      <c r="M84" t="s">
        <v>212</v>
      </c>
      <c r="N84" t="s">
        <v>114</v>
      </c>
      <c r="O84">
        <v>0.32</v>
      </c>
      <c r="P84">
        <v>0.25600000000000001</v>
      </c>
      <c r="Q84">
        <v>0.224</v>
      </c>
      <c r="R84" s="2">
        <v>233.6</v>
      </c>
      <c r="S84" s="2">
        <v>186.88</v>
      </c>
      <c r="T84">
        <v>163.52000000000001</v>
      </c>
      <c r="V84">
        <f>Table_PRICE[[#This Row],[SQL-HORA]]*730</f>
        <v>0</v>
      </c>
      <c r="W84" s="9">
        <v>0.15</v>
      </c>
      <c r="X84" s="9">
        <v>0.51249999999999996</v>
      </c>
      <c r="Y84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t6.4xlarge.1    16 vCPUs   16GB   | PPU 233.6 USD   | RI 186.88 USD   | SQL Std 0 USD</v>
      </c>
    </row>
    <row r="85" spans="1:25">
      <c r="A85" t="s">
        <v>6</v>
      </c>
      <c r="B85" t="s">
        <v>272</v>
      </c>
      <c r="C85" t="s">
        <v>8</v>
      </c>
      <c r="D85" t="s">
        <v>9</v>
      </c>
      <c r="E85">
        <v>2.8000000000000001E-2</v>
      </c>
      <c r="F85" t="s">
        <v>10</v>
      </c>
      <c r="G85">
        <f>Table1[[#This Row],[List Price($)]]*730</f>
        <v>20.440000000000001</v>
      </c>
      <c r="J85" t="str">
        <f>"x86 | "&amp;Table_PRICE[[#This Row],[Specification]] &amp;" | "&amp;Table_PRICE[[#This Row],[Flavor]]&amp;" | "&amp;Table_PRICE[[#This Row],[CPU]]&amp;" | "&amp;Table_PRICE[[#This Row],[RAM]]</f>
        <v>x86 | General computing-basic | t6.4xlarge.2 | 16 vCPUs | 32GB</v>
      </c>
      <c r="K85" t="s">
        <v>275</v>
      </c>
      <c r="L85" t="s">
        <v>159</v>
      </c>
      <c r="M85" t="s">
        <v>212</v>
      </c>
      <c r="N85" t="s">
        <v>103</v>
      </c>
      <c r="O85">
        <v>0.432</v>
      </c>
      <c r="P85">
        <v>0.32</v>
      </c>
      <c r="Q85">
        <v>0.25600000000000001</v>
      </c>
      <c r="R85" s="2">
        <v>315.36</v>
      </c>
      <c r="S85" s="2">
        <v>233.6</v>
      </c>
      <c r="T85">
        <v>186.88</v>
      </c>
      <c r="V85">
        <f>Table_PRICE[[#This Row],[SQL-HORA]]*730</f>
        <v>0</v>
      </c>
      <c r="W85" s="9">
        <v>0.15</v>
      </c>
      <c r="X85" s="9">
        <v>0.51249999999999996</v>
      </c>
      <c r="Y85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t6.4xlarge.2    16 vCPUs   32GB   | PPU 315.36 USD   | RI 233.6 USD   | SQL Std 0 USD</v>
      </c>
    </row>
    <row r="86" spans="1:25">
      <c r="A86" t="s">
        <v>6</v>
      </c>
      <c r="B86" t="s">
        <v>18</v>
      </c>
      <c r="C86" t="s">
        <v>8</v>
      </c>
      <c r="D86" t="s">
        <v>9</v>
      </c>
      <c r="E86">
        <v>0.224</v>
      </c>
      <c r="F86" t="s">
        <v>10</v>
      </c>
      <c r="G86">
        <f>Table1[[#This Row],[List Price($)]]*730</f>
        <v>163.52000000000001</v>
      </c>
      <c r="J86" t="str">
        <f>"x86 | "&amp;Table_PRICE[[#This Row],[Specification]] &amp;" | "&amp;Table_PRICE[[#This Row],[Flavor]]&amp;" | "&amp;Table_PRICE[[#This Row],[CPU]]&amp;" | "&amp;Table_PRICE[[#This Row],[RAM]]</f>
        <v>x86 | General computing-basic | t6.large.1 | 2 vCPUs | 2GB</v>
      </c>
      <c r="K86" t="s">
        <v>275</v>
      </c>
      <c r="L86" t="s">
        <v>160</v>
      </c>
      <c r="M86" t="s">
        <v>214</v>
      </c>
      <c r="N86" t="s">
        <v>150</v>
      </c>
      <c r="O86">
        <v>0.04</v>
      </c>
      <c r="P86">
        <v>3.2000000000000001E-2</v>
      </c>
      <c r="Q86">
        <v>2.8000000000000001E-2</v>
      </c>
      <c r="R86" s="2">
        <v>29.2</v>
      </c>
      <c r="S86" s="2">
        <v>23.36</v>
      </c>
      <c r="T86">
        <v>20.440000000000001</v>
      </c>
      <c r="V86">
        <f>Table_PRICE[[#This Row],[SQL-HORA]]*730</f>
        <v>0</v>
      </c>
      <c r="W86" s="9">
        <v>0.06</v>
      </c>
      <c r="X86" s="9"/>
      <c r="Y86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t6.large.1    2 vCPUs   2GB   | PPU 29.2 USD   | RI 23.36 USD   | SQL Std 0 USD</v>
      </c>
    </row>
    <row r="87" spans="1:25">
      <c r="A87" t="s">
        <v>6</v>
      </c>
      <c r="B87" s="1" t="s">
        <v>39</v>
      </c>
      <c r="C87" s="1" t="s">
        <v>8</v>
      </c>
      <c r="D87" s="1" t="s">
        <v>9</v>
      </c>
      <c r="E87" s="1">
        <v>0.23599999999999999</v>
      </c>
      <c r="F87" s="1" t="s">
        <v>10</v>
      </c>
      <c r="G87" s="1">
        <f>Table1[[#This Row],[List Price($)]]*730</f>
        <v>172.28</v>
      </c>
      <c r="J87" t="str">
        <f>"x86 | "&amp;Table_PRICE[[#This Row],[Specification]] &amp;" | "&amp;Table_PRICE[[#This Row],[Flavor]]&amp;" | "&amp;Table_PRICE[[#This Row],[CPU]]&amp;" | "&amp;Table_PRICE[[#This Row],[RAM]]</f>
        <v>x86 | General computing-basic | t6.large.2 | 2 vCPUs | 4GB</v>
      </c>
      <c r="K87" t="s">
        <v>275</v>
      </c>
      <c r="L87" t="s">
        <v>161</v>
      </c>
      <c r="M87" t="s">
        <v>214</v>
      </c>
      <c r="N87" t="s">
        <v>121</v>
      </c>
      <c r="O87">
        <v>5.3999999999999999E-2</v>
      </c>
      <c r="P87">
        <v>0.04</v>
      </c>
      <c r="Q87">
        <v>3.2000000000000001E-2</v>
      </c>
      <c r="R87" s="2">
        <v>39.42</v>
      </c>
      <c r="S87" s="2">
        <v>29.2</v>
      </c>
      <c r="T87">
        <v>23.36</v>
      </c>
      <c r="V87">
        <f>Table_PRICE[[#This Row],[SQL-HORA]]*730</f>
        <v>0</v>
      </c>
      <c r="W87" s="9">
        <v>0.06</v>
      </c>
      <c r="X87" s="9"/>
      <c r="Y87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t6.large.2    2 vCPUs   4GB   | PPU 39.42 USD   | RI 29.2 USD   | SQL Std 0 USD</v>
      </c>
    </row>
    <row r="88" spans="1:25">
      <c r="A88" t="s">
        <v>6</v>
      </c>
      <c r="B88" t="s">
        <v>61</v>
      </c>
      <c r="C88" t="s">
        <v>8</v>
      </c>
      <c r="D88" t="s">
        <v>9</v>
      </c>
      <c r="E88">
        <v>5.3579999999999997</v>
      </c>
      <c r="F88" t="s">
        <v>10</v>
      </c>
      <c r="G88">
        <f>Table1[[#This Row],[List Price($)]]*730</f>
        <v>3911.3399999999997</v>
      </c>
      <c r="J88" t="str">
        <f>"x86 | "&amp;Table_PRICE[[#This Row],[Specification]] &amp;" | "&amp;Table_PRICE[[#This Row],[Flavor]]&amp;" | "&amp;Table_PRICE[[#This Row],[CPU]]&amp;" | "&amp;Table_PRICE[[#This Row],[RAM]]</f>
        <v>x86 | General computing-basic | t6.medium.2 | 1vCPU | 2GB</v>
      </c>
      <c r="K88" t="s">
        <v>275</v>
      </c>
      <c r="L88" t="s">
        <v>162</v>
      </c>
      <c r="M88" t="s">
        <v>273</v>
      </c>
      <c r="N88" t="s">
        <v>150</v>
      </c>
      <c r="O88">
        <v>2.7E-2</v>
      </c>
      <c r="P88">
        <v>0.02</v>
      </c>
      <c r="Q88">
        <v>1.6E-2</v>
      </c>
      <c r="R88" s="2">
        <v>19.71</v>
      </c>
      <c r="S88" s="2">
        <v>14.6</v>
      </c>
      <c r="T88">
        <v>11.68</v>
      </c>
      <c r="V88">
        <f>Table_PRICE[[#This Row],[SQL-HORA]]*730</f>
        <v>0</v>
      </c>
      <c r="W88" s="9">
        <v>0.06</v>
      </c>
      <c r="X88" s="9"/>
      <c r="Y88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t6.medium.2    1vCPU   2GB   | PPU 19.71 USD   | RI 14.6 USD   | SQL Std 0 USD</v>
      </c>
    </row>
    <row r="89" spans="1:25">
      <c r="A89" t="s">
        <v>6</v>
      </c>
      <c r="B89" t="s">
        <v>42</v>
      </c>
      <c r="C89" t="s">
        <v>8</v>
      </c>
      <c r="D89" t="s">
        <v>9</v>
      </c>
      <c r="E89">
        <v>0.89300000000000002</v>
      </c>
      <c r="F89" t="s">
        <v>10</v>
      </c>
      <c r="G89">
        <f>Table1[[#This Row],[List Price($)]]*730</f>
        <v>651.89</v>
      </c>
      <c r="J89" t="str">
        <f>"x86 | "&amp;Table_PRICE[[#This Row],[Specification]] &amp;" | "&amp;Table_PRICE[[#This Row],[Flavor]]&amp;" | "&amp;Table_PRICE[[#This Row],[CPU]]&amp;" | "&amp;Table_PRICE[[#This Row],[RAM]]</f>
        <v>x86 | General computing-basic | t6.small.1 | 1vCPU | 1GB</v>
      </c>
      <c r="K89" t="s">
        <v>275</v>
      </c>
      <c r="L89" t="s">
        <v>163</v>
      </c>
      <c r="M89" t="s">
        <v>273</v>
      </c>
      <c r="N89" t="s">
        <v>153</v>
      </c>
      <c r="O89">
        <v>0.02</v>
      </c>
      <c r="P89">
        <v>1.6E-2</v>
      </c>
      <c r="Q89">
        <v>1.4E-2</v>
      </c>
      <c r="R89" s="2">
        <v>14.6</v>
      </c>
      <c r="S89" s="2">
        <v>11.68</v>
      </c>
      <c r="T89">
        <v>10.220000000000001</v>
      </c>
      <c r="V89">
        <f>Table_PRICE[[#This Row],[SQL-HORA]]*730</f>
        <v>0</v>
      </c>
      <c r="W89" s="9">
        <v>0.06</v>
      </c>
      <c r="X89" s="9"/>
      <c r="Y89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t6.small.1    1vCPU   1GB   | PPU 14.6 USD   | RI 11.68 USD   | SQL Std 0 USD</v>
      </c>
    </row>
    <row r="90" spans="1:25">
      <c r="A90" t="s">
        <v>6</v>
      </c>
      <c r="B90" t="s">
        <v>46</v>
      </c>
      <c r="C90" t="s">
        <v>8</v>
      </c>
      <c r="D90" t="s">
        <v>9</v>
      </c>
      <c r="E90">
        <v>1.786</v>
      </c>
      <c r="F90" t="s">
        <v>10</v>
      </c>
      <c r="G90">
        <f>Table1[[#This Row],[List Price($)]]*730</f>
        <v>1303.78</v>
      </c>
      <c r="J90" t="str">
        <f>"x86 | "&amp;Table_PRICE[[#This Row],[Specification]] &amp;" | "&amp;Table_PRICE[[#This Row],[Flavor]]&amp;" | "&amp;Table_PRICE[[#This Row],[CPU]]&amp;" | "&amp;Table_PRICE[[#This Row],[RAM]]</f>
        <v>x86 | General computing-basic | t6.xlarge.1 | 4 vCPUs | 4GB</v>
      </c>
      <c r="K90" t="s">
        <v>275</v>
      </c>
      <c r="L90" t="s">
        <v>164</v>
      </c>
      <c r="M90" t="s">
        <v>215</v>
      </c>
      <c r="N90" t="s">
        <v>121</v>
      </c>
      <c r="O90">
        <v>0.08</v>
      </c>
      <c r="P90">
        <v>6.4000000000000001E-2</v>
      </c>
      <c r="Q90">
        <v>5.6000000000000001E-2</v>
      </c>
      <c r="R90" s="2">
        <v>58.4</v>
      </c>
      <c r="S90" s="2">
        <v>46.72</v>
      </c>
      <c r="T90">
        <v>40.880000000000003</v>
      </c>
      <c r="V90">
        <f>Table_PRICE[[#This Row],[SQL-HORA]]*730</f>
        <v>0</v>
      </c>
      <c r="W90" s="9">
        <v>0.13</v>
      </c>
      <c r="X90" s="9">
        <v>0.42499999999999999</v>
      </c>
      <c r="Y90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t6.xlarge.1    4 vCPUs   4GB   | PPU 58.4 USD   | RI 46.72 USD   | SQL Std 0 USD</v>
      </c>
    </row>
    <row r="91" spans="1:25">
      <c r="A91" t="s">
        <v>6</v>
      </c>
      <c r="B91" t="s">
        <v>52</v>
      </c>
      <c r="C91" t="s">
        <v>8</v>
      </c>
      <c r="D91" t="s">
        <v>9</v>
      </c>
      <c r="E91">
        <v>3.5720000000000001</v>
      </c>
      <c r="F91" t="s">
        <v>10</v>
      </c>
      <c r="G91">
        <f>Table1[[#This Row],[List Price($)]]*730</f>
        <v>2607.56</v>
      </c>
      <c r="J91" t="str">
        <f>"x86 | "&amp;Table_PRICE[[#This Row],[Specification]] &amp;" | "&amp;Table_PRICE[[#This Row],[Flavor]]&amp;" | "&amp;Table_PRICE[[#This Row],[CPU]]&amp;" | "&amp;Table_PRICE[[#This Row],[RAM]]</f>
        <v>x86 | General computing-basic | t6.xlarge.2 | 4 vCPUs | 8GB</v>
      </c>
      <c r="K91" t="s">
        <v>275</v>
      </c>
      <c r="L91" t="s">
        <v>165</v>
      </c>
      <c r="M91" t="s">
        <v>215</v>
      </c>
      <c r="N91" t="s">
        <v>123</v>
      </c>
      <c r="O91">
        <v>0.108</v>
      </c>
      <c r="P91">
        <v>0.08</v>
      </c>
      <c r="Q91">
        <v>6.4000000000000001E-2</v>
      </c>
      <c r="R91" s="2">
        <v>78.84</v>
      </c>
      <c r="S91" s="2">
        <v>58.4</v>
      </c>
      <c r="T91">
        <v>46.72</v>
      </c>
      <c r="V91">
        <f>Table_PRICE[[#This Row],[SQL-HORA]]*730</f>
        <v>0</v>
      </c>
      <c r="W91" s="9">
        <v>0.13</v>
      </c>
      <c r="X91" s="9">
        <v>0.42499999999999999</v>
      </c>
      <c r="Y91" t="str">
        <f>Table_PRICE[[#This Row],[Flavor]]&amp;"    "&amp;Table_PRICE[[#This Row],[CPU]]&amp;"   "&amp;Table_PRICE[[#This Row],[RAM]]&amp;"   | PPU "&amp;Table_PRICE[[#This Row],[PPU Monthly]]&amp;" USD   | RI "&amp;Table_PRICE[[#This Row],[RI Monthly/1 year]]&amp;" USD   | SQL Std "&amp;Table_PRICE[[#This Row],[SQL-MES]]&amp;" USD"</f>
        <v>t6.xlarge.2    4 vCPUs   8GB   | PPU 78.84 USD   | RI 58.4 USD   | SQL Std 0 USD</v>
      </c>
    </row>
    <row r="96" spans="1:25">
      <c r="J96" t="s">
        <v>264</v>
      </c>
    </row>
    <row r="97" spans="10:12">
      <c r="J97" s="63" t="s">
        <v>262</v>
      </c>
      <c r="K97" s="63"/>
    </row>
    <row r="100" spans="10:12">
      <c r="K100">
        <v>0.43</v>
      </c>
      <c r="L100">
        <f>K100*730</f>
        <v>313.89999999999998</v>
      </c>
    </row>
    <row r="101" spans="10:12" ht="28.5">
      <c r="J101" s="8" t="s">
        <v>263</v>
      </c>
    </row>
    <row r="103" spans="10:12">
      <c r="J103" t="s">
        <v>274</v>
      </c>
    </row>
    <row r="104" spans="10:12">
      <c r="J104" t="s">
        <v>293</v>
      </c>
    </row>
    <row r="105" spans="10:12">
      <c r="J105" t="s">
        <v>294</v>
      </c>
    </row>
  </sheetData>
  <mergeCells count="1">
    <mergeCell ref="J97:K9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8"/>
  <sheetViews>
    <sheetView topLeftCell="I1" zoomScale="85" zoomScaleNormal="85" workbookViewId="0">
      <selection activeCell="J2" sqref="J2"/>
    </sheetView>
  </sheetViews>
  <sheetFormatPr defaultColWidth="9.1328125" defaultRowHeight="14.25"/>
  <cols>
    <col min="1" max="1" width="18.3984375" hidden="1" customWidth="1"/>
    <col min="2" max="2" width="79.1328125" hidden="1" customWidth="1"/>
    <col min="3" max="3" width="14.86328125" hidden="1" customWidth="1"/>
    <col min="4" max="4" width="13.1328125" hidden="1" customWidth="1"/>
    <col min="5" max="5" width="12.1328125" hidden="1" customWidth="1"/>
    <col min="6" max="6" width="12.86328125" hidden="1" customWidth="1"/>
    <col min="7" max="7" width="8.86328125" hidden="1" customWidth="1"/>
    <col min="8" max="8" width="9.1328125" hidden="1" customWidth="1"/>
    <col min="9" max="9" width="2.59765625" customWidth="1"/>
    <col min="10" max="10" width="70.3984375" bestFit="1" customWidth="1"/>
    <col min="11" max="11" width="33.59765625" customWidth="1"/>
    <col min="12" max="12" width="33.59765625" bestFit="1" customWidth="1"/>
    <col min="13" max="22" width="12.59765625" customWidth="1"/>
    <col min="23" max="23" width="85.86328125" bestFit="1" customWidth="1"/>
    <col min="30" max="30" width="9.13281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J1" t="s">
        <v>209</v>
      </c>
      <c r="K1" t="s">
        <v>1</v>
      </c>
      <c r="L1" t="s">
        <v>200</v>
      </c>
      <c r="M1" t="s">
        <v>201</v>
      </c>
      <c r="N1" t="s">
        <v>202</v>
      </c>
      <c r="O1" t="s">
        <v>204</v>
      </c>
      <c r="P1" t="s">
        <v>206</v>
      </c>
      <c r="Q1" t="s">
        <v>207</v>
      </c>
      <c r="R1" t="s">
        <v>203</v>
      </c>
      <c r="S1" t="s">
        <v>205</v>
      </c>
      <c r="T1" t="s">
        <v>208</v>
      </c>
      <c r="U1" t="s">
        <v>223</v>
      </c>
      <c r="V1" t="s">
        <v>224</v>
      </c>
      <c r="W1" t="s">
        <v>225</v>
      </c>
    </row>
    <row r="2" spans="1:31">
      <c r="A2" t="s">
        <v>6</v>
      </c>
      <c r="B2" t="s">
        <v>13</v>
      </c>
      <c r="C2" t="s">
        <v>8</v>
      </c>
      <c r="D2" t="s">
        <v>9</v>
      </c>
      <c r="E2">
        <v>26.053000000000001</v>
      </c>
      <c r="F2" t="s">
        <v>10</v>
      </c>
      <c r="G2">
        <f>Table14[[#This Row],[List Price($)]]*730</f>
        <v>19018.690000000002</v>
      </c>
      <c r="J2" t="str">
        <f>"x86 | "&amp;Table25[[#This Row],[Specification]] &amp;" | "&amp;Table25[[#This Row],[Flavor]]&amp;" | "&amp;Table25[[#This Row],[CPU]]&amp;" | "&amp;Table25[[#This Row],[RAM]]</f>
        <v>x86 | Cómputo-plus | c3.15xlarge.2 | 60 vCPU | 128 GB</v>
      </c>
      <c r="K2" t="s">
        <v>256</v>
      </c>
      <c r="L2" t="s">
        <v>111</v>
      </c>
      <c r="M2" t="s">
        <v>230</v>
      </c>
      <c r="N2" t="s">
        <v>231</v>
      </c>
      <c r="O2">
        <v>4.7699999999999996</v>
      </c>
      <c r="P2">
        <v>3.9350000000000001</v>
      </c>
      <c r="Q2">
        <v>3.4489999999999998</v>
      </c>
      <c r="R2" s="2">
        <v>3482.1</v>
      </c>
      <c r="S2" s="2">
        <v>2872.55</v>
      </c>
      <c r="T2">
        <v>2517.77</v>
      </c>
      <c r="V2">
        <f>Table25[[#This Row],[SQL-HORA]]*730</f>
        <v>0</v>
      </c>
      <c r="W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c3.15xlarge.2    60 vCPU   128 GB   | PPU 3482.1 USD   | RI 2872.55 USD   | SQL Std 0 USD</v>
      </c>
      <c r="Z2" s="6">
        <v>60</v>
      </c>
      <c r="AA2" t="s">
        <v>228</v>
      </c>
      <c r="AB2" t="str">
        <f>Z2&amp;" "&amp;AA2</f>
        <v>60 vCPU</v>
      </c>
      <c r="AC2" t="str">
        <f>AD2&amp;" "&amp;AE2</f>
        <v>128 GB</v>
      </c>
      <c r="AD2" s="6">
        <v>128</v>
      </c>
      <c r="AE2" t="s">
        <v>229</v>
      </c>
    </row>
    <row r="3" spans="1:31">
      <c r="A3" t="s">
        <v>6</v>
      </c>
      <c r="B3" t="s">
        <v>30</v>
      </c>
      <c r="C3" t="s">
        <v>8</v>
      </c>
      <c r="D3" t="s">
        <v>9</v>
      </c>
      <c r="E3">
        <v>3.2570000000000001</v>
      </c>
      <c r="F3" t="s">
        <v>10</v>
      </c>
      <c r="G3">
        <f>Table14[[#This Row],[List Price($)]]*730</f>
        <v>2377.61</v>
      </c>
      <c r="J3" t="str">
        <f>"x86 | "&amp;Table25[[#This Row],[Specification]] &amp;" | "&amp;Table25[[#This Row],[Flavor]]&amp;" | "&amp;Table25[[#This Row],[CPU]]&amp;" | "&amp;Table25[[#This Row],[RAM]]</f>
        <v>x86 | Cómputo-plus | c3.15xlarge.4 | 60 vCPU | 256 GB</v>
      </c>
      <c r="K3" t="s">
        <v>256</v>
      </c>
      <c r="L3" t="s">
        <v>112</v>
      </c>
      <c r="M3" t="s">
        <v>230</v>
      </c>
      <c r="N3" t="s">
        <v>232</v>
      </c>
      <c r="O3">
        <v>5.07</v>
      </c>
      <c r="P3">
        <v>4.5910000000000002</v>
      </c>
      <c r="Q3">
        <v>4.0209999999999999</v>
      </c>
      <c r="R3" s="2">
        <v>3701.1000000000004</v>
      </c>
      <c r="S3" s="2">
        <v>3351.4300000000003</v>
      </c>
      <c r="T3">
        <v>2935.33</v>
      </c>
      <c r="V3">
        <f>Table25[[#This Row],[SQL-HORA]]*730</f>
        <v>0</v>
      </c>
      <c r="W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c3.15xlarge.4    60 vCPU   256 GB   | PPU 3701.1 USD   | RI 3351.43 USD   | SQL Std 0 USD</v>
      </c>
      <c r="Z3" s="5">
        <v>60</v>
      </c>
      <c r="AA3" t="s">
        <v>228</v>
      </c>
      <c r="AB3" t="str">
        <f t="shared" ref="AB3:AB66" si="0">Z3&amp;" "&amp;AA3</f>
        <v>60 vCPU</v>
      </c>
      <c r="AC3" t="str">
        <f t="shared" ref="AC3:AC66" si="1">AD3&amp;" "&amp;AE3</f>
        <v>256 GB</v>
      </c>
      <c r="AD3" s="5">
        <v>256</v>
      </c>
      <c r="AE3" t="s">
        <v>229</v>
      </c>
    </row>
    <row r="4" spans="1:31">
      <c r="A4" t="s">
        <v>6</v>
      </c>
      <c r="B4" t="s">
        <v>49</v>
      </c>
      <c r="C4" t="s">
        <v>8</v>
      </c>
      <c r="D4" t="s">
        <v>9</v>
      </c>
      <c r="E4">
        <v>6.5129999999999999</v>
      </c>
      <c r="F4" t="s">
        <v>10</v>
      </c>
      <c r="G4">
        <f>Table14[[#This Row],[List Price($)]]*730</f>
        <v>4754.49</v>
      </c>
      <c r="J4" t="str">
        <f>"x86 | "&amp;Table25[[#This Row],[Specification]] &amp;" | "&amp;Table25[[#This Row],[Flavor]]&amp;" | "&amp;Table25[[#This Row],[CPU]]&amp;" | "&amp;Table25[[#This Row],[RAM]]</f>
        <v>x86 | Cómputo-plus | c3.2xlarge.2 | 8 vCPU | 16 GB</v>
      </c>
      <c r="K4" t="s">
        <v>256</v>
      </c>
      <c r="L4" t="s">
        <v>113</v>
      </c>
      <c r="M4" t="s">
        <v>233</v>
      </c>
      <c r="N4" t="s">
        <v>234</v>
      </c>
      <c r="O4">
        <v>0.63600000000000001</v>
      </c>
      <c r="P4">
        <v>0.52500000000000002</v>
      </c>
      <c r="Q4">
        <v>0.46</v>
      </c>
      <c r="R4" s="2">
        <v>464.28000000000003</v>
      </c>
      <c r="S4" s="2">
        <v>383.25</v>
      </c>
      <c r="T4">
        <v>335.8</v>
      </c>
      <c r="U4">
        <v>1.5</v>
      </c>
      <c r="V4">
        <f>Table25[[#This Row],[SQL-HORA]]*730</f>
        <v>1095</v>
      </c>
      <c r="W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c3.2xlarge.2    8 vCPU   16 GB   | PPU 464.28 USD   | RI 383.25 USD   | SQL Std 1095 USD</v>
      </c>
      <c r="Z4" s="6">
        <v>8</v>
      </c>
      <c r="AA4" t="s">
        <v>228</v>
      </c>
      <c r="AB4" t="str">
        <f t="shared" si="0"/>
        <v>8 vCPU</v>
      </c>
      <c r="AC4" t="str">
        <f t="shared" si="1"/>
        <v>16 GB</v>
      </c>
      <c r="AD4" s="6">
        <v>16</v>
      </c>
      <c r="AE4" t="s">
        <v>229</v>
      </c>
    </row>
    <row r="5" spans="1:31">
      <c r="A5" t="s">
        <v>6</v>
      </c>
      <c r="B5" t="s">
        <v>73</v>
      </c>
      <c r="C5" t="s">
        <v>8</v>
      </c>
      <c r="D5" t="s">
        <v>9</v>
      </c>
      <c r="E5">
        <v>13.026</v>
      </c>
      <c r="F5" t="s">
        <v>10</v>
      </c>
      <c r="G5">
        <f>Table14[[#This Row],[List Price($)]]*730</f>
        <v>9508.98</v>
      </c>
      <c r="J5" t="str">
        <f>"x86 | "&amp;Table25[[#This Row],[Specification]] &amp;" | "&amp;Table25[[#This Row],[Flavor]]&amp;" | "&amp;Table25[[#This Row],[CPU]]&amp;" | "&amp;Table25[[#This Row],[RAM]]</f>
        <v>x86 | Cómputo-plus | c3.2xlarge.4 | 8 vCPU | 32 GB</v>
      </c>
      <c r="K5" t="s">
        <v>256</v>
      </c>
      <c r="L5" t="s">
        <v>115</v>
      </c>
      <c r="M5" t="s">
        <v>233</v>
      </c>
      <c r="N5" t="s">
        <v>235</v>
      </c>
      <c r="O5">
        <v>0.67600000000000005</v>
      </c>
      <c r="P5">
        <v>0.61199999999999999</v>
      </c>
      <c r="Q5">
        <v>0.53600000000000003</v>
      </c>
      <c r="R5" s="2">
        <v>493.48</v>
      </c>
      <c r="S5" s="2">
        <v>446.76</v>
      </c>
      <c r="T5">
        <v>391.28000000000003</v>
      </c>
      <c r="U5">
        <v>1.6160000000000001</v>
      </c>
      <c r="V5">
        <f>Table25[[#This Row],[SQL-HORA]]*730</f>
        <v>1179.68</v>
      </c>
      <c r="W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c3.2xlarge.4    8 vCPU   32 GB   | PPU 493.48 USD   | RI 446.76 USD   | SQL Std 1179.68 USD</v>
      </c>
      <c r="Z5" s="5">
        <v>8</v>
      </c>
      <c r="AA5" t="s">
        <v>228</v>
      </c>
      <c r="AB5" t="str">
        <f t="shared" si="0"/>
        <v>8 vCPU</v>
      </c>
      <c r="AC5" t="str">
        <f t="shared" si="1"/>
        <v>32 GB</v>
      </c>
      <c r="AD5" s="5">
        <v>32</v>
      </c>
      <c r="AE5" t="s">
        <v>229</v>
      </c>
    </row>
    <row r="6" spans="1:31">
      <c r="A6" t="s">
        <v>6</v>
      </c>
      <c r="B6" t="s">
        <v>16</v>
      </c>
      <c r="C6" t="s">
        <v>8</v>
      </c>
      <c r="D6" t="s">
        <v>9</v>
      </c>
      <c r="E6">
        <v>1.1200000000000001</v>
      </c>
      <c r="F6" t="s">
        <v>10</v>
      </c>
      <c r="G6">
        <f>Table14[[#This Row],[List Price($)]]*730</f>
        <v>817.6</v>
      </c>
      <c r="J6" t="str">
        <f>"x86 | "&amp;Table25[[#This Row],[Specification]] &amp;" | "&amp;Table25[[#This Row],[Flavor]]&amp;" | "&amp;Table25[[#This Row],[CPU]]&amp;" | "&amp;Table25[[#This Row],[RAM]]</f>
        <v>x86 | Cómputo-plus | c3.4xlarge.2 | 16 vCPU | 32 GB</v>
      </c>
      <c r="K6" t="s">
        <v>256</v>
      </c>
      <c r="L6" t="s">
        <v>116</v>
      </c>
      <c r="M6" t="s">
        <v>236</v>
      </c>
      <c r="N6" t="s">
        <v>235</v>
      </c>
      <c r="O6">
        <v>1.272</v>
      </c>
      <c r="P6">
        <v>1.0489999999999999</v>
      </c>
      <c r="Q6">
        <v>0.92</v>
      </c>
      <c r="R6" s="2">
        <v>928.56000000000006</v>
      </c>
      <c r="S6" s="2">
        <v>765.77</v>
      </c>
      <c r="T6">
        <v>671.6</v>
      </c>
      <c r="V6">
        <f>Table25[[#This Row],[SQL-HORA]]*730</f>
        <v>0</v>
      </c>
      <c r="W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c3.4xlarge.2    16 vCPU   32 GB   | PPU 928.56 USD   | RI 765.77 USD   | SQL Std 0 USD</v>
      </c>
      <c r="Z6" s="6">
        <v>16</v>
      </c>
      <c r="AA6" t="s">
        <v>228</v>
      </c>
      <c r="AB6" t="str">
        <f t="shared" si="0"/>
        <v>16 vCPU</v>
      </c>
      <c r="AC6" t="str">
        <f t="shared" si="1"/>
        <v>32 GB</v>
      </c>
      <c r="AD6" s="6">
        <v>32</v>
      </c>
      <c r="AE6" t="s">
        <v>229</v>
      </c>
    </row>
    <row r="7" spans="1:31">
      <c r="A7" t="s">
        <v>6</v>
      </c>
      <c r="B7" t="s">
        <v>47</v>
      </c>
      <c r="C7" t="s">
        <v>8</v>
      </c>
      <c r="D7" t="s">
        <v>9</v>
      </c>
      <c r="E7">
        <v>2.2400000000000002</v>
      </c>
      <c r="F7" t="s">
        <v>10</v>
      </c>
      <c r="G7">
        <f>Table14[[#This Row],[List Price($)]]*730</f>
        <v>1635.2</v>
      </c>
      <c r="J7" t="str">
        <f>"x86 | "&amp;Table25[[#This Row],[Specification]] &amp;" | "&amp;Table25[[#This Row],[Flavor]]&amp;" | "&amp;Table25[[#This Row],[CPU]]&amp;" | "&amp;Table25[[#This Row],[RAM]]</f>
        <v>x86 | Cómputo-plus | c3.4xlarge.4 | 16 vCPU | 64 GB</v>
      </c>
      <c r="K7" t="s">
        <v>256</v>
      </c>
      <c r="L7" t="s">
        <v>117</v>
      </c>
      <c r="M7" t="s">
        <v>236</v>
      </c>
      <c r="N7" t="s">
        <v>237</v>
      </c>
      <c r="O7">
        <v>1.3520000000000001</v>
      </c>
      <c r="P7">
        <v>1.224</v>
      </c>
      <c r="Q7">
        <v>1.0720000000000001</v>
      </c>
      <c r="R7" s="2">
        <v>986.96</v>
      </c>
      <c r="S7" s="2">
        <v>893.52</v>
      </c>
      <c r="T7">
        <v>782.56000000000006</v>
      </c>
      <c r="U7">
        <v>3.2320000000000002</v>
      </c>
      <c r="V7">
        <f>Table25[[#This Row],[SQL-HORA]]*730</f>
        <v>2359.36</v>
      </c>
      <c r="W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c3.4xlarge.4    16 vCPU   64 GB   | PPU 986.96 USD   | RI 893.52 USD   | SQL Std 2359.36 USD</v>
      </c>
      <c r="Z7" s="5">
        <v>16</v>
      </c>
      <c r="AA7" t="s">
        <v>228</v>
      </c>
      <c r="AB7" t="str">
        <f t="shared" si="0"/>
        <v>16 vCPU</v>
      </c>
      <c r="AC7" t="str">
        <f t="shared" si="1"/>
        <v>64 GB</v>
      </c>
      <c r="AD7" s="5">
        <v>64</v>
      </c>
      <c r="AE7" t="s">
        <v>229</v>
      </c>
    </row>
    <row r="8" spans="1:31">
      <c r="A8" t="s">
        <v>6</v>
      </c>
      <c r="B8" t="s">
        <v>58</v>
      </c>
      <c r="C8" t="s">
        <v>8</v>
      </c>
      <c r="D8" t="s">
        <v>9</v>
      </c>
      <c r="E8">
        <v>4.4800000000000004</v>
      </c>
      <c r="F8" t="s">
        <v>10</v>
      </c>
      <c r="G8">
        <f>Table14[[#This Row],[List Price($)]]*730</f>
        <v>3270.4</v>
      </c>
      <c r="J8" t="str">
        <f>"x86 | "&amp;Table25[[#This Row],[Specification]] &amp;" | "&amp;Table25[[#This Row],[Flavor]]&amp;" | "&amp;Table25[[#This Row],[CPU]]&amp;" | "&amp;Table25[[#This Row],[RAM]]</f>
        <v>x86 | Cómputo-plus | c3.8xlarge.2 | 32 vCPU | 64 GB</v>
      </c>
      <c r="K8" t="s">
        <v>256</v>
      </c>
      <c r="L8" t="s">
        <v>118</v>
      </c>
      <c r="M8" t="s">
        <v>238</v>
      </c>
      <c r="N8" t="s">
        <v>237</v>
      </c>
      <c r="O8">
        <v>2.544</v>
      </c>
      <c r="P8">
        <v>2.0990000000000002</v>
      </c>
      <c r="Q8">
        <v>1.839</v>
      </c>
      <c r="R8" s="2">
        <v>1857.1200000000001</v>
      </c>
      <c r="S8" s="2">
        <v>1532.2700000000002</v>
      </c>
      <c r="T8">
        <v>1342.47</v>
      </c>
      <c r="U8">
        <v>6</v>
      </c>
      <c r="V8">
        <f>Table25[[#This Row],[SQL-HORA]]*730</f>
        <v>4380</v>
      </c>
      <c r="W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c3.8xlarge.2    32 vCPU   64 GB   | PPU 1857.12 USD   | RI 1532.27 USD   | SQL Std 4380 USD</v>
      </c>
      <c r="Z8" s="6">
        <v>32</v>
      </c>
      <c r="AA8" t="s">
        <v>228</v>
      </c>
      <c r="AB8" t="str">
        <f t="shared" si="0"/>
        <v>32 vCPU</v>
      </c>
      <c r="AC8" t="str">
        <f t="shared" si="1"/>
        <v>64 GB</v>
      </c>
      <c r="AD8" s="6">
        <v>64</v>
      </c>
      <c r="AE8" t="s">
        <v>229</v>
      </c>
    </row>
    <row r="9" spans="1:31">
      <c r="A9" t="s">
        <v>6</v>
      </c>
      <c r="B9" t="s">
        <v>45</v>
      </c>
      <c r="C9" t="s">
        <v>8</v>
      </c>
      <c r="D9" t="s">
        <v>9</v>
      </c>
      <c r="E9">
        <v>4.056</v>
      </c>
      <c r="F9" t="s">
        <v>10</v>
      </c>
      <c r="G9">
        <f>Table14[[#This Row],[List Price($)]]*730</f>
        <v>2960.88</v>
      </c>
      <c r="J9" t="str">
        <f>"x86 | "&amp;Table25[[#This Row],[Specification]] &amp;" | "&amp;Table25[[#This Row],[Flavor]]&amp;" | "&amp;Table25[[#This Row],[CPU]]&amp;" | "&amp;Table25[[#This Row],[RAM]]</f>
        <v>x86 | Cómputo-plus | c3.8xlarge.4 | 32 vCPU | 128 GB</v>
      </c>
      <c r="K9" t="s">
        <v>256</v>
      </c>
      <c r="L9" t="s">
        <v>119</v>
      </c>
      <c r="M9" t="s">
        <v>238</v>
      </c>
      <c r="N9" t="s">
        <v>231</v>
      </c>
      <c r="O9">
        <v>2.7040000000000002</v>
      </c>
      <c r="P9">
        <v>2.4489999999999998</v>
      </c>
      <c r="Q9">
        <v>2.145</v>
      </c>
      <c r="R9" s="2">
        <v>1973.92</v>
      </c>
      <c r="S9" s="2">
        <v>1787.77</v>
      </c>
      <c r="T9">
        <v>1565.85</v>
      </c>
      <c r="V9">
        <f>Table25[[#This Row],[SQL-HORA]]*730</f>
        <v>0</v>
      </c>
      <c r="W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c3.8xlarge.4    32 vCPU   128 GB   | PPU 1973.92 USD   | RI 1787.77 USD   | SQL Std 0 USD</v>
      </c>
      <c r="Z9" s="5">
        <v>32</v>
      </c>
      <c r="AA9" t="s">
        <v>228</v>
      </c>
      <c r="AB9" t="str">
        <f t="shared" si="0"/>
        <v>32 vCPU</v>
      </c>
      <c r="AC9" t="str">
        <f t="shared" si="1"/>
        <v>128 GB</v>
      </c>
      <c r="AD9" s="5">
        <v>128</v>
      </c>
      <c r="AE9" t="s">
        <v>229</v>
      </c>
    </row>
    <row r="10" spans="1:31">
      <c r="A10" t="s">
        <v>6</v>
      </c>
      <c r="B10" t="s">
        <v>70</v>
      </c>
      <c r="C10" t="s">
        <v>8</v>
      </c>
      <c r="D10" t="s">
        <v>9</v>
      </c>
      <c r="E10">
        <v>3.24</v>
      </c>
      <c r="F10" t="s">
        <v>10</v>
      </c>
      <c r="G10">
        <f>Table14[[#This Row],[List Price($)]]*730</f>
        <v>2365.2000000000003</v>
      </c>
      <c r="J10" t="str">
        <f>"x86 | "&amp;Table25[[#This Row],[Specification]] &amp;" | "&amp;Table25[[#This Row],[Flavor]]&amp;" | "&amp;Table25[[#This Row],[CPU]]&amp;" | "&amp;Table25[[#This Row],[RAM]]</f>
        <v>x86 | Cómputo-plus | c3.large.2 | 2 vCPU | 4 GB</v>
      </c>
      <c r="K10" t="s">
        <v>256</v>
      </c>
      <c r="L10" t="s">
        <v>120</v>
      </c>
      <c r="M10" t="s">
        <v>239</v>
      </c>
      <c r="N10" t="s">
        <v>240</v>
      </c>
      <c r="O10">
        <v>0.159</v>
      </c>
      <c r="P10">
        <v>0.13100000000000001</v>
      </c>
      <c r="Q10">
        <v>0.115</v>
      </c>
      <c r="R10" s="2">
        <v>116.07000000000001</v>
      </c>
      <c r="S10" s="2">
        <v>95.63000000000001</v>
      </c>
      <c r="T10">
        <v>83.95</v>
      </c>
      <c r="U10">
        <v>0.375</v>
      </c>
      <c r="V10">
        <f>Table25[[#This Row],[SQL-HORA]]*730</f>
        <v>273.75</v>
      </c>
      <c r="W1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c3.large.2    2 vCPU   4 GB   | PPU 116.07 USD   | RI 95.63 USD   | SQL Std 273.75 USD</v>
      </c>
      <c r="Z10" s="6">
        <v>2</v>
      </c>
      <c r="AA10" t="s">
        <v>228</v>
      </c>
      <c r="AB10" t="str">
        <f t="shared" si="0"/>
        <v>2 vCPU</v>
      </c>
      <c r="AC10" t="str">
        <f t="shared" si="1"/>
        <v>4 GB</v>
      </c>
      <c r="AD10" s="6">
        <v>4</v>
      </c>
      <c r="AE10" t="s">
        <v>229</v>
      </c>
    </row>
    <row r="11" spans="1:31">
      <c r="A11" t="s">
        <v>6</v>
      </c>
      <c r="B11" t="s">
        <v>56</v>
      </c>
      <c r="C11" t="s">
        <v>8</v>
      </c>
      <c r="D11" t="s">
        <v>9</v>
      </c>
      <c r="E11">
        <v>4.32</v>
      </c>
      <c r="F11" t="s">
        <v>10</v>
      </c>
      <c r="G11">
        <f>Table14[[#This Row],[List Price($)]]*730</f>
        <v>3153.6000000000004</v>
      </c>
      <c r="J11" t="str">
        <f>"x86 | "&amp;Table25[[#This Row],[Specification]] &amp;" | "&amp;Table25[[#This Row],[Flavor]]&amp;" | "&amp;Table25[[#This Row],[CPU]]&amp;" | "&amp;Table25[[#This Row],[RAM]]</f>
        <v>x86 | Cómputo-plus | c3.large.4 | 2 vCPU | 8 GB</v>
      </c>
      <c r="K11" t="s">
        <v>256</v>
      </c>
      <c r="L11" t="s">
        <v>122</v>
      </c>
      <c r="M11" t="s">
        <v>239</v>
      </c>
      <c r="N11" t="s">
        <v>241</v>
      </c>
      <c r="O11">
        <v>0.16900000000000001</v>
      </c>
      <c r="P11">
        <v>0.153</v>
      </c>
      <c r="Q11">
        <v>0.13400000000000001</v>
      </c>
      <c r="R11" s="2">
        <v>123.37</v>
      </c>
      <c r="S11" s="2">
        <v>111.69</v>
      </c>
      <c r="T11">
        <v>97.820000000000007</v>
      </c>
      <c r="U11">
        <v>0.40400000000000003</v>
      </c>
      <c r="V11">
        <f>Table25[[#This Row],[SQL-HORA]]*730</f>
        <v>294.92</v>
      </c>
      <c r="W1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c3.large.4    2 vCPU   8 GB   | PPU 123.37 USD   | RI 111.69 USD   | SQL Std 294.92 USD</v>
      </c>
      <c r="Z11" s="5">
        <v>2</v>
      </c>
      <c r="AA11" t="s">
        <v>228</v>
      </c>
      <c r="AB11" t="str">
        <f t="shared" si="0"/>
        <v>2 vCPU</v>
      </c>
      <c r="AC11" t="str">
        <f t="shared" si="1"/>
        <v>8 GB</v>
      </c>
      <c r="AD11" s="5">
        <v>8</v>
      </c>
      <c r="AE11" t="s">
        <v>229</v>
      </c>
    </row>
    <row r="12" spans="1:31">
      <c r="A12" t="s">
        <v>6</v>
      </c>
      <c r="B12" t="s">
        <v>90</v>
      </c>
      <c r="C12" t="s">
        <v>8</v>
      </c>
      <c r="D12" t="s">
        <v>9</v>
      </c>
      <c r="E12">
        <v>4.7699999999999996</v>
      </c>
      <c r="F12" t="s">
        <v>10</v>
      </c>
      <c r="G12">
        <f>Table14[[#This Row],[List Price($)]]*730</f>
        <v>3482.1</v>
      </c>
      <c r="J12" t="str">
        <f>"x86 | "&amp;Table25[[#This Row],[Specification]] &amp;" | "&amp;Table25[[#This Row],[Flavor]]&amp;" | "&amp;Table25[[#This Row],[CPU]]&amp;" | "&amp;Table25[[#This Row],[RAM]]</f>
        <v>x86 | Cómputo-plus | c3.xlarge.2 | 4 vCPU | 8 GB</v>
      </c>
      <c r="K12" t="s">
        <v>256</v>
      </c>
      <c r="L12" t="s">
        <v>124</v>
      </c>
      <c r="M12" t="s">
        <v>227</v>
      </c>
      <c r="N12" t="s">
        <v>241</v>
      </c>
      <c r="O12">
        <v>0.318</v>
      </c>
      <c r="P12">
        <v>0.26200000000000001</v>
      </c>
      <c r="Q12">
        <v>0.23</v>
      </c>
      <c r="R12" s="2">
        <v>232.14000000000001</v>
      </c>
      <c r="S12" s="2">
        <v>191.26000000000002</v>
      </c>
      <c r="T12">
        <v>167.9</v>
      </c>
      <c r="U12">
        <v>0.75</v>
      </c>
      <c r="V12">
        <f>Table25[[#This Row],[SQL-HORA]]*730</f>
        <v>547.5</v>
      </c>
      <c r="W1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c3.xlarge.2    4 vCPU   8 GB   | PPU 232.14 USD   | RI 191.26 USD   | SQL Std 547.5 USD</v>
      </c>
      <c r="Z12" s="6">
        <v>4</v>
      </c>
      <c r="AA12" t="s">
        <v>228</v>
      </c>
      <c r="AB12" t="str">
        <f t="shared" si="0"/>
        <v>4 vCPU</v>
      </c>
      <c r="AC12" t="str">
        <f t="shared" si="1"/>
        <v>8 GB</v>
      </c>
      <c r="AD12" s="6">
        <v>8</v>
      </c>
      <c r="AE12" t="s">
        <v>229</v>
      </c>
    </row>
    <row r="13" spans="1:31">
      <c r="A13" t="s">
        <v>6</v>
      </c>
      <c r="B13" t="s">
        <v>12</v>
      </c>
      <c r="C13" t="s">
        <v>8</v>
      </c>
      <c r="D13" t="s">
        <v>9</v>
      </c>
      <c r="E13">
        <v>5.07</v>
      </c>
      <c r="F13" t="s">
        <v>10</v>
      </c>
      <c r="G13">
        <f>Table14[[#This Row],[List Price($)]]*730</f>
        <v>3701.1000000000004</v>
      </c>
      <c r="J13" t="str">
        <f>"x86 | "&amp;Table25[[#This Row],[Specification]] &amp;" | "&amp;Table25[[#This Row],[Flavor]]&amp;" | "&amp;Table25[[#This Row],[CPU]]&amp;" | "&amp;Table25[[#This Row],[RAM]]</f>
        <v>x86 | Cómputo-plus | c3.xlarge.4 | 4 vCPU | 16 GB</v>
      </c>
      <c r="K13" t="s">
        <v>256</v>
      </c>
      <c r="L13" t="s">
        <v>125</v>
      </c>
      <c r="M13" t="s">
        <v>227</v>
      </c>
      <c r="N13" t="s">
        <v>234</v>
      </c>
      <c r="O13">
        <v>0.33800000000000002</v>
      </c>
      <c r="P13">
        <v>0.30599999999999999</v>
      </c>
      <c r="Q13">
        <v>0.26800000000000002</v>
      </c>
      <c r="R13" s="2">
        <v>246.74</v>
      </c>
      <c r="S13" s="2">
        <v>223.38</v>
      </c>
      <c r="T13">
        <v>195.64000000000001</v>
      </c>
      <c r="U13">
        <v>0.80800000000000005</v>
      </c>
      <c r="V13">
        <f>Table25[[#This Row],[SQL-HORA]]*730</f>
        <v>589.84</v>
      </c>
      <c r="W1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c3.xlarge.4    4 vCPU   16 GB   | PPU 246.74 USD   | RI 223.38 USD   | SQL Std 589.84 USD</v>
      </c>
      <c r="Z13" s="5">
        <v>4</v>
      </c>
      <c r="AA13" t="s">
        <v>228</v>
      </c>
      <c r="AB13" t="str">
        <f t="shared" si="0"/>
        <v>4 vCPU</v>
      </c>
      <c r="AC13" t="str">
        <f t="shared" si="1"/>
        <v>16 GB</v>
      </c>
      <c r="AD13" s="5">
        <v>16</v>
      </c>
      <c r="AE13" t="s">
        <v>229</v>
      </c>
    </row>
    <row r="14" spans="1:31">
      <c r="A14" t="s">
        <v>6</v>
      </c>
      <c r="B14" t="s">
        <v>68</v>
      </c>
      <c r="C14" t="s">
        <v>8</v>
      </c>
      <c r="D14" t="s">
        <v>9</v>
      </c>
      <c r="E14">
        <v>0.63600000000000001</v>
      </c>
      <c r="F14" t="s">
        <v>10</v>
      </c>
      <c r="G14">
        <f>Table14[[#This Row],[List Price($)]]*730</f>
        <v>464.28000000000003</v>
      </c>
      <c r="J14" t="str">
        <f>"x86 | "&amp;Table25[[#This Row],[Specification]] &amp;" | "&amp;Table25[[#This Row],[Flavor]]&amp;" | "&amp;Table25[[#This Row],[CPU]]&amp;" | "&amp;Table25[[#This Row],[RAM]]</f>
        <v>x86 | Cómputo-plus | c3ne.8xlarge.2 | 32 vCPU | 64 GB</v>
      </c>
      <c r="K14" t="s">
        <v>256</v>
      </c>
      <c r="L14" t="s">
        <v>166</v>
      </c>
      <c r="M14" t="s">
        <v>238</v>
      </c>
      <c r="N14" t="s">
        <v>237</v>
      </c>
      <c r="O14">
        <v>2.6760000000000002</v>
      </c>
      <c r="P14">
        <v>2.2080000000000002</v>
      </c>
      <c r="Q14">
        <v>1.9350000000000001</v>
      </c>
      <c r="R14" s="2">
        <v>1953.48</v>
      </c>
      <c r="S14" s="2">
        <v>1611.8400000000001</v>
      </c>
      <c r="T14">
        <v>1412.55</v>
      </c>
      <c r="U14">
        <v>5.2679999999999998</v>
      </c>
      <c r="V14">
        <f>Table25[[#This Row],[SQL-HORA]]*730</f>
        <v>3845.64</v>
      </c>
      <c r="W1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c3ne.8xlarge.2    32 vCPU   64 GB   | PPU 1953.48 USD   | RI 1611.84 USD   | SQL Std 3845.64 USD</v>
      </c>
      <c r="Z14" s="6">
        <v>32</v>
      </c>
      <c r="AA14" t="s">
        <v>228</v>
      </c>
      <c r="AB14" t="str">
        <f t="shared" si="0"/>
        <v>32 vCPU</v>
      </c>
      <c r="AC14" t="str">
        <f t="shared" si="1"/>
        <v>64 GB</v>
      </c>
      <c r="AD14" s="6">
        <v>64</v>
      </c>
      <c r="AE14" t="s">
        <v>229</v>
      </c>
    </row>
    <row r="15" spans="1:31">
      <c r="A15" t="s">
        <v>6</v>
      </c>
      <c r="B15" t="s">
        <v>88</v>
      </c>
      <c r="C15" t="s">
        <v>8</v>
      </c>
      <c r="D15" t="s">
        <v>9</v>
      </c>
      <c r="E15">
        <v>0.67600000000000005</v>
      </c>
      <c r="F15" t="s">
        <v>10</v>
      </c>
      <c r="G15">
        <f>Table14[[#This Row],[List Price($)]]*730</f>
        <v>493.48</v>
      </c>
      <c r="J15" t="str">
        <f>"x86 | "&amp;Table25[[#This Row],[Specification]] &amp;" | "&amp;Table25[[#This Row],[Flavor]]&amp;" | "&amp;Table25[[#This Row],[CPU]]&amp;" | "&amp;Table25[[#This Row],[RAM]]</f>
        <v>x86 | Cómputo-plus | c3ne.8xlarge.4 | 32 vCPU | 128 GB</v>
      </c>
      <c r="K15" t="s">
        <v>256</v>
      </c>
      <c r="L15" t="s">
        <v>167</v>
      </c>
      <c r="M15" t="s">
        <v>238</v>
      </c>
      <c r="N15" t="s">
        <v>231</v>
      </c>
      <c r="O15">
        <v>2.843</v>
      </c>
      <c r="P15">
        <v>2.3140000000000001</v>
      </c>
      <c r="Q15">
        <v>2.0270000000000001</v>
      </c>
      <c r="R15" s="2">
        <v>2075.39</v>
      </c>
      <c r="S15" s="2">
        <v>1689.22</v>
      </c>
      <c r="T15">
        <v>1479.71</v>
      </c>
      <c r="U15">
        <v>5.4349999999999996</v>
      </c>
      <c r="V15">
        <f>Table25[[#This Row],[SQL-HORA]]*730</f>
        <v>3967.5499999999997</v>
      </c>
      <c r="W1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c3ne.8xlarge.4    32 vCPU   128 GB   | PPU 2075.39 USD   | RI 1689.22 USD   | SQL Std 3967.55 USD</v>
      </c>
      <c r="Z15" s="5">
        <v>32</v>
      </c>
      <c r="AA15" t="s">
        <v>228</v>
      </c>
      <c r="AB15" t="str">
        <f t="shared" si="0"/>
        <v>32 vCPU</v>
      </c>
      <c r="AC15" t="str">
        <f t="shared" si="1"/>
        <v>128 GB</v>
      </c>
      <c r="AD15" s="5">
        <v>128</v>
      </c>
      <c r="AE15" t="s">
        <v>229</v>
      </c>
    </row>
    <row r="16" spans="1:31">
      <c r="A16" t="s">
        <v>6</v>
      </c>
      <c r="B16" t="s">
        <v>41</v>
      </c>
      <c r="C16" t="s">
        <v>8</v>
      </c>
      <c r="D16" t="s">
        <v>9</v>
      </c>
      <c r="E16">
        <v>1.272</v>
      </c>
      <c r="F16" t="s">
        <v>10</v>
      </c>
      <c r="G16">
        <f>Table14[[#This Row],[List Price($)]]*730</f>
        <v>928.56000000000006</v>
      </c>
      <c r="J16" t="str">
        <f>"x86 | "&amp;Table25[[#This Row],[Specification]] &amp;" | "&amp;Table25[[#This Row],[Flavor]]&amp;" | "&amp;Table25[[#This Row],[CPU]]&amp;" | "&amp;Table25[[#This Row],[RAM]]</f>
        <v>x86 | Cómputo-plus | c6.12xlarge.4 | 48 vCPU | 192 GB</v>
      </c>
      <c r="K16" t="s">
        <v>256</v>
      </c>
      <c r="L16" t="s">
        <v>106</v>
      </c>
      <c r="M16" t="s">
        <v>242</v>
      </c>
      <c r="N16" t="s">
        <v>243</v>
      </c>
      <c r="O16">
        <v>4.056</v>
      </c>
      <c r="P16">
        <v>3.30158</v>
      </c>
      <c r="Q16">
        <v>2.8919299999999999</v>
      </c>
      <c r="R16" s="2">
        <v>2960.88</v>
      </c>
      <c r="S16" s="2">
        <v>2410.1534000000001</v>
      </c>
      <c r="T16">
        <v>2111.1088999999997</v>
      </c>
      <c r="U16">
        <v>6.6479999999999997</v>
      </c>
      <c r="V16">
        <f>Table25[[#This Row],[SQL-HORA]]*730</f>
        <v>4853.04</v>
      </c>
      <c r="W1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c6.12xlarge.4    48 vCPU   192 GB   | PPU 2960.88 USD   | RI 2410.1534 USD   | SQL Std 4853.04 USD</v>
      </c>
      <c r="Z16" s="6">
        <v>48</v>
      </c>
      <c r="AA16" t="s">
        <v>228</v>
      </c>
      <c r="AB16" t="str">
        <f t="shared" si="0"/>
        <v>48 vCPU</v>
      </c>
      <c r="AC16" t="str">
        <f t="shared" si="1"/>
        <v>192 GB</v>
      </c>
      <c r="AD16" s="6">
        <v>192</v>
      </c>
      <c r="AE16" t="s">
        <v>229</v>
      </c>
    </row>
    <row r="17" spans="1:31">
      <c r="A17" t="s">
        <v>6</v>
      </c>
      <c r="B17" t="s">
        <v>21</v>
      </c>
      <c r="C17" t="s">
        <v>8</v>
      </c>
      <c r="D17" t="s">
        <v>9</v>
      </c>
      <c r="E17">
        <v>1.3520000000000001</v>
      </c>
      <c r="F17" t="s">
        <v>10</v>
      </c>
      <c r="G17">
        <f>Table14[[#This Row],[List Price($)]]*730</f>
        <v>986.96</v>
      </c>
      <c r="J17" t="str">
        <f>"x86 | "&amp;Table25[[#This Row],[Specification]] &amp;" | "&amp;Table25[[#This Row],[Flavor]]&amp;" | "&amp;Table25[[#This Row],[CPU]]&amp;" | "&amp;Table25[[#This Row],[RAM]]</f>
        <v>x86 | Cómputo-plus | c6.16xlarge.4 | 64 vCPU | 256 GB</v>
      </c>
      <c r="K17" t="s">
        <v>256</v>
      </c>
      <c r="L17" t="s">
        <v>126</v>
      </c>
      <c r="M17" t="s">
        <v>244</v>
      </c>
      <c r="N17" t="s">
        <v>232</v>
      </c>
      <c r="O17">
        <v>5.4080000000000004</v>
      </c>
      <c r="P17">
        <v>4.4021100000000004</v>
      </c>
      <c r="Q17">
        <v>3.8559000000000001</v>
      </c>
      <c r="R17" s="2">
        <v>3947.84</v>
      </c>
      <c r="S17" s="2">
        <v>3213.5403000000001</v>
      </c>
      <c r="T17">
        <v>2814.8070000000002</v>
      </c>
      <c r="U17">
        <v>8</v>
      </c>
      <c r="V17">
        <f>Table25[[#This Row],[SQL-HORA]]*730</f>
        <v>5840</v>
      </c>
      <c r="W1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c6.16xlarge.4    64 vCPU   256 GB   | PPU 3947.84 USD   | RI 3213.5403 USD   | SQL Std 5840 USD</v>
      </c>
      <c r="Z17" s="5">
        <v>64</v>
      </c>
      <c r="AA17" t="s">
        <v>228</v>
      </c>
      <c r="AB17" t="str">
        <f t="shared" si="0"/>
        <v>64 vCPU</v>
      </c>
      <c r="AC17" t="str">
        <f t="shared" si="1"/>
        <v>256 GB</v>
      </c>
      <c r="AD17" s="5">
        <v>256</v>
      </c>
      <c r="AE17" t="s">
        <v>229</v>
      </c>
    </row>
    <row r="18" spans="1:31">
      <c r="A18" t="s">
        <v>6</v>
      </c>
      <c r="B18" t="s">
        <v>50</v>
      </c>
      <c r="C18" t="s">
        <v>8</v>
      </c>
      <c r="D18" t="s">
        <v>9</v>
      </c>
      <c r="E18">
        <v>2.544</v>
      </c>
      <c r="F18" t="s">
        <v>10</v>
      </c>
      <c r="G18">
        <f>Table14[[#This Row],[List Price($)]]*730</f>
        <v>1857.1200000000001</v>
      </c>
      <c r="J18" t="str">
        <f>"x86 | "&amp;Table25[[#This Row],[Specification]] &amp;" | "&amp;Table25[[#This Row],[Flavor]]&amp;" | "&amp;Table25[[#This Row],[CPU]]&amp;" | "&amp;Table25[[#This Row],[RAM]]</f>
        <v>x86 | Cómputo-plus | c6.2xlarge.4 | 8 vCPU | 32 GB</v>
      </c>
      <c r="K18" t="s">
        <v>256</v>
      </c>
      <c r="L18" t="s">
        <v>127</v>
      </c>
      <c r="M18" t="s">
        <v>233</v>
      </c>
      <c r="N18" t="s">
        <v>235</v>
      </c>
      <c r="O18">
        <v>0.67600000000000005</v>
      </c>
      <c r="P18">
        <v>0.55025999999999997</v>
      </c>
      <c r="Q18">
        <v>0.48198999999999997</v>
      </c>
      <c r="R18" s="2">
        <v>493.48</v>
      </c>
      <c r="S18" s="2">
        <v>401.68979999999999</v>
      </c>
      <c r="T18">
        <v>351.85269999999997</v>
      </c>
      <c r="U18">
        <v>1.54</v>
      </c>
      <c r="V18">
        <f>Table25[[#This Row],[SQL-HORA]]*730</f>
        <v>1124.2</v>
      </c>
      <c r="W1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c6.2xlarge.4    8 vCPU   32 GB   | PPU 493.48 USD   | RI 401.6898 USD   | SQL Std 1124.2 USD</v>
      </c>
      <c r="Z18" s="6">
        <v>8</v>
      </c>
      <c r="AA18" t="s">
        <v>228</v>
      </c>
      <c r="AB18" t="str">
        <f t="shared" si="0"/>
        <v>8 vCPU</v>
      </c>
      <c r="AC18" t="str">
        <f t="shared" si="1"/>
        <v>32 GB</v>
      </c>
      <c r="AD18" s="6">
        <v>32</v>
      </c>
      <c r="AE18" t="s">
        <v>229</v>
      </c>
    </row>
    <row r="19" spans="1:31">
      <c r="A19" t="s">
        <v>6</v>
      </c>
      <c r="B19" t="s">
        <v>80</v>
      </c>
      <c r="C19" t="s">
        <v>8</v>
      </c>
      <c r="D19" t="s">
        <v>9</v>
      </c>
      <c r="E19">
        <v>2.7040000000000002</v>
      </c>
      <c r="F19" t="s">
        <v>10</v>
      </c>
      <c r="G19">
        <f>Table14[[#This Row],[List Price($)]]*730</f>
        <v>1973.92</v>
      </c>
      <c r="J19" t="str">
        <f>"x86 | "&amp;Table25[[#This Row],[Specification]] &amp;" | "&amp;Table25[[#This Row],[Flavor]]&amp;" | "&amp;Table25[[#This Row],[CPU]]&amp;" | "&amp;Table25[[#This Row],[RAM]]</f>
        <v>x86 | Cómputo-plus | c6.3xlarge.4 | 12 vCPU | 48 GB</v>
      </c>
      <c r="K19" t="s">
        <v>256</v>
      </c>
      <c r="L19" t="s">
        <v>128</v>
      </c>
      <c r="M19" t="s">
        <v>245</v>
      </c>
      <c r="N19" t="s">
        <v>246</v>
      </c>
      <c r="O19">
        <v>1.014</v>
      </c>
      <c r="P19">
        <v>0.82540000000000002</v>
      </c>
      <c r="Q19">
        <v>0.72297999999999996</v>
      </c>
      <c r="R19" s="2">
        <v>740.22</v>
      </c>
      <c r="S19" s="2">
        <v>602.54200000000003</v>
      </c>
      <c r="T19">
        <v>527.77539999999999</v>
      </c>
      <c r="U19">
        <v>2.31</v>
      </c>
      <c r="V19">
        <f>Table25[[#This Row],[SQL-HORA]]*730</f>
        <v>1686.3</v>
      </c>
      <c r="W1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c6.3xlarge.4    12 vCPU   48 GB   | PPU 740.22 USD   | RI 602.542 USD   | SQL Std 1686.3 USD</v>
      </c>
      <c r="Z19" s="5">
        <v>12</v>
      </c>
      <c r="AA19" t="s">
        <v>228</v>
      </c>
      <c r="AB19" t="str">
        <f t="shared" si="0"/>
        <v>12 vCPU</v>
      </c>
      <c r="AC19" t="str">
        <f t="shared" si="1"/>
        <v>48 GB</v>
      </c>
      <c r="AD19" s="5">
        <v>48</v>
      </c>
      <c r="AE19" t="s">
        <v>229</v>
      </c>
    </row>
    <row r="20" spans="1:31">
      <c r="A20" t="s">
        <v>6</v>
      </c>
      <c r="B20" t="s">
        <v>44</v>
      </c>
      <c r="C20" t="s">
        <v>8</v>
      </c>
      <c r="D20" t="s">
        <v>9</v>
      </c>
      <c r="E20">
        <v>0.159</v>
      </c>
      <c r="F20" t="s">
        <v>10</v>
      </c>
      <c r="G20">
        <f>Table14[[#This Row],[List Price($)]]*730</f>
        <v>116.07000000000001</v>
      </c>
      <c r="J20" t="str">
        <f>"x86 | "&amp;Table25[[#This Row],[Specification]] &amp;" | "&amp;Table25[[#This Row],[Flavor]]&amp;" | "&amp;Table25[[#This Row],[CPU]]&amp;" | "&amp;Table25[[#This Row],[RAM]]</f>
        <v>x86 | Cómputo-plus | c6.4xlarge.4 | 16 vCPU | 64 GB</v>
      </c>
      <c r="K20" t="s">
        <v>256</v>
      </c>
      <c r="L20" t="s">
        <v>130</v>
      </c>
      <c r="M20" t="s">
        <v>236</v>
      </c>
      <c r="N20" t="s">
        <v>237</v>
      </c>
      <c r="O20">
        <v>1.3520000000000001</v>
      </c>
      <c r="P20">
        <v>1.10053</v>
      </c>
      <c r="Q20">
        <v>0.96397999999999995</v>
      </c>
      <c r="R20" s="2">
        <v>986.96</v>
      </c>
      <c r="S20" s="2">
        <v>803.38689999999997</v>
      </c>
      <c r="T20">
        <v>703.70539999999994</v>
      </c>
      <c r="U20">
        <v>3.08</v>
      </c>
      <c r="V20">
        <f>Table25[[#This Row],[SQL-HORA]]*730</f>
        <v>2248.4</v>
      </c>
      <c r="W2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c6.4xlarge.4    16 vCPU   64 GB   | PPU 986.96 USD   | RI 803.3869 USD   | SQL Std 2248.4 USD</v>
      </c>
      <c r="Z20" s="6">
        <v>16</v>
      </c>
      <c r="AA20" t="s">
        <v>228</v>
      </c>
      <c r="AB20" t="str">
        <f t="shared" si="0"/>
        <v>16 vCPU</v>
      </c>
      <c r="AC20" t="str">
        <f t="shared" si="1"/>
        <v>64 GB</v>
      </c>
      <c r="AD20" s="6">
        <v>64</v>
      </c>
      <c r="AE20" t="s">
        <v>229</v>
      </c>
    </row>
    <row r="21" spans="1:31">
      <c r="A21" t="s">
        <v>6</v>
      </c>
      <c r="B21" t="s">
        <v>23</v>
      </c>
      <c r="C21" t="s">
        <v>8</v>
      </c>
      <c r="D21" t="s">
        <v>9</v>
      </c>
      <c r="E21">
        <v>0.16900000000000001</v>
      </c>
      <c r="F21" t="s">
        <v>10</v>
      </c>
      <c r="G21">
        <f>Table14[[#This Row],[List Price($)]]*730</f>
        <v>123.37</v>
      </c>
      <c r="J21" t="str">
        <f>"x86 | "&amp;Table25[[#This Row],[Specification]] &amp;" | "&amp;Table25[[#This Row],[Flavor]]&amp;" | "&amp;Table25[[#This Row],[CPU]]&amp;" | "&amp;Table25[[#This Row],[RAM]]</f>
        <v>x86 | Cómputo-plus | c6.6xlarge.4 | 24 vCPU | 96 GB</v>
      </c>
      <c r="K21" t="s">
        <v>256</v>
      </c>
      <c r="L21" t="s">
        <v>131</v>
      </c>
      <c r="M21" t="s">
        <v>247</v>
      </c>
      <c r="N21" t="s">
        <v>248</v>
      </c>
      <c r="O21">
        <v>2.028</v>
      </c>
      <c r="P21">
        <v>1.65079</v>
      </c>
      <c r="Q21">
        <v>1.4459599999999999</v>
      </c>
      <c r="R21" s="2">
        <v>1480.44</v>
      </c>
      <c r="S21" s="2">
        <v>1205.0767000000001</v>
      </c>
      <c r="T21">
        <v>1055.5508</v>
      </c>
      <c r="U21">
        <v>4.62</v>
      </c>
      <c r="V21">
        <f>Table25[[#This Row],[SQL-HORA]]*730</f>
        <v>3372.6</v>
      </c>
      <c r="W2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c6.6xlarge.4    24 vCPU   96 GB   | PPU 1480.44 USD   | RI 1205.0767 USD   | SQL Std 3372.6 USD</v>
      </c>
      <c r="Z21" s="5">
        <v>24</v>
      </c>
      <c r="AA21" t="s">
        <v>228</v>
      </c>
      <c r="AB21" t="str">
        <f t="shared" si="0"/>
        <v>24 vCPU</v>
      </c>
      <c r="AC21" t="str">
        <f t="shared" si="1"/>
        <v>96 GB</v>
      </c>
      <c r="AD21" s="5">
        <v>96</v>
      </c>
      <c r="AE21" t="s">
        <v>229</v>
      </c>
    </row>
    <row r="22" spans="1:31">
      <c r="A22" t="s">
        <v>6</v>
      </c>
      <c r="B22" t="s">
        <v>15</v>
      </c>
      <c r="C22" t="s">
        <v>8</v>
      </c>
      <c r="D22" t="s">
        <v>9</v>
      </c>
      <c r="E22">
        <v>0.318</v>
      </c>
      <c r="F22" t="s">
        <v>10</v>
      </c>
      <c r="G22">
        <f>Table14[[#This Row],[List Price($)]]*730</f>
        <v>232.14000000000001</v>
      </c>
      <c r="J22" t="str">
        <f>"x86 | "&amp;Table25[[#This Row],[Specification]] &amp;" | "&amp;Table25[[#This Row],[Flavor]]&amp;" | "&amp;Table25[[#This Row],[CPU]]&amp;" | "&amp;Table25[[#This Row],[RAM]]</f>
        <v>x86 | Cómputo-plus | c6.8xlarge.4 | 32 vCPU | 128 GB</v>
      </c>
      <c r="K22" t="s">
        <v>256</v>
      </c>
      <c r="L22" t="s">
        <v>132</v>
      </c>
      <c r="M22" t="s">
        <v>238</v>
      </c>
      <c r="N22" t="s">
        <v>231</v>
      </c>
      <c r="O22">
        <v>2.7040000000000002</v>
      </c>
      <c r="P22">
        <v>2.20106</v>
      </c>
      <c r="Q22">
        <v>1.9279500000000001</v>
      </c>
      <c r="R22" s="2">
        <v>1973.92</v>
      </c>
      <c r="S22" s="2">
        <v>1606.7737999999999</v>
      </c>
      <c r="T22">
        <v>1407.4035000000001</v>
      </c>
      <c r="U22">
        <v>5.2960000000000003</v>
      </c>
      <c r="V22">
        <f>Table25[[#This Row],[SQL-HORA]]*730</f>
        <v>3866.0800000000004</v>
      </c>
      <c r="W2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c6.8xlarge.4    32 vCPU   128 GB   | PPU 1973.92 USD   | RI 1606.7738 USD   | SQL Std 3866.08 USD</v>
      </c>
      <c r="Z22" s="6">
        <v>32</v>
      </c>
      <c r="AA22" t="s">
        <v>228</v>
      </c>
      <c r="AB22" t="str">
        <f t="shared" si="0"/>
        <v>32 vCPU</v>
      </c>
      <c r="AC22" t="str">
        <f t="shared" si="1"/>
        <v>128 GB</v>
      </c>
      <c r="AD22" s="6">
        <v>128</v>
      </c>
      <c r="AE22" t="s">
        <v>229</v>
      </c>
    </row>
    <row r="23" spans="1:31">
      <c r="A23" t="s">
        <v>6</v>
      </c>
      <c r="B23" t="s">
        <v>67</v>
      </c>
      <c r="C23" t="s">
        <v>8</v>
      </c>
      <c r="D23" t="s">
        <v>9</v>
      </c>
      <c r="E23">
        <v>0.33800000000000002</v>
      </c>
      <c r="F23" t="s">
        <v>10</v>
      </c>
      <c r="G23">
        <f>Table14[[#This Row],[List Price($)]]*730</f>
        <v>246.74</v>
      </c>
      <c r="J23" t="str">
        <f>"x86 | "&amp;Table25[[#This Row],[Specification]] &amp;" | "&amp;Table25[[#This Row],[Flavor]]&amp;" | "&amp;Table25[[#This Row],[CPU]]&amp;" | "&amp;Table25[[#This Row],[RAM]]</f>
        <v>x86 | Cómputo-plus | c6.large.4 | 2 vCPU | 8 GB</v>
      </c>
      <c r="K23" t="s">
        <v>256</v>
      </c>
      <c r="L23" t="s">
        <v>133</v>
      </c>
      <c r="M23" t="s">
        <v>239</v>
      </c>
      <c r="N23" t="s">
        <v>241</v>
      </c>
      <c r="O23">
        <v>0.16900000000000001</v>
      </c>
      <c r="P23">
        <v>0.13757</v>
      </c>
      <c r="Q23">
        <v>0.1205</v>
      </c>
      <c r="R23" s="2">
        <v>123.37</v>
      </c>
      <c r="S23" s="2">
        <v>100.42610000000001</v>
      </c>
      <c r="T23">
        <v>87.965000000000003</v>
      </c>
      <c r="U23">
        <v>0.38500000000000001</v>
      </c>
      <c r="V23">
        <f>Table25[[#This Row],[SQL-HORA]]*730</f>
        <v>281.05</v>
      </c>
      <c r="W2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c6.large.4    2 vCPU   8 GB   | PPU 123.37 USD   | RI 100.4261 USD   | SQL Std 281.05 USD</v>
      </c>
      <c r="Z23" s="5">
        <v>2</v>
      </c>
      <c r="AA23" t="s">
        <v>228</v>
      </c>
      <c r="AB23" t="str">
        <f t="shared" si="0"/>
        <v>2 vCPU</v>
      </c>
      <c r="AC23" t="str">
        <f t="shared" si="1"/>
        <v>8 GB</v>
      </c>
      <c r="AD23" s="5">
        <v>8</v>
      </c>
      <c r="AE23" t="s">
        <v>229</v>
      </c>
    </row>
    <row r="24" spans="1:31">
      <c r="A24" t="s">
        <v>6</v>
      </c>
      <c r="B24" t="s">
        <v>86</v>
      </c>
      <c r="C24" t="s">
        <v>8</v>
      </c>
      <c r="D24" t="s">
        <v>9</v>
      </c>
      <c r="E24">
        <v>5.4080000000000004</v>
      </c>
      <c r="F24" t="s">
        <v>10</v>
      </c>
      <c r="G24">
        <f>Table14[[#This Row],[List Price($)]]*730</f>
        <v>3947.84</v>
      </c>
      <c r="J24" t="str">
        <f>"x86 | "&amp;Table25[[#This Row],[Specification]] &amp;" | "&amp;Table25[[#This Row],[Flavor]]&amp;" | "&amp;Table25[[#This Row],[CPU]]&amp;" | "&amp;Table25[[#This Row],[RAM]]</f>
        <v>x86 | Cómputo-plus | c6.xlarge.4 | 4 vCPU | 16 GB</v>
      </c>
      <c r="K24" t="s">
        <v>256</v>
      </c>
      <c r="L24" t="s">
        <v>134</v>
      </c>
      <c r="M24" t="s">
        <v>227</v>
      </c>
      <c r="N24" t="s">
        <v>234</v>
      </c>
      <c r="O24">
        <v>0.33800000000000002</v>
      </c>
      <c r="P24">
        <v>0.27512999999999999</v>
      </c>
      <c r="Q24">
        <v>0.24099000000000001</v>
      </c>
      <c r="R24" s="2">
        <v>246.74</v>
      </c>
      <c r="S24" s="2">
        <v>200.8449</v>
      </c>
      <c r="T24">
        <v>175.92270000000002</v>
      </c>
      <c r="U24">
        <v>0.77</v>
      </c>
      <c r="V24">
        <f>Table25[[#This Row],[SQL-HORA]]*730</f>
        <v>562.1</v>
      </c>
      <c r="W2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c6.xlarge.4    4 vCPU   16 GB   | PPU 246.74 USD   | RI 200.8449 USD   | SQL Std 562.1 USD</v>
      </c>
      <c r="Z24" s="6">
        <v>4</v>
      </c>
      <c r="AA24" t="s">
        <v>228</v>
      </c>
      <c r="AB24" t="str">
        <f t="shared" si="0"/>
        <v>4 vCPU</v>
      </c>
      <c r="AC24" t="str">
        <f t="shared" si="1"/>
        <v>16 GB</v>
      </c>
      <c r="AD24" s="6">
        <v>16</v>
      </c>
      <c r="AE24" t="s">
        <v>229</v>
      </c>
    </row>
    <row r="25" spans="1:31">
      <c r="A25" t="s">
        <v>6</v>
      </c>
      <c r="B25" t="s">
        <v>24</v>
      </c>
      <c r="C25" t="s">
        <v>8</v>
      </c>
      <c r="D25" t="s">
        <v>9</v>
      </c>
      <c r="E25">
        <v>0.67600000000000005</v>
      </c>
      <c r="F25" t="s">
        <v>10</v>
      </c>
      <c r="G25">
        <f>Table14[[#This Row],[List Price($)]]*730</f>
        <v>493.48</v>
      </c>
      <c r="J25" t="str">
        <f>"x86 | "&amp;Table25[[#This Row],[Specification]] &amp;" | "&amp;Table25[[#This Row],[Flavor]]&amp;" | "&amp;Table25[[#This Row],[CPU]]&amp;" | "&amp;Table25[[#This Row],[RAM]]</f>
        <v>x86 | Cómputo-plus | c6s.12xlarge.2 | 48 vCPU | 96 GB</v>
      </c>
      <c r="K25" t="s">
        <v>256</v>
      </c>
      <c r="L25" t="s">
        <v>108</v>
      </c>
      <c r="M25" t="s">
        <v>242</v>
      </c>
      <c r="N25" t="s">
        <v>248</v>
      </c>
      <c r="O25">
        <v>3.24</v>
      </c>
      <c r="P25">
        <v>2.673</v>
      </c>
      <c r="Q25">
        <v>2.343</v>
      </c>
      <c r="R25" s="2">
        <v>2365.2000000000003</v>
      </c>
      <c r="S25" s="2">
        <v>1951.29</v>
      </c>
      <c r="T25">
        <v>1710.3899999999999</v>
      </c>
      <c r="U25">
        <v>5.8319999999999999</v>
      </c>
      <c r="V25">
        <f>Table25[[#This Row],[SQL-HORA]]*730</f>
        <v>4257.3599999999997</v>
      </c>
      <c r="W2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c6s.12xlarge.2    48 vCPU   96 GB   | PPU 2365.2 USD   | RI 1951.29 USD   | SQL Std 4257.36 USD</v>
      </c>
      <c r="Z25" s="5">
        <v>48</v>
      </c>
      <c r="AA25" t="s">
        <v>228</v>
      </c>
      <c r="AB25" t="str">
        <f t="shared" si="0"/>
        <v>48 vCPU</v>
      </c>
      <c r="AC25" t="str">
        <f t="shared" si="1"/>
        <v>96 GB</v>
      </c>
      <c r="AD25" s="5">
        <v>96</v>
      </c>
      <c r="AE25" t="s">
        <v>229</v>
      </c>
    </row>
    <row r="26" spans="1:31">
      <c r="A26" t="s">
        <v>6</v>
      </c>
      <c r="B26" t="s">
        <v>36</v>
      </c>
      <c r="C26" t="s">
        <v>8</v>
      </c>
      <c r="D26" t="s">
        <v>9</v>
      </c>
      <c r="E26">
        <v>1.014</v>
      </c>
      <c r="F26" t="s">
        <v>10</v>
      </c>
      <c r="G26">
        <f>Table14[[#This Row],[List Price($)]]*730</f>
        <v>740.22</v>
      </c>
      <c r="J26" t="str">
        <f>"x86 | "&amp;Table25[[#This Row],[Specification]] &amp;" | "&amp;Table25[[#This Row],[Flavor]]&amp;" | "&amp;Table25[[#This Row],[CPU]]&amp;" | "&amp;Table25[[#This Row],[RAM]]</f>
        <v>x86 | Cómputo-plus | c6s.16xlarge.2 | 64 vCPU | 128 GB</v>
      </c>
      <c r="K26" t="s">
        <v>256</v>
      </c>
      <c r="L26" t="s">
        <v>110</v>
      </c>
      <c r="M26" t="s">
        <v>244</v>
      </c>
      <c r="N26" t="s">
        <v>231</v>
      </c>
      <c r="O26">
        <v>4.32</v>
      </c>
      <c r="P26">
        <v>3.5640000000000001</v>
      </c>
      <c r="Q26">
        <v>3.1230000000000002</v>
      </c>
      <c r="R26" s="2">
        <v>3153.6000000000004</v>
      </c>
      <c r="S26" s="2">
        <v>2601.7200000000003</v>
      </c>
      <c r="T26">
        <v>2279.79</v>
      </c>
      <c r="U26">
        <v>6.9119999999999999</v>
      </c>
      <c r="V26">
        <f>Table25[[#This Row],[SQL-HORA]]*730</f>
        <v>5045.76</v>
      </c>
      <c r="W2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c6s.16xlarge.2    64 vCPU   128 GB   | PPU 3153.6 USD   | RI 2601.72 USD   | SQL Std 5045.76 USD</v>
      </c>
      <c r="Z26" s="6">
        <v>64</v>
      </c>
      <c r="AA26" t="s">
        <v>228</v>
      </c>
      <c r="AB26" t="str">
        <f t="shared" si="0"/>
        <v>64 vCPU</v>
      </c>
      <c r="AC26" t="str">
        <f t="shared" si="1"/>
        <v>128 GB</v>
      </c>
      <c r="AD26" s="6">
        <v>128</v>
      </c>
      <c r="AE26" t="s">
        <v>229</v>
      </c>
    </row>
    <row r="27" spans="1:31">
      <c r="A27" t="s">
        <v>6</v>
      </c>
      <c r="B27" t="s">
        <v>87</v>
      </c>
      <c r="C27" t="s">
        <v>8</v>
      </c>
      <c r="D27" t="s">
        <v>9</v>
      </c>
      <c r="E27">
        <v>1.3520000000000001</v>
      </c>
      <c r="F27" t="s">
        <v>10</v>
      </c>
      <c r="G27">
        <f>Table14[[#This Row],[List Price($)]]*730</f>
        <v>986.96</v>
      </c>
      <c r="J27" t="str">
        <f>"x86 | "&amp;Table25[[#This Row],[Specification]] &amp;" | "&amp;Table25[[#This Row],[Flavor]]&amp;" | "&amp;Table25[[#This Row],[CPU]]&amp;" | "&amp;Table25[[#This Row],[RAM]]</f>
        <v>x86 | Cómputo-plus | c6s.2xlarge.2 | 8 vCPU | 16 GB</v>
      </c>
      <c r="K27" t="s">
        <v>256</v>
      </c>
      <c r="L27" t="s">
        <v>135</v>
      </c>
      <c r="M27" t="s">
        <v>233</v>
      </c>
      <c r="N27" t="s">
        <v>234</v>
      </c>
      <c r="O27">
        <v>0.54</v>
      </c>
      <c r="P27">
        <v>0.44600000000000001</v>
      </c>
      <c r="Q27">
        <v>0.39</v>
      </c>
      <c r="R27" s="2">
        <v>394.20000000000005</v>
      </c>
      <c r="S27" s="2">
        <v>325.58</v>
      </c>
      <c r="T27">
        <v>284.7</v>
      </c>
      <c r="U27">
        <v>1.4039999999999999</v>
      </c>
      <c r="V27">
        <f>Table25[[#This Row],[SQL-HORA]]*730</f>
        <v>1024.9199999999998</v>
      </c>
      <c r="W2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c6s.2xlarge.2    8 vCPU   16 GB   | PPU 394.2 USD   | RI 325.58 USD   | SQL Std 1024.92 USD</v>
      </c>
      <c r="Z27" s="5">
        <v>8</v>
      </c>
      <c r="AA27" t="s">
        <v>228</v>
      </c>
      <c r="AB27" t="str">
        <f t="shared" si="0"/>
        <v>8 vCPU</v>
      </c>
      <c r="AC27" t="str">
        <f t="shared" si="1"/>
        <v>16 GB</v>
      </c>
      <c r="AD27" s="5">
        <v>16</v>
      </c>
      <c r="AE27" t="s">
        <v>229</v>
      </c>
    </row>
    <row r="28" spans="1:31">
      <c r="A28" t="s">
        <v>6</v>
      </c>
      <c r="B28" t="s">
        <v>35</v>
      </c>
      <c r="C28" t="s">
        <v>8</v>
      </c>
      <c r="D28" t="s">
        <v>9</v>
      </c>
      <c r="E28">
        <v>2.028</v>
      </c>
      <c r="F28" t="s">
        <v>10</v>
      </c>
      <c r="G28">
        <f>Table14[[#This Row],[List Price($)]]*730</f>
        <v>1480.44</v>
      </c>
      <c r="J28" t="str">
        <f>"x86 | "&amp;Table25[[#This Row],[Specification]] &amp;" | "&amp;Table25[[#This Row],[Flavor]]&amp;" | "&amp;Table25[[#This Row],[CPU]]&amp;" | "&amp;Table25[[#This Row],[RAM]]</f>
        <v>x86 | Cómputo-plus | c6s.3xlarge.2 | 12 vCPU | 24 GB</v>
      </c>
      <c r="K28" t="s">
        <v>256</v>
      </c>
      <c r="L28" t="s">
        <v>136</v>
      </c>
      <c r="M28" t="s">
        <v>245</v>
      </c>
      <c r="N28" t="s">
        <v>249</v>
      </c>
      <c r="O28">
        <v>0.81</v>
      </c>
      <c r="P28">
        <v>0.66800000000000004</v>
      </c>
      <c r="Q28">
        <v>0.58599999999999997</v>
      </c>
      <c r="R28" s="2">
        <v>591.30000000000007</v>
      </c>
      <c r="S28" s="2">
        <v>487.64000000000004</v>
      </c>
      <c r="T28">
        <v>427.78</v>
      </c>
      <c r="U28">
        <v>2.1059999999999999</v>
      </c>
      <c r="V28">
        <f>Table25[[#This Row],[SQL-HORA]]*730</f>
        <v>1537.3799999999999</v>
      </c>
      <c r="W2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c6s.3xlarge.2    12 vCPU   24 GB   | PPU 591.3 USD   | RI 487.64 USD   | SQL Std 1537.38 USD</v>
      </c>
      <c r="Z28" s="6">
        <v>12</v>
      </c>
      <c r="AA28" t="s">
        <v>228</v>
      </c>
      <c r="AB28" t="str">
        <f t="shared" si="0"/>
        <v>12 vCPU</v>
      </c>
      <c r="AC28" t="str">
        <f t="shared" si="1"/>
        <v>24 GB</v>
      </c>
      <c r="AD28" s="6">
        <v>24</v>
      </c>
      <c r="AE28" t="s">
        <v>229</v>
      </c>
    </row>
    <row r="29" spans="1:31">
      <c r="A29" t="s">
        <v>6</v>
      </c>
      <c r="B29" t="s">
        <v>75</v>
      </c>
      <c r="C29" t="s">
        <v>8</v>
      </c>
      <c r="D29" t="s">
        <v>9</v>
      </c>
      <c r="E29">
        <v>2.7040000000000002</v>
      </c>
      <c r="F29" t="s">
        <v>10</v>
      </c>
      <c r="G29">
        <f>Table14[[#This Row],[List Price($)]]*730</f>
        <v>1973.92</v>
      </c>
      <c r="J29" t="str">
        <f>"x86 | "&amp;Table25[[#This Row],[Specification]] &amp;" | "&amp;Table25[[#This Row],[Flavor]]&amp;" | "&amp;Table25[[#This Row],[CPU]]&amp;" | "&amp;Table25[[#This Row],[RAM]]</f>
        <v>x86 | Cómputo-plus | c6s.4xlarge.2 | 16 vCPU | 32 GB</v>
      </c>
      <c r="K29" t="s">
        <v>256</v>
      </c>
      <c r="L29" t="s">
        <v>138</v>
      </c>
      <c r="M29" t="s">
        <v>236</v>
      </c>
      <c r="N29" t="s">
        <v>235</v>
      </c>
      <c r="O29">
        <v>1.08</v>
      </c>
      <c r="P29">
        <v>0.89100000000000001</v>
      </c>
      <c r="Q29">
        <v>0.78100000000000003</v>
      </c>
      <c r="R29" s="2">
        <v>788.40000000000009</v>
      </c>
      <c r="S29" s="2">
        <v>650.43000000000006</v>
      </c>
      <c r="T29">
        <v>570.13</v>
      </c>
      <c r="U29">
        <v>2.8079999999999998</v>
      </c>
      <c r="V29">
        <f>Table25[[#This Row],[SQL-HORA]]*730</f>
        <v>2049.8399999999997</v>
      </c>
      <c r="W2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c6s.4xlarge.2    16 vCPU   32 GB   | PPU 788.4 USD   | RI 650.43 USD   | SQL Std 2049.84 USD</v>
      </c>
      <c r="Z29" s="5">
        <v>16</v>
      </c>
      <c r="AA29" t="s">
        <v>228</v>
      </c>
      <c r="AB29" t="str">
        <f t="shared" si="0"/>
        <v>16 vCPU</v>
      </c>
      <c r="AC29" t="str">
        <f t="shared" si="1"/>
        <v>32 GB</v>
      </c>
      <c r="AD29" s="5">
        <v>32</v>
      </c>
      <c r="AE29" t="s">
        <v>229</v>
      </c>
    </row>
    <row r="30" spans="1:31">
      <c r="A30" t="s">
        <v>6</v>
      </c>
      <c r="B30" t="s">
        <v>53</v>
      </c>
      <c r="C30" t="s">
        <v>8</v>
      </c>
      <c r="D30" t="s">
        <v>9</v>
      </c>
      <c r="E30">
        <v>0.16900000000000001</v>
      </c>
      <c r="F30" t="s">
        <v>10</v>
      </c>
      <c r="G30">
        <f>Table14[[#This Row],[List Price($)]]*730</f>
        <v>123.37</v>
      </c>
      <c r="J30" t="str">
        <f>"x86 | "&amp;Table25[[#This Row],[Specification]] &amp;" | "&amp;Table25[[#This Row],[Flavor]]&amp;" | "&amp;Table25[[#This Row],[CPU]]&amp;" | "&amp;Table25[[#This Row],[RAM]]</f>
        <v>x86 | Cómputo-plus | c6s.6xlarge.2 | 24 vCPU | 48 GB</v>
      </c>
      <c r="K30" t="s">
        <v>256</v>
      </c>
      <c r="L30" t="s">
        <v>139</v>
      </c>
      <c r="M30" t="s">
        <v>247</v>
      </c>
      <c r="N30" t="s">
        <v>246</v>
      </c>
      <c r="O30">
        <v>1.62</v>
      </c>
      <c r="P30">
        <v>1.337</v>
      </c>
      <c r="Q30">
        <v>1.171</v>
      </c>
      <c r="R30" s="2">
        <v>1182.6000000000001</v>
      </c>
      <c r="S30" s="2">
        <v>976.01</v>
      </c>
      <c r="T30">
        <v>854.83</v>
      </c>
      <c r="U30">
        <v>4.2119999999999997</v>
      </c>
      <c r="V30">
        <f>Table25[[#This Row],[SQL-HORA]]*730</f>
        <v>3074.7599999999998</v>
      </c>
      <c r="W3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c6s.6xlarge.2    24 vCPU   48 GB   | PPU 1182.6 USD   | RI 976.01 USD   | SQL Std 3074.76 USD</v>
      </c>
      <c r="Z30" s="6">
        <v>24</v>
      </c>
      <c r="AA30" t="s">
        <v>228</v>
      </c>
      <c r="AB30" t="str">
        <f t="shared" si="0"/>
        <v>24 vCPU</v>
      </c>
      <c r="AC30" t="str">
        <f t="shared" si="1"/>
        <v>48 GB</v>
      </c>
      <c r="AD30" s="6">
        <v>48</v>
      </c>
      <c r="AE30" t="s">
        <v>229</v>
      </c>
    </row>
    <row r="31" spans="1:31">
      <c r="A31" t="s">
        <v>6</v>
      </c>
      <c r="B31" t="s">
        <v>51</v>
      </c>
      <c r="C31" t="s">
        <v>8</v>
      </c>
      <c r="D31" t="s">
        <v>9</v>
      </c>
      <c r="E31">
        <v>0.33800000000000002</v>
      </c>
      <c r="F31" t="s">
        <v>10</v>
      </c>
      <c r="G31">
        <f>Table14[[#This Row],[List Price($)]]*730</f>
        <v>246.74</v>
      </c>
      <c r="J31" t="str">
        <f>"x86 | "&amp;Table25[[#This Row],[Specification]] &amp;" | "&amp;Table25[[#This Row],[Flavor]]&amp;" | "&amp;Table25[[#This Row],[CPU]]&amp;" | "&amp;Table25[[#This Row],[RAM]]</f>
        <v>x86 | Cómputo-plus | c6s.8xlarge.2 | 32 vCPU | 64 GB</v>
      </c>
      <c r="K31" t="s">
        <v>256</v>
      </c>
      <c r="L31" t="s">
        <v>140</v>
      </c>
      <c r="M31" t="s">
        <v>238</v>
      </c>
      <c r="N31" t="s">
        <v>237</v>
      </c>
      <c r="O31">
        <v>2.16</v>
      </c>
      <c r="P31">
        <v>1.782</v>
      </c>
      <c r="Q31">
        <v>1.5620000000000001</v>
      </c>
      <c r="R31" s="2">
        <v>1576.8000000000002</v>
      </c>
      <c r="S31" s="2">
        <v>1300.8600000000001</v>
      </c>
      <c r="T31">
        <v>1140.26</v>
      </c>
      <c r="U31">
        <v>4.7519999999999998</v>
      </c>
      <c r="V31">
        <f>Table25[[#This Row],[SQL-HORA]]*730</f>
        <v>3468.96</v>
      </c>
      <c r="W3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c6s.8xlarge.2    32 vCPU   64 GB   | PPU 1576.8 USD   | RI 1300.86 USD   | SQL Std 3468.96 USD</v>
      </c>
      <c r="Z31" s="5">
        <v>32</v>
      </c>
      <c r="AA31" t="s">
        <v>228</v>
      </c>
      <c r="AB31" t="str">
        <f t="shared" si="0"/>
        <v>32 vCPU</v>
      </c>
      <c r="AC31" t="str">
        <f t="shared" si="1"/>
        <v>64 GB</v>
      </c>
      <c r="AD31" s="5">
        <v>64</v>
      </c>
      <c r="AE31" t="s">
        <v>229</v>
      </c>
    </row>
    <row r="32" spans="1:31">
      <c r="A32" t="s">
        <v>6</v>
      </c>
      <c r="B32" t="s">
        <v>33</v>
      </c>
      <c r="C32" t="s">
        <v>8</v>
      </c>
      <c r="D32" t="s">
        <v>9</v>
      </c>
      <c r="E32">
        <v>0.54</v>
      </c>
      <c r="F32" t="s">
        <v>10</v>
      </c>
      <c r="G32">
        <f>Table14[[#This Row],[List Price($)]]*730</f>
        <v>394.20000000000005</v>
      </c>
      <c r="J32" t="str">
        <f>"x86 | "&amp;Table25[[#This Row],[Specification]] &amp;" | "&amp;Table25[[#This Row],[Flavor]]&amp;" | "&amp;Table25[[#This Row],[CPU]]&amp;" | "&amp;Table25[[#This Row],[RAM]]</f>
        <v>x86 | Cómputo-plus | c6s.large.2 | 2 vCPU | 4 GB</v>
      </c>
      <c r="K32" t="s">
        <v>256</v>
      </c>
      <c r="L32" t="s">
        <v>141</v>
      </c>
      <c r="M32" t="s">
        <v>239</v>
      </c>
      <c r="N32" t="s">
        <v>240</v>
      </c>
      <c r="O32">
        <v>0.13500000000000001</v>
      </c>
      <c r="P32">
        <v>0.111</v>
      </c>
      <c r="Q32">
        <v>9.8000000000000004E-2</v>
      </c>
      <c r="R32" s="2">
        <v>98.550000000000011</v>
      </c>
      <c r="S32" s="2">
        <v>81.03</v>
      </c>
      <c r="T32">
        <v>71.540000000000006</v>
      </c>
      <c r="U32">
        <v>0.35099999999999998</v>
      </c>
      <c r="V32">
        <f>Table25[[#This Row],[SQL-HORA]]*730</f>
        <v>256.22999999999996</v>
      </c>
      <c r="W3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c6s.large.2    2 vCPU   4 GB   | PPU 98.55 USD   | RI 81.03 USD   | SQL Std 256.23 USD</v>
      </c>
      <c r="Z32" s="6">
        <v>2</v>
      </c>
      <c r="AA32" t="s">
        <v>228</v>
      </c>
      <c r="AB32" t="str">
        <f t="shared" si="0"/>
        <v>2 vCPU</v>
      </c>
      <c r="AC32" t="str">
        <f t="shared" si="1"/>
        <v>4 GB</v>
      </c>
      <c r="AD32" s="6">
        <v>4</v>
      </c>
      <c r="AE32" t="s">
        <v>229</v>
      </c>
    </row>
    <row r="33" spans="1:31">
      <c r="A33" t="s">
        <v>6</v>
      </c>
      <c r="B33" t="s">
        <v>40</v>
      </c>
      <c r="C33" t="s">
        <v>8</v>
      </c>
      <c r="D33" t="s">
        <v>9</v>
      </c>
      <c r="E33">
        <v>0.81</v>
      </c>
      <c r="F33" t="s">
        <v>10</v>
      </c>
      <c r="G33">
        <f>Table14[[#This Row],[List Price($)]]*730</f>
        <v>591.30000000000007</v>
      </c>
      <c r="J33" t="str">
        <f>"x86 | "&amp;Table25[[#This Row],[Specification]] &amp;" | "&amp;Table25[[#This Row],[Flavor]]&amp;" | "&amp;Table25[[#This Row],[CPU]]&amp;" | "&amp;Table25[[#This Row],[RAM]]</f>
        <v>x86 | Cómputo-plus | c6s.xlarge.2 | 4 vCPU | 8 GB</v>
      </c>
      <c r="K33" t="s">
        <v>256</v>
      </c>
      <c r="L33" t="s">
        <v>142</v>
      </c>
      <c r="M33" t="s">
        <v>227</v>
      </c>
      <c r="N33" t="s">
        <v>241</v>
      </c>
      <c r="O33">
        <v>0.27</v>
      </c>
      <c r="P33">
        <v>0.223</v>
      </c>
      <c r="Q33">
        <v>0.19500000000000001</v>
      </c>
      <c r="R33" s="2">
        <v>197.10000000000002</v>
      </c>
      <c r="S33" s="2">
        <v>162.79</v>
      </c>
      <c r="T33">
        <v>142.35</v>
      </c>
      <c r="U33">
        <v>0.70199999999999996</v>
      </c>
      <c r="V33">
        <f>Table25[[#This Row],[SQL-HORA]]*730</f>
        <v>512.45999999999992</v>
      </c>
      <c r="W3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c6s.xlarge.2    4 vCPU   8 GB   | PPU 197.1 USD   | RI 162.79 USD   | SQL Std 512.46 USD</v>
      </c>
      <c r="Z33" s="5">
        <v>4</v>
      </c>
      <c r="AA33" t="s">
        <v>228</v>
      </c>
      <c r="AB33" t="str">
        <f t="shared" si="0"/>
        <v>4 vCPU</v>
      </c>
      <c r="AC33" t="str">
        <f t="shared" si="1"/>
        <v>8 GB</v>
      </c>
      <c r="AD33" s="5">
        <v>8</v>
      </c>
      <c r="AE33" t="s">
        <v>229</v>
      </c>
    </row>
    <row r="34" spans="1:31">
      <c r="A34" t="s">
        <v>6</v>
      </c>
      <c r="B34" t="s">
        <v>82</v>
      </c>
      <c r="C34" t="s">
        <v>8</v>
      </c>
      <c r="D34" t="s">
        <v>9</v>
      </c>
      <c r="E34">
        <v>1.08</v>
      </c>
      <c r="F34" t="s">
        <v>10</v>
      </c>
      <c r="G34">
        <f>Table14[[#This Row],[List Price($)]]*730</f>
        <v>788.40000000000009</v>
      </c>
      <c r="J34" t="str">
        <f>"x86 | "&amp;Table25[[#This Row],[Specification]] &amp;" | "&amp;Table25[[#This Row],[Flavor]]&amp;" | "&amp;Table25[[#This Row],[CPU]]&amp;" | "&amp;Table25[[#This Row],[RAM]]</f>
        <v>x86 | Capacidad ultraalta de E/S | i3.12xlarge.8 | 48 vCPU | 384 GB</v>
      </c>
      <c r="K34" t="s">
        <v>258</v>
      </c>
      <c r="L34" t="s">
        <v>195</v>
      </c>
      <c r="M34" t="s">
        <v>242</v>
      </c>
      <c r="N34" t="s">
        <v>250</v>
      </c>
      <c r="O34">
        <v>5.3579999999999997</v>
      </c>
      <c r="P34">
        <v>4.2969999999999997</v>
      </c>
      <c r="Q34">
        <v>3.617</v>
      </c>
      <c r="R34" s="2">
        <v>3911.3399999999997</v>
      </c>
      <c r="S34" s="2">
        <v>3136.81</v>
      </c>
      <c r="T34">
        <v>2640.41</v>
      </c>
      <c r="V34">
        <f>Table25[[#This Row],[SQL-HORA]]*730</f>
        <v>0</v>
      </c>
      <c r="W3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i3.12xlarge.8    48 vCPU   384 GB   | PPU 3911.34 USD   | RI 3136.81 USD   | SQL Std 0 USD</v>
      </c>
      <c r="Z34" s="6">
        <v>48</v>
      </c>
      <c r="AA34" t="s">
        <v>228</v>
      </c>
      <c r="AB34" t="str">
        <f t="shared" si="0"/>
        <v>48 vCPU</v>
      </c>
      <c r="AC34" t="str">
        <f t="shared" si="1"/>
        <v>384 GB</v>
      </c>
      <c r="AD34" s="6">
        <v>384</v>
      </c>
      <c r="AE34" t="s">
        <v>229</v>
      </c>
    </row>
    <row r="35" spans="1:31">
      <c r="A35" t="s">
        <v>6</v>
      </c>
      <c r="B35" t="s">
        <v>27</v>
      </c>
      <c r="C35" t="s">
        <v>8</v>
      </c>
      <c r="D35" t="s">
        <v>9</v>
      </c>
      <c r="E35">
        <v>1.62</v>
      </c>
      <c r="F35" t="s">
        <v>10</v>
      </c>
      <c r="G35">
        <f>Table14[[#This Row],[List Price($)]]*730</f>
        <v>1182.6000000000001</v>
      </c>
      <c r="J35" t="str">
        <f>"x86 | "&amp;Table25[[#This Row],[Specification]] &amp;" | "&amp;Table25[[#This Row],[Flavor]]&amp;" | "&amp;Table25[[#This Row],[CPU]]&amp;" | "&amp;Table25[[#This Row],[RAM]]</f>
        <v>x86 | Capacidad ultraalta de E/S | i3.2xlarge.8 | 8 vCPU | 64 GB</v>
      </c>
      <c r="K35" t="s">
        <v>258</v>
      </c>
      <c r="L35" t="s">
        <v>197</v>
      </c>
      <c r="M35" t="s">
        <v>233</v>
      </c>
      <c r="N35" t="s">
        <v>237</v>
      </c>
      <c r="O35">
        <v>0.89300000000000002</v>
      </c>
      <c r="P35">
        <v>0.71599999999999997</v>
      </c>
      <c r="Q35">
        <v>0.60299999999999998</v>
      </c>
      <c r="R35" s="2">
        <v>651.89</v>
      </c>
      <c r="S35" s="2">
        <v>522.67999999999995</v>
      </c>
      <c r="T35">
        <v>440.19</v>
      </c>
      <c r="V35">
        <f>Table25[[#This Row],[SQL-HORA]]*730</f>
        <v>0</v>
      </c>
      <c r="W3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i3.2xlarge.8    8 vCPU   64 GB   | PPU 651.89 USD   | RI 522.68 USD   | SQL Std 0 USD</v>
      </c>
      <c r="Z35" s="5">
        <v>8</v>
      </c>
      <c r="AA35" t="s">
        <v>228</v>
      </c>
      <c r="AB35" t="str">
        <f t="shared" si="0"/>
        <v>8 vCPU</v>
      </c>
      <c r="AC35" t="str">
        <f t="shared" si="1"/>
        <v>64 GB</v>
      </c>
      <c r="AD35" s="5">
        <v>64</v>
      </c>
      <c r="AE35" t="s">
        <v>229</v>
      </c>
    </row>
    <row r="36" spans="1:31">
      <c r="A36" t="s">
        <v>6</v>
      </c>
      <c r="B36" t="s">
        <v>31</v>
      </c>
      <c r="C36" t="s">
        <v>8</v>
      </c>
      <c r="D36" t="s">
        <v>9</v>
      </c>
      <c r="E36">
        <v>2.16</v>
      </c>
      <c r="F36" t="s">
        <v>10</v>
      </c>
      <c r="G36">
        <f>Table14[[#This Row],[List Price($)]]*730</f>
        <v>1576.8000000000002</v>
      </c>
      <c r="J36" t="str">
        <f>"x86 | "&amp;Table25[[#This Row],[Specification]] &amp;" | "&amp;Table25[[#This Row],[Flavor]]&amp;" | "&amp;Table25[[#This Row],[CPU]]&amp;" | "&amp;Table25[[#This Row],[RAM]]</f>
        <v>x86 | Capacidad ultraalta de E/S | i3.4xlarge.8 | 16 vCPU | 128 GB</v>
      </c>
      <c r="K36" t="s">
        <v>258</v>
      </c>
      <c r="L36" t="s">
        <v>198</v>
      </c>
      <c r="M36" t="s">
        <v>236</v>
      </c>
      <c r="N36" t="s">
        <v>231</v>
      </c>
      <c r="O36">
        <v>1.786</v>
      </c>
      <c r="P36">
        <v>1.4319999999999999</v>
      </c>
      <c r="Q36">
        <v>1.206</v>
      </c>
      <c r="R36" s="2">
        <v>1303.78</v>
      </c>
      <c r="S36" s="2">
        <v>1045.3599999999999</v>
      </c>
      <c r="T36">
        <v>880.38</v>
      </c>
      <c r="V36">
        <f>Table25[[#This Row],[SQL-HORA]]*730</f>
        <v>0</v>
      </c>
      <c r="W3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i3.4xlarge.8    16 vCPU   128 GB   | PPU 1303.78 USD   | RI 1045.36 USD   | SQL Std 0 USD</v>
      </c>
      <c r="Z36" s="6">
        <v>16</v>
      </c>
      <c r="AA36" t="s">
        <v>228</v>
      </c>
      <c r="AB36" t="str">
        <f t="shared" si="0"/>
        <v>16 vCPU</v>
      </c>
      <c r="AC36" t="str">
        <f t="shared" si="1"/>
        <v>128 GB</v>
      </c>
      <c r="AD36" s="6">
        <v>128</v>
      </c>
      <c r="AE36" t="s">
        <v>229</v>
      </c>
    </row>
    <row r="37" spans="1:31">
      <c r="A37" t="s">
        <v>6</v>
      </c>
      <c r="B37" t="s">
        <v>20</v>
      </c>
      <c r="C37" t="s">
        <v>8</v>
      </c>
      <c r="D37" t="s">
        <v>9</v>
      </c>
      <c r="E37">
        <v>0.13500000000000001</v>
      </c>
      <c r="F37" t="s">
        <v>10</v>
      </c>
      <c r="G37">
        <f>Table14[[#This Row],[List Price($)]]*730</f>
        <v>98.550000000000011</v>
      </c>
      <c r="J37" t="str">
        <f>"x86 | "&amp;Table25[[#This Row],[Specification]] &amp;" | "&amp;Table25[[#This Row],[Flavor]]&amp;" | "&amp;Table25[[#This Row],[CPU]]&amp;" | "&amp;Table25[[#This Row],[RAM]]</f>
        <v>x86 | Capacidad ultraalta de E/S | i3.8xlarge.8 | 32 vCPU | 256 GB</v>
      </c>
      <c r="K37" t="s">
        <v>258</v>
      </c>
      <c r="L37" t="s">
        <v>199</v>
      </c>
      <c r="M37" t="s">
        <v>238</v>
      </c>
      <c r="N37" t="s">
        <v>232</v>
      </c>
      <c r="O37">
        <v>3.5720000000000001</v>
      </c>
      <c r="P37">
        <v>2.8650000000000002</v>
      </c>
      <c r="Q37">
        <v>2.411</v>
      </c>
      <c r="R37" s="2">
        <v>2607.56</v>
      </c>
      <c r="S37" s="2">
        <v>2091.4500000000003</v>
      </c>
      <c r="T37">
        <v>1760.03</v>
      </c>
      <c r="V37">
        <f>Table25[[#This Row],[SQL-HORA]]*730</f>
        <v>0</v>
      </c>
      <c r="W3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i3.8xlarge.8    32 vCPU   256 GB   | PPU 2607.56 USD   | RI 2091.45 USD   | SQL Std 0 USD</v>
      </c>
      <c r="Z37" s="5">
        <v>32</v>
      </c>
      <c r="AA37" t="s">
        <v>228</v>
      </c>
      <c r="AB37" t="str">
        <f t="shared" si="0"/>
        <v>32 vCPU</v>
      </c>
      <c r="AC37" t="str">
        <f t="shared" si="1"/>
        <v>256 GB</v>
      </c>
      <c r="AD37" s="5">
        <v>256</v>
      </c>
      <c r="AE37" t="s">
        <v>229</v>
      </c>
    </row>
    <row r="38" spans="1:31">
      <c r="A38" t="s">
        <v>6</v>
      </c>
      <c r="B38" t="s">
        <v>43</v>
      </c>
      <c r="C38" t="s">
        <v>8</v>
      </c>
      <c r="D38" t="s">
        <v>9</v>
      </c>
      <c r="E38">
        <v>0.27</v>
      </c>
      <c r="F38" t="s">
        <v>10</v>
      </c>
      <c r="G38">
        <f>Table14[[#This Row],[List Price($)]]*730</f>
        <v>197.10000000000002</v>
      </c>
      <c r="J38" t="str">
        <f>"x86 | "&amp;Table25[[#This Row],[Specification]] &amp;" | "&amp;Table25[[#This Row],[Flavor]]&amp;" | "&amp;Table25[[#This Row],[CPU]]&amp;" | "&amp;Table25[[#This Row],[RAM]]</f>
        <v>x86 | Memoria optimizada | m3.15xlarge.8 | 60 vCPU | 512 GB</v>
      </c>
      <c r="K38" t="s">
        <v>257</v>
      </c>
      <c r="L38" t="s">
        <v>169</v>
      </c>
      <c r="M38" t="s">
        <v>230</v>
      </c>
      <c r="N38" t="s">
        <v>251</v>
      </c>
      <c r="O38">
        <v>5.88</v>
      </c>
      <c r="P38">
        <v>4.6100000000000003</v>
      </c>
      <c r="Q38">
        <v>4.016</v>
      </c>
      <c r="R38" s="2">
        <v>4292.3999999999996</v>
      </c>
      <c r="S38" s="2">
        <v>3365.3</v>
      </c>
      <c r="T38">
        <v>2931.68</v>
      </c>
      <c r="V38">
        <f>Table25[[#This Row],[SQL-HORA]]*730</f>
        <v>0</v>
      </c>
      <c r="W3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m3.15xlarge.8    60 vCPU   512 GB   | PPU 4292.4 USD   | RI 3365.3 USD   | SQL Std 0 USD</v>
      </c>
      <c r="Z38" s="6">
        <v>60</v>
      </c>
      <c r="AA38" t="s">
        <v>228</v>
      </c>
      <c r="AB38" t="str">
        <f t="shared" si="0"/>
        <v>60 vCPU</v>
      </c>
      <c r="AC38" t="str">
        <f t="shared" si="1"/>
        <v>512 GB</v>
      </c>
      <c r="AD38" s="6">
        <v>512</v>
      </c>
      <c r="AE38" t="s">
        <v>229</v>
      </c>
    </row>
    <row r="39" spans="1:31">
      <c r="A39" t="s">
        <v>6</v>
      </c>
      <c r="B39" t="s">
        <v>38</v>
      </c>
      <c r="C39" t="s">
        <v>8</v>
      </c>
      <c r="D39" t="s">
        <v>9</v>
      </c>
      <c r="E39">
        <v>0.44800000000000001</v>
      </c>
      <c r="F39" t="s">
        <v>10</v>
      </c>
      <c r="G39">
        <f>Table14[[#This Row],[List Price($)]]*730</f>
        <v>327.04000000000002</v>
      </c>
      <c r="J39" t="str">
        <f>"x86 | "&amp;Table25[[#This Row],[Specification]] &amp;" | "&amp;Table25[[#This Row],[Flavor]]&amp;" | "&amp;Table25[[#This Row],[CPU]]&amp;" | "&amp;Table25[[#This Row],[RAM]]</f>
        <v>x86 | Memoria optimizada | m3.2xlarge.8 | 8 vCPU | 64 GB</v>
      </c>
      <c r="K39" t="s">
        <v>257</v>
      </c>
      <c r="L39" t="s">
        <v>170</v>
      </c>
      <c r="M39" t="s">
        <v>233</v>
      </c>
      <c r="N39" t="s">
        <v>237</v>
      </c>
      <c r="O39">
        <v>0.78400000000000003</v>
      </c>
      <c r="P39">
        <v>0.61499999999999999</v>
      </c>
      <c r="Q39">
        <v>0.53500000000000003</v>
      </c>
      <c r="R39" s="2">
        <v>572.32000000000005</v>
      </c>
      <c r="S39" s="2">
        <v>448.95</v>
      </c>
      <c r="T39">
        <v>390.55</v>
      </c>
      <c r="U39">
        <v>1.6479999999999999</v>
      </c>
      <c r="V39">
        <f>Table25[[#This Row],[SQL-HORA]]*730</f>
        <v>1203.04</v>
      </c>
      <c r="W3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m3.2xlarge.8    8 vCPU   64 GB   | PPU 572.32 USD   | RI 448.95 USD   | SQL Std 1203.04 USD</v>
      </c>
      <c r="Z39" s="5">
        <v>8</v>
      </c>
      <c r="AA39" t="s">
        <v>228</v>
      </c>
      <c r="AB39" t="str">
        <f t="shared" si="0"/>
        <v>8 vCPU</v>
      </c>
      <c r="AC39" t="str">
        <f t="shared" si="1"/>
        <v>64 GB</v>
      </c>
      <c r="AD39" s="5">
        <v>64</v>
      </c>
      <c r="AE39" t="s">
        <v>229</v>
      </c>
    </row>
    <row r="40" spans="1:31">
      <c r="A40" t="s">
        <v>6</v>
      </c>
      <c r="B40" t="s">
        <v>69</v>
      </c>
      <c r="C40" t="s">
        <v>8</v>
      </c>
      <c r="D40" t="s">
        <v>9</v>
      </c>
      <c r="E40">
        <v>0.47199999999999998</v>
      </c>
      <c r="F40" t="s">
        <v>10</v>
      </c>
      <c r="G40">
        <f>Table14[[#This Row],[List Price($)]]*730</f>
        <v>344.56</v>
      </c>
      <c r="J40" t="str">
        <f>"x86 | "&amp;Table25[[#This Row],[Specification]] &amp;" | "&amp;Table25[[#This Row],[Flavor]]&amp;" | "&amp;Table25[[#This Row],[CPU]]&amp;" | "&amp;Table25[[#This Row],[RAM]]</f>
        <v>x86 | Memoria optimizada | m3.3xlarge.8 | 12 vCPU | 96 GB</v>
      </c>
      <c r="K40" t="s">
        <v>257</v>
      </c>
      <c r="L40" t="s">
        <v>171</v>
      </c>
      <c r="M40" t="s">
        <v>245</v>
      </c>
      <c r="N40" t="s">
        <v>248</v>
      </c>
      <c r="O40">
        <v>1.1759999999999999</v>
      </c>
      <c r="P40">
        <v>0.92200000000000004</v>
      </c>
      <c r="Q40">
        <v>0.80300000000000005</v>
      </c>
      <c r="R40" s="2">
        <v>858.4799999999999</v>
      </c>
      <c r="S40" s="2">
        <v>673.06000000000006</v>
      </c>
      <c r="T40">
        <v>586.19000000000005</v>
      </c>
      <c r="U40">
        <v>2.472</v>
      </c>
      <c r="V40">
        <f>Table25[[#This Row],[SQL-HORA]]*730</f>
        <v>1804.56</v>
      </c>
      <c r="W4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m3.3xlarge.8    12 vCPU   96 GB   | PPU 858.48 USD   | RI 673.06 USD   | SQL Std 1804.56 USD</v>
      </c>
      <c r="Z40" s="6">
        <v>12</v>
      </c>
      <c r="AA40" t="s">
        <v>228</v>
      </c>
      <c r="AB40" t="str">
        <f t="shared" si="0"/>
        <v>12 vCPU</v>
      </c>
      <c r="AC40" t="str">
        <f t="shared" si="1"/>
        <v>96 GB</v>
      </c>
      <c r="AD40" s="6">
        <v>96</v>
      </c>
      <c r="AE40" t="s">
        <v>229</v>
      </c>
    </row>
    <row r="41" spans="1:31">
      <c r="A41" t="s">
        <v>6</v>
      </c>
      <c r="B41" t="s">
        <v>63</v>
      </c>
      <c r="C41" t="s">
        <v>8</v>
      </c>
      <c r="D41" t="s">
        <v>9</v>
      </c>
      <c r="E41">
        <v>0.89600000000000002</v>
      </c>
      <c r="F41" t="s">
        <v>10</v>
      </c>
      <c r="G41">
        <f>Table14[[#This Row],[List Price($)]]*730</f>
        <v>654.08000000000004</v>
      </c>
      <c r="J41" t="str">
        <f>"x86 | "&amp;Table25[[#This Row],[Specification]] &amp;" | "&amp;Table25[[#This Row],[Flavor]]&amp;" | "&amp;Table25[[#This Row],[CPU]]&amp;" | "&amp;Table25[[#This Row],[RAM]]</f>
        <v>x86 | Memoria optimizada | m3.4xlarge.8 | 16 vCPU | 128 GB</v>
      </c>
      <c r="K41" t="s">
        <v>257</v>
      </c>
      <c r="L41" t="s">
        <v>172</v>
      </c>
      <c r="M41" t="s">
        <v>236</v>
      </c>
      <c r="N41" t="s">
        <v>231</v>
      </c>
      <c r="O41">
        <v>1.5680000000000001</v>
      </c>
      <c r="P41">
        <v>1.2290000000000001</v>
      </c>
      <c r="Q41">
        <v>1.071</v>
      </c>
      <c r="R41" s="2">
        <v>1144.6400000000001</v>
      </c>
      <c r="S41" s="2">
        <v>897.17000000000007</v>
      </c>
      <c r="T41">
        <v>781.82999999999993</v>
      </c>
      <c r="U41">
        <v>3.2959999999999998</v>
      </c>
      <c r="V41">
        <f>Table25[[#This Row],[SQL-HORA]]*730</f>
        <v>2406.08</v>
      </c>
      <c r="W4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m3.4xlarge.8    16 vCPU   128 GB   | PPU 1144.64 USD   | RI 897.17 USD   | SQL Std 2406.08 USD</v>
      </c>
      <c r="Z41" s="5">
        <v>16</v>
      </c>
      <c r="AA41" t="s">
        <v>228</v>
      </c>
      <c r="AB41" t="str">
        <f t="shared" si="0"/>
        <v>16 vCPU</v>
      </c>
      <c r="AC41" t="str">
        <f t="shared" si="1"/>
        <v>128 GB</v>
      </c>
      <c r="AD41" s="5">
        <v>128</v>
      </c>
      <c r="AE41" t="s">
        <v>229</v>
      </c>
    </row>
    <row r="42" spans="1:31">
      <c r="A42" t="s">
        <v>6</v>
      </c>
      <c r="B42" t="s">
        <v>14</v>
      </c>
      <c r="C42" t="s">
        <v>8</v>
      </c>
      <c r="D42" t="s">
        <v>9</v>
      </c>
      <c r="E42">
        <v>0.94399999999999995</v>
      </c>
      <c r="F42" t="s">
        <v>10</v>
      </c>
      <c r="G42">
        <f>Table14[[#This Row],[List Price($)]]*730</f>
        <v>689.12</v>
      </c>
      <c r="J42" t="str">
        <f>"x86 | "&amp;Table25[[#This Row],[Specification]] &amp;" | "&amp;Table25[[#This Row],[Flavor]]&amp;" | "&amp;Table25[[#This Row],[CPU]]&amp;" | "&amp;Table25[[#This Row],[RAM]]</f>
        <v>x86 | Memoria optimizada | m3.6xlarge.8 | 24 vCPU | 192 GB</v>
      </c>
      <c r="K42" t="s">
        <v>257</v>
      </c>
      <c r="L42" t="s">
        <v>173</v>
      </c>
      <c r="M42" t="s">
        <v>247</v>
      </c>
      <c r="N42" t="s">
        <v>243</v>
      </c>
      <c r="O42">
        <v>2.3519999999999999</v>
      </c>
      <c r="P42">
        <v>1.8440000000000001</v>
      </c>
      <c r="Q42">
        <v>1.6060000000000001</v>
      </c>
      <c r="R42" s="2">
        <v>1716.9599999999998</v>
      </c>
      <c r="S42" s="2">
        <v>1346.1200000000001</v>
      </c>
      <c r="T42">
        <v>1172.3800000000001</v>
      </c>
      <c r="V42">
        <f>Table25[[#This Row],[SQL-HORA]]*730</f>
        <v>0</v>
      </c>
      <c r="W4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m3.6xlarge.8    24 vCPU   192 GB   | PPU 1716.96 USD   | RI 1346.12 USD   | SQL Std 0 USD</v>
      </c>
      <c r="Z42" s="6">
        <v>24</v>
      </c>
      <c r="AA42" t="s">
        <v>228</v>
      </c>
      <c r="AB42" t="str">
        <f t="shared" si="0"/>
        <v>24 vCPU</v>
      </c>
      <c r="AC42" t="str">
        <f t="shared" si="1"/>
        <v>192 GB</v>
      </c>
      <c r="AD42" s="6">
        <v>192</v>
      </c>
      <c r="AE42" t="s">
        <v>229</v>
      </c>
    </row>
    <row r="43" spans="1:31">
      <c r="A43" t="s">
        <v>6</v>
      </c>
      <c r="B43" t="s">
        <v>25</v>
      </c>
      <c r="C43" t="s">
        <v>8</v>
      </c>
      <c r="D43" t="s">
        <v>9</v>
      </c>
      <c r="E43">
        <v>0.112</v>
      </c>
      <c r="F43" t="s">
        <v>10</v>
      </c>
      <c r="G43">
        <f>Table14[[#This Row],[List Price($)]]*730</f>
        <v>81.760000000000005</v>
      </c>
      <c r="J43" t="str">
        <f>"x86 | "&amp;Table25[[#This Row],[Specification]] &amp;" | "&amp;Table25[[#This Row],[Flavor]]&amp;" | "&amp;Table25[[#This Row],[CPU]]&amp;" | "&amp;Table25[[#This Row],[RAM]]</f>
        <v>x86 | Memoria optimizada | m3.8xlarge.8 | 32 vCPU | 256 GB</v>
      </c>
      <c r="K43" t="s">
        <v>257</v>
      </c>
      <c r="L43" t="s">
        <v>174</v>
      </c>
      <c r="M43" t="s">
        <v>238</v>
      </c>
      <c r="N43" t="s">
        <v>232</v>
      </c>
      <c r="O43">
        <v>3.1360000000000001</v>
      </c>
      <c r="P43">
        <v>2.4590000000000001</v>
      </c>
      <c r="Q43">
        <v>2.1419999999999999</v>
      </c>
      <c r="R43" s="2">
        <v>2289.2800000000002</v>
      </c>
      <c r="S43" s="2">
        <v>1795.0700000000002</v>
      </c>
      <c r="T43">
        <v>1563.6599999999999</v>
      </c>
      <c r="V43">
        <f>Table25[[#This Row],[SQL-HORA]]*730</f>
        <v>0</v>
      </c>
      <c r="W4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m3.8xlarge.8    32 vCPU   256 GB   | PPU 2289.28 USD   | RI 1795.07 USD   | SQL Std 0 USD</v>
      </c>
      <c r="Z43" s="5">
        <v>32</v>
      </c>
      <c r="AA43" t="s">
        <v>228</v>
      </c>
      <c r="AB43" t="str">
        <f t="shared" si="0"/>
        <v>32 vCPU</v>
      </c>
      <c r="AC43" t="str">
        <f t="shared" si="1"/>
        <v>256 GB</v>
      </c>
      <c r="AD43" s="5">
        <v>256</v>
      </c>
      <c r="AE43" t="s">
        <v>229</v>
      </c>
    </row>
    <row r="44" spans="1:31">
      <c r="A44" t="s">
        <v>6</v>
      </c>
      <c r="B44" t="s">
        <v>26</v>
      </c>
      <c r="C44" t="s">
        <v>8</v>
      </c>
      <c r="D44" t="s">
        <v>9</v>
      </c>
      <c r="E44">
        <v>0.11799999999999999</v>
      </c>
      <c r="F44" t="s">
        <v>10</v>
      </c>
      <c r="G44">
        <f>Table14[[#This Row],[List Price($)]]*730</f>
        <v>86.14</v>
      </c>
      <c r="J44" t="str">
        <f>"x86 | "&amp;Table25[[#This Row],[Specification]] &amp;" | "&amp;Table25[[#This Row],[Flavor]]&amp;" | "&amp;Table25[[#This Row],[CPU]]&amp;" | "&amp;Table25[[#This Row],[RAM]]</f>
        <v>x86 | Memoria optimizada | m3.large.8 | 2 vCPU | 16 GB</v>
      </c>
      <c r="K44" t="s">
        <v>257</v>
      </c>
      <c r="L44" t="s">
        <v>175</v>
      </c>
      <c r="M44" t="s">
        <v>239</v>
      </c>
      <c r="N44" t="s">
        <v>234</v>
      </c>
      <c r="O44">
        <v>0.19600000000000001</v>
      </c>
      <c r="P44">
        <v>0.154</v>
      </c>
      <c r="Q44">
        <v>0.13400000000000001</v>
      </c>
      <c r="R44" s="2">
        <v>143.08000000000001</v>
      </c>
      <c r="S44" s="2">
        <v>112.42</v>
      </c>
      <c r="T44">
        <v>97.820000000000007</v>
      </c>
      <c r="U44">
        <v>0.41199999999999998</v>
      </c>
      <c r="V44">
        <f>Table25[[#This Row],[SQL-HORA]]*730</f>
        <v>300.76</v>
      </c>
      <c r="W4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m3.large.8    2 vCPU   16 GB   | PPU 143.08 USD   | RI 112.42 USD   | SQL Std 300.76 USD</v>
      </c>
      <c r="Z44" s="6">
        <v>2</v>
      </c>
      <c r="AA44" t="s">
        <v>228</v>
      </c>
      <c r="AB44" t="str">
        <f t="shared" si="0"/>
        <v>2 vCPU</v>
      </c>
      <c r="AC44" t="str">
        <f t="shared" si="1"/>
        <v>16 GB</v>
      </c>
      <c r="AD44" s="6">
        <v>16</v>
      </c>
      <c r="AE44" t="s">
        <v>229</v>
      </c>
    </row>
    <row r="45" spans="1:31">
      <c r="A45" t="s">
        <v>6</v>
      </c>
      <c r="B45" t="s">
        <v>265</v>
      </c>
      <c r="C45" t="s">
        <v>8</v>
      </c>
      <c r="D45" t="s">
        <v>9</v>
      </c>
      <c r="E45">
        <v>5.6000000000000001E-2</v>
      </c>
      <c r="F45" t="s">
        <v>10</v>
      </c>
      <c r="G45">
        <f>Table14[[#This Row],[List Price($)]]*730</f>
        <v>40.880000000000003</v>
      </c>
      <c r="J45" t="str">
        <f>"x86 | "&amp;Table25[[#This Row],[Specification]] &amp;" | "&amp;Table25[[#This Row],[Flavor]]&amp;" | "&amp;Table25[[#This Row],[CPU]]&amp;" | "&amp;Table25[[#This Row],[RAM]]</f>
        <v>x86 | Memoria optimizada | m3.xlarge.8 | 4 vCPU | 32 GB</v>
      </c>
      <c r="K45" t="s">
        <v>257</v>
      </c>
      <c r="L45" t="s">
        <v>176</v>
      </c>
      <c r="M45" t="s">
        <v>227</v>
      </c>
      <c r="N45" t="s">
        <v>235</v>
      </c>
      <c r="O45">
        <v>0.39200000000000002</v>
      </c>
      <c r="P45">
        <v>0.307</v>
      </c>
      <c r="Q45">
        <v>0.26800000000000002</v>
      </c>
      <c r="R45" s="2">
        <v>286.16000000000003</v>
      </c>
      <c r="S45" s="2">
        <v>224.10999999999999</v>
      </c>
      <c r="T45">
        <v>195.64000000000001</v>
      </c>
      <c r="U45">
        <v>0.82399999999999995</v>
      </c>
      <c r="V45">
        <f>Table25[[#This Row],[SQL-HORA]]*730</f>
        <v>601.52</v>
      </c>
      <c r="W4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m3.xlarge.8    4 vCPU   32 GB   | PPU 286.16 USD   | RI 224.11 USD   | SQL Std 601.52 USD</v>
      </c>
      <c r="Z45" s="5">
        <v>4</v>
      </c>
      <c r="AA45" t="s">
        <v>228</v>
      </c>
      <c r="AB45" t="str">
        <f t="shared" si="0"/>
        <v>4 vCPU</v>
      </c>
      <c r="AC45" t="str">
        <f t="shared" si="1"/>
        <v>32 GB</v>
      </c>
      <c r="AD45" s="5">
        <v>32</v>
      </c>
      <c r="AE45" t="s">
        <v>229</v>
      </c>
    </row>
    <row r="46" spans="1:31">
      <c r="A46" t="s">
        <v>6</v>
      </c>
      <c r="B46" t="s">
        <v>266</v>
      </c>
      <c r="C46" t="s">
        <v>8</v>
      </c>
      <c r="D46" t="s">
        <v>9</v>
      </c>
      <c r="E46">
        <v>5.8999999999999997E-2</v>
      </c>
      <c r="F46" t="s">
        <v>10</v>
      </c>
      <c r="G46">
        <f>Table14[[#This Row],[List Price($)]]*730</f>
        <v>43.07</v>
      </c>
      <c r="J46" t="str">
        <f>"x86 | "&amp;Table25[[#This Row],[Specification]] &amp;" | "&amp;Table25[[#This Row],[Flavor]]&amp;" | "&amp;Table25[[#This Row],[CPU]]&amp;" | "&amp;Table25[[#This Row],[RAM]]</f>
        <v>x86 | Memoria optimizada | m3ne.8xlarge.8 | 32 vCPU | 256 GB</v>
      </c>
      <c r="K46" t="s">
        <v>257</v>
      </c>
      <c r="L46" t="s">
        <v>168</v>
      </c>
      <c r="M46" t="s">
        <v>238</v>
      </c>
      <c r="N46" t="s">
        <v>232</v>
      </c>
      <c r="O46">
        <v>3.2959999999999998</v>
      </c>
      <c r="P46">
        <v>2.5840000000000001</v>
      </c>
      <c r="Q46">
        <v>2.2509999999999999</v>
      </c>
      <c r="R46" s="2">
        <v>2406.08</v>
      </c>
      <c r="S46" s="2">
        <v>1886.3200000000002</v>
      </c>
      <c r="T46">
        <v>1643.23</v>
      </c>
      <c r="U46">
        <v>5.8879999999999999</v>
      </c>
      <c r="V46">
        <f>Table25[[#This Row],[SQL-HORA]]*730</f>
        <v>4298.24</v>
      </c>
      <c r="W4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m3ne.8xlarge.8    32 vCPU   256 GB   | PPU 2406.08 USD   | RI 1886.32 USD   | SQL Std 4298.24 USD</v>
      </c>
      <c r="Z46" s="6">
        <v>32</v>
      </c>
      <c r="AA46" t="s">
        <v>228</v>
      </c>
      <c r="AB46" t="str">
        <f t="shared" si="0"/>
        <v>32 vCPU</v>
      </c>
      <c r="AC46" t="str">
        <f t="shared" si="1"/>
        <v>256 GB</v>
      </c>
      <c r="AD46" s="6">
        <v>256</v>
      </c>
      <c r="AE46" t="s">
        <v>229</v>
      </c>
    </row>
    <row r="47" spans="1:31">
      <c r="A47" t="s">
        <v>6</v>
      </c>
      <c r="B47" t="s">
        <v>267</v>
      </c>
      <c r="C47" t="s">
        <v>8</v>
      </c>
      <c r="D47" t="s">
        <v>9</v>
      </c>
      <c r="E47">
        <v>2.8000000000000001E-2</v>
      </c>
      <c r="F47" t="s">
        <v>10</v>
      </c>
      <c r="G47">
        <f>Table14[[#This Row],[List Price($)]]*730</f>
        <v>20.440000000000001</v>
      </c>
      <c r="J47" t="str">
        <f>"x86 | "&amp;Table25[[#This Row],[Specification]] &amp;" | "&amp;Table25[[#This Row],[Flavor]]&amp;" | "&amp;Table25[[#This Row],[CPU]]&amp;" | "&amp;Table25[[#This Row],[RAM]]</f>
        <v>x86 | Memoria optimizada | m6.16xlarge.8 | 64 vCPU | 512 GB</v>
      </c>
      <c r="K47" t="s">
        <v>257</v>
      </c>
      <c r="L47" t="s">
        <v>177</v>
      </c>
      <c r="M47" t="s">
        <v>244</v>
      </c>
      <c r="N47" t="s">
        <v>251</v>
      </c>
      <c r="O47">
        <v>6.2720000000000002</v>
      </c>
      <c r="P47">
        <v>4.9169999999999998</v>
      </c>
      <c r="Q47">
        <v>4.2839999999999998</v>
      </c>
      <c r="R47" s="2">
        <v>4578.5600000000004</v>
      </c>
      <c r="S47" s="2">
        <v>3589.41</v>
      </c>
      <c r="T47">
        <v>3127.3199999999997</v>
      </c>
      <c r="U47">
        <v>8.8640000000000008</v>
      </c>
      <c r="V47">
        <f>Table25[[#This Row],[SQL-HORA]]*730</f>
        <v>6470.72</v>
      </c>
      <c r="W4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m6.16xlarge.8    64 vCPU   512 GB   | PPU 4578.56 USD   | RI 3589.41 USD   | SQL Std 6470.72 USD</v>
      </c>
      <c r="Z47" s="5">
        <v>64</v>
      </c>
      <c r="AA47" t="s">
        <v>228</v>
      </c>
      <c r="AB47" t="str">
        <f t="shared" si="0"/>
        <v>64 vCPU</v>
      </c>
      <c r="AC47" t="str">
        <f t="shared" si="1"/>
        <v>512 GB</v>
      </c>
      <c r="AD47" s="5">
        <v>512</v>
      </c>
      <c r="AE47" t="s">
        <v>229</v>
      </c>
    </row>
    <row r="48" spans="1:31">
      <c r="A48" t="s">
        <v>6</v>
      </c>
      <c r="B48" t="s">
        <v>62</v>
      </c>
      <c r="C48" t="s">
        <v>8</v>
      </c>
      <c r="D48" t="s">
        <v>9</v>
      </c>
      <c r="E48">
        <v>0.224</v>
      </c>
      <c r="F48" t="s">
        <v>10</v>
      </c>
      <c r="G48">
        <f>Table14[[#This Row],[List Price($)]]*730</f>
        <v>163.52000000000001</v>
      </c>
      <c r="J48" t="str">
        <f>"x86 | "&amp;Table25[[#This Row],[Specification]] &amp;" | "&amp;Table25[[#This Row],[Flavor]]&amp;" | "&amp;Table25[[#This Row],[CPU]]&amp;" | "&amp;Table25[[#This Row],[RAM]]</f>
        <v>x86 | Memoria optimizada | m6.2xlarge.8 | 8 vCPU | 64 GB</v>
      </c>
      <c r="K48" t="s">
        <v>257</v>
      </c>
      <c r="L48" t="s">
        <v>178</v>
      </c>
      <c r="M48" t="s">
        <v>233</v>
      </c>
      <c r="N48" t="s">
        <v>237</v>
      </c>
      <c r="O48">
        <v>0.78400000000000003</v>
      </c>
      <c r="P48">
        <v>0.61499999999999999</v>
      </c>
      <c r="Q48">
        <v>0.53500000000000003</v>
      </c>
      <c r="R48" s="2">
        <v>572.32000000000005</v>
      </c>
      <c r="S48" s="2">
        <v>448.95</v>
      </c>
      <c r="T48">
        <v>390.55</v>
      </c>
      <c r="U48">
        <v>1.6479999999999999</v>
      </c>
      <c r="V48">
        <f>Table25[[#This Row],[SQL-HORA]]*730</f>
        <v>1203.04</v>
      </c>
      <c r="W4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m6.2xlarge.8    8 vCPU   64 GB   | PPU 572.32 USD   | RI 448.95 USD   | SQL Std 1203.04 USD</v>
      </c>
      <c r="Z48" s="6">
        <v>8</v>
      </c>
      <c r="AA48" t="s">
        <v>228</v>
      </c>
      <c r="AB48" t="str">
        <f t="shared" si="0"/>
        <v>8 vCPU</v>
      </c>
      <c r="AC48" t="str">
        <f t="shared" si="1"/>
        <v>64 GB</v>
      </c>
      <c r="AD48" s="6">
        <v>64</v>
      </c>
      <c r="AE48" t="s">
        <v>229</v>
      </c>
    </row>
    <row r="49" spans="1:31">
      <c r="A49" t="s">
        <v>6</v>
      </c>
      <c r="B49" t="s">
        <v>65</v>
      </c>
      <c r="C49" t="s">
        <v>8</v>
      </c>
      <c r="D49" t="s">
        <v>9</v>
      </c>
      <c r="E49">
        <v>0.23599999999999999</v>
      </c>
      <c r="F49" t="s">
        <v>10</v>
      </c>
      <c r="G49">
        <f>Table14[[#This Row],[List Price($)]]*730</f>
        <v>172.28</v>
      </c>
      <c r="J49" t="str">
        <f>"x86 | "&amp;Table25[[#This Row],[Specification]] &amp;" | "&amp;Table25[[#This Row],[Flavor]]&amp;" | "&amp;Table25[[#This Row],[CPU]]&amp;" | "&amp;Table25[[#This Row],[RAM]]</f>
        <v>x86 | Memoria optimizada | m6.3xlarge.8 | 12 vCPU | 96 GB</v>
      </c>
      <c r="K49" t="s">
        <v>257</v>
      </c>
      <c r="L49" t="s">
        <v>179</v>
      </c>
      <c r="M49" t="s">
        <v>245</v>
      </c>
      <c r="N49" t="s">
        <v>248</v>
      </c>
      <c r="O49">
        <v>1.1759999999999999</v>
      </c>
      <c r="P49">
        <v>0.92200000000000004</v>
      </c>
      <c r="Q49">
        <v>0.80300000000000005</v>
      </c>
      <c r="R49" s="2">
        <v>858.4799999999999</v>
      </c>
      <c r="S49" s="2">
        <v>673.06000000000006</v>
      </c>
      <c r="T49">
        <v>586.19000000000005</v>
      </c>
      <c r="U49">
        <v>2.472</v>
      </c>
      <c r="V49">
        <f>Table25[[#This Row],[SQL-HORA]]*730</f>
        <v>1804.56</v>
      </c>
      <c r="W4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m6.3xlarge.8    12 vCPU   96 GB   | PPU 858.48 USD   | RI 673.06 USD   | SQL Std 1804.56 USD</v>
      </c>
      <c r="Z49" s="5">
        <v>12</v>
      </c>
      <c r="AA49" t="s">
        <v>228</v>
      </c>
      <c r="AB49" t="str">
        <f t="shared" si="0"/>
        <v>12 vCPU</v>
      </c>
      <c r="AC49" t="str">
        <f t="shared" si="1"/>
        <v>96 GB</v>
      </c>
      <c r="AD49" s="5">
        <v>96</v>
      </c>
      <c r="AE49" t="s">
        <v>229</v>
      </c>
    </row>
    <row r="50" spans="1:31">
      <c r="A50" t="s">
        <v>6</v>
      </c>
      <c r="B50" t="s">
        <v>66</v>
      </c>
      <c r="C50" t="s">
        <v>8</v>
      </c>
      <c r="D50" t="s">
        <v>9</v>
      </c>
      <c r="E50">
        <v>0.16</v>
      </c>
      <c r="F50" t="s">
        <v>10</v>
      </c>
      <c r="G50">
        <f>Table14[[#This Row],[List Price($)]]*730</f>
        <v>116.8</v>
      </c>
      <c r="J50" t="str">
        <f>"x86 | "&amp;Table25[[#This Row],[Specification]] &amp;" | "&amp;Table25[[#This Row],[Flavor]]&amp;" | "&amp;Table25[[#This Row],[CPU]]&amp;" | "&amp;Table25[[#This Row],[RAM]]</f>
        <v>x86 | Memoria optimizada | m6.4xlarge.8 | 16 vCPU | 128 GB</v>
      </c>
      <c r="K50" t="s">
        <v>257</v>
      </c>
      <c r="L50" t="s">
        <v>180</v>
      </c>
      <c r="M50" t="s">
        <v>236</v>
      </c>
      <c r="N50" t="s">
        <v>231</v>
      </c>
      <c r="O50">
        <v>1.5680000000000001</v>
      </c>
      <c r="P50">
        <v>1.2290000000000001</v>
      </c>
      <c r="Q50">
        <v>1.071</v>
      </c>
      <c r="R50" s="2">
        <v>1144.6400000000001</v>
      </c>
      <c r="S50" s="2">
        <v>897.17000000000007</v>
      </c>
      <c r="T50">
        <v>781.82999999999993</v>
      </c>
      <c r="U50">
        <v>3.2959999999999998</v>
      </c>
      <c r="V50">
        <f>Table25[[#This Row],[SQL-HORA]]*730</f>
        <v>2406.08</v>
      </c>
      <c r="W5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m6.4xlarge.8    16 vCPU   128 GB   | PPU 1144.64 USD   | RI 897.17 USD   | SQL Std 2406.08 USD</v>
      </c>
      <c r="Z50" s="6">
        <v>16</v>
      </c>
      <c r="AA50" t="s">
        <v>228</v>
      </c>
      <c r="AB50" t="str">
        <f t="shared" si="0"/>
        <v>16 vCPU</v>
      </c>
      <c r="AC50" t="str">
        <f t="shared" si="1"/>
        <v>128 GB</v>
      </c>
      <c r="AD50" s="6">
        <v>128</v>
      </c>
      <c r="AE50" t="s">
        <v>229</v>
      </c>
    </row>
    <row r="51" spans="1:31">
      <c r="A51" t="s">
        <v>6</v>
      </c>
      <c r="B51" t="s">
        <v>64</v>
      </c>
      <c r="C51" t="s">
        <v>8</v>
      </c>
      <c r="D51" t="s">
        <v>9</v>
      </c>
      <c r="E51">
        <v>0.216</v>
      </c>
      <c r="F51" t="s">
        <v>10</v>
      </c>
      <c r="G51">
        <f>Table14[[#This Row],[List Price($)]]*730</f>
        <v>157.68</v>
      </c>
      <c r="J51" t="str">
        <f>"x86 | "&amp;Table25[[#This Row],[Specification]] &amp;" | "&amp;Table25[[#This Row],[Flavor]]&amp;" | "&amp;Table25[[#This Row],[CPU]]&amp;" | "&amp;Table25[[#This Row],[RAM]]</f>
        <v>x86 | Memoria optimizada | m6.6xlarge.8 | 24 vCPU | 192 GB</v>
      </c>
      <c r="K51" t="s">
        <v>257</v>
      </c>
      <c r="L51" t="s">
        <v>181</v>
      </c>
      <c r="M51" t="s">
        <v>247</v>
      </c>
      <c r="N51" t="s">
        <v>243</v>
      </c>
      <c r="O51">
        <v>2.3519999999999999</v>
      </c>
      <c r="P51">
        <v>1.8440000000000001</v>
      </c>
      <c r="Q51">
        <v>1.6060000000000001</v>
      </c>
      <c r="R51" s="2">
        <v>1716.9599999999998</v>
      </c>
      <c r="S51" s="2">
        <v>1346.1200000000001</v>
      </c>
      <c r="T51">
        <v>1172.3800000000001</v>
      </c>
      <c r="U51">
        <v>4.944</v>
      </c>
      <c r="V51">
        <f>Table25[[#This Row],[SQL-HORA]]*730</f>
        <v>3609.12</v>
      </c>
      <c r="W5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m6.6xlarge.8    24 vCPU   192 GB   | PPU 1716.96 USD   | RI 1346.12 USD   | SQL Std 3609.12 USD</v>
      </c>
      <c r="Z51" s="5">
        <v>24</v>
      </c>
      <c r="AA51" t="s">
        <v>228</v>
      </c>
      <c r="AB51" t="str">
        <f t="shared" si="0"/>
        <v>24 vCPU</v>
      </c>
      <c r="AC51" t="str">
        <f t="shared" si="1"/>
        <v>192 GB</v>
      </c>
      <c r="AD51" s="5">
        <v>192</v>
      </c>
      <c r="AE51" t="s">
        <v>229</v>
      </c>
    </row>
    <row r="52" spans="1:31">
      <c r="A52" t="s">
        <v>6</v>
      </c>
      <c r="B52" t="s">
        <v>28</v>
      </c>
      <c r="C52" t="s">
        <v>8</v>
      </c>
      <c r="D52" t="s">
        <v>9</v>
      </c>
      <c r="E52">
        <v>0.32</v>
      </c>
      <c r="F52" t="s">
        <v>10</v>
      </c>
      <c r="G52">
        <f>Table14[[#This Row],[List Price($)]]*730</f>
        <v>233.6</v>
      </c>
      <c r="J52" t="str">
        <f>"x86 | "&amp;Table25[[#This Row],[Specification]] &amp;" | "&amp;Table25[[#This Row],[Flavor]]&amp;" | "&amp;Table25[[#This Row],[CPU]]&amp;" | "&amp;Table25[[#This Row],[RAM]]</f>
        <v>x86 | Memoria optimizada | m6.8xlarge.8 | 32 vCPU | 256 GB</v>
      </c>
      <c r="K52" t="s">
        <v>257</v>
      </c>
      <c r="L52" t="s">
        <v>182</v>
      </c>
      <c r="M52" t="s">
        <v>238</v>
      </c>
      <c r="N52" t="s">
        <v>232</v>
      </c>
      <c r="O52">
        <v>3.1360000000000001</v>
      </c>
      <c r="P52">
        <v>2.4590000000000001</v>
      </c>
      <c r="Q52">
        <v>2.1419999999999999</v>
      </c>
      <c r="R52" s="2">
        <v>2289.2800000000002</v>
      </c>
      <c r="S52" s="2">
        <v>1795.0700000000002</v>
      </c>
      <c r="T52">
        <v>1563.6599999999999</v>
      </c>
      <c r="U52">
        <v>5.7279999999999998</v>
      </c>
      <c r="V52">
        <f>Table25[[#This Row],[SQL-HORA]]*730</f>
        <v>4181.4399999999996</v>
      </c>
      <c r="W5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m6.8xlarge.8    32 vCPU   256 GB   | PPU 2289.28 USD   | RI 1795.07 USD   | SQL Std 4181.44 USD</v>
      </c>
      <c r="Z52" s="6">
        <v>32</v>
      </c>
      <c r="AA52" t="s">
        <v>228</v>
      </c>
      <c r="AB52" t="str">
        <f t="shared" si="0"/>
        <v>32 vCPU</v>
      </c>
      <c r="AC52" t="str">
        <f t="shared" si="1"/>
        <v>256 GB</v>
      </c>
      <c r="AD52" s="6">
        <v>256</v>
      </c>
      <c r="AE52" t="s">
        <v>229</v>
      </c>
    </row>
    <row r="53" spans="1:31">
      <c r="A53" t="s">
        <v>6</v>
      </c>
      <c r="B53" t="s">
        <v>29</v>
      </c>
      <c r="C53" t="s">
        <v>8</v>
      </c>
      <c r="D53" t="s">
        <v>9</v>
      </c>
      <c r="E53">
        <v>0.432</v>
      </c>
      <c r="F53" t="s">
        <v>10</v>
      </c>
      <c r="G53">
        <f>Table14[[#This Row],[List Price($)]]*730</f>
        <v>315.36</v>
      </c>
      <c r="J53" t="str">
        <f>"x86 | "&amp;Table25[[#This Row],[Specification]] &amp;" | "&amp;Table25[[#This Row],[Flavor]]&amp;" | "&amp;Table25[[#This Row],[CPU]]&amp;" | "&amp;Table25[[#This Row],[RAM]]</f>
        <v>x86 | Memoria optimizada | m6.large.8 | 2 vCPU | 16 GB</v>
      </c>
      <c r="K53" t="s">
        <v>257</v>
      </c>
      <c r="L53" t="s">
        <v>183</v>
      </c>
      <c r="M53" t="s">
        <v>239</v>
      </c>
      <c r="N53" t="s">
        <v>234</v>
      </c>
      <c r="O53">
        <v>0.19600000000000001</v>
      </c>
      <c r="P53">
        <v>0.154</v>
      </c>
      <c r="Q53">
        <v>0.13400000000000001</v>
      </c>
      <c r="R53" s="2">
        <v>143.08000000000001</v>
      </c>
      <c r="S53" s="2">
        <v>112.42</v>
      </c>
      <c r="T53">
        <v>97.820000000000007</v>
      </c>
      <c r="U53">
        <v>0.41199999999999998</v>
      </c>
      <c r="V53">
        <f>Table25[[#This Row],[SQL-HORA]]*730</f>
        <v>300.76</v>
      </c>
      <c r="W5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m6.large.8    2 vCPU   16 GB   | PPU 143.08 USD   | RI 112.42 USD   | SQL Std 300.76 USD</v>
      </c>
      <c r="Z53" s="5">
        <v>2</v>
      </c>
      <c r="AA53" t="s">
        <v>228</v>
      </c>
      <c r="AB53" t="str">
        <f t="shared" si="0"/>
        <v>2 vCPU</v>
      </c>
      <c r="AC53" t="str">
        <f t="shared" si="1"/>
        <v>16 GB</v>
      </c>
      <c r="AD53" s="5">
        <v>16</v>
      </c>
      <c r="AE53" t="s">
        <v>229</v>
      </c>
    </row>
    <row r="54" spans="1:31">
      <c r="A54" t="s">
        <v>6</v>
      </c>
      <c r="B54" t="s">
        <v>37</v>
      </c>
      <c r="C54" t="s">
        <v>8</v>
      </c>
      <c r="D54" t="s">
        <v>9</v>
      </c>
      <c r="E54">
        <v>0.04</v>
      </c>
      <c r="F54" t="s">
        <v>10</v>
      </c>
      <c r="G54">
        <f>Table14[[#This Row],[List Price($)]]*730</f>
        <v>29.2</v>
      </c>
      <c r="J54" t="str">
        <f>"x86 | "&amp;Table25[[#This Row],[Specification]] &amp;" | "&amp;Table25[[#This Row],[Flavor]]&amp;" | "&amp;Table25[[#This Row],[CPU]]&amp;" | "&amp;Table25[[#This Row],[RAM]]</f>
        <v>x86 | Memoria optimizada | m6.xlarge.8 | 4 vCPU | 32 GB</v>
      </c>
      <c r="K54" t="s">
        <v>257</v>
      </c>
      <c r="L54" t="s">
        <v>184</v>
      </c>
      <c r="M54" t="s">
        <v>227</v>
      </c>
      <c r="N54" t="s">
        <v>235</v>
      </c>
      <c r="O54">
        <v>0.39200000000000002</v>
      </c>
      <c r="P54">
        <v>0.307</v>
      </c>
      <c r="Q54">
        <v>0.26800000000000002</v>
      </c>
      <c r="R54" s="2">
        <v>286.16000000000003</v>
      </c>
      <c r="S54" s="2">
        <v>224.10999999999999</v>
      </c>
      <c r="T54">
        <v>195.64000000000001</v>
      </c>
      <c r="U54">
        <v>0.82399999999999995</v>
      </c>
      <c r="V54">
        <f>Table25[[#This Row],[SQL-HORA]]*730</f>
        <v>601.52</v>
      </c>
      <c r="W5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m6.xlarge.8    4 vCPU   32 GB   | PPU 286.16 USD   | RI 224.11 USD   | SQL Std 601.52 USD</v>
      </c>
      <c r="Z54" s="6">
        <v>4</v>
      </c>
      <c r="AA54" t="s">
        <v>228</v>
      </c>
      <c r="AB54" t="str">
        <f t="shared" si="0"/>
        <v>4 vCPU</v>
      </c>
      <c r="AC54" t="str">
        <f t="shared" si="1"/>
        <v>32 GB</v>
      </c>
      <c r="AD54" s="6">
        <v>32</v>
      </c>
      <c r="AE54" t="s">
        <v>229</v>
      </c>
    </row>
    <row r="55" spans="1:31">
      <c r="A55" t="s">
        <v>6</v>
      </c>
      <c r="B55" t="s">
        <v>7</v>
      </c>
      <c r="C55" t="s">
        <v>8</v>
      </c>
      <c r="D55" t="s">
        <v>9</v>
      </c>
      <c r="E55">
        <v>5.3999999999999999E-2</v>
      </c>
      <c r="F55" t="s">
        <v>10</v>
      </c>
      <c r="G55">
        <f>Table14[[#This Row],[List Price($)]]*730</f>
        <v>39.42</v>
      </c>
      <c r="J55" t="str">
        <f>"x86 | "&amp;Table25[[#This Row],[Specification]] &amp;" | "&amp;Table25[[#This Row],[Flavor]]&amp;" | "&amp;Table25[[#This Row],[CPU]]&amp;" | "&amp;Table25[[#This Row],[RAM]]</f>
        <v>x86 | Aceleración mediante GPU | p2s.16xlarge.8 | 64 vCPU | 512 GB</v>
      </c>
      <c r="K55" t="s">
        <v>260</v>
      </c>
      <c r="L55" t="s">
        <v>94</v>
      </c>
      <c r="M55" t="s">
        <v>244</v>
      </c>
      <c r="N55" t="s">
        <v>251</v>
      </c>
      <c r="O55">
        <v>26.053000000000001</v>
      </c>
      <c r="R55" s="2">
        <v>19018.690000000002</v>
      </c>
      <c r="S55" s="2"/>
      <c r="V55">
        <f>Table25[[#This Row],[SQL-HORA]]*730</f>
        <v>0</v>
      </c>
      <c r="W5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p2s.16xlarge.8    64 vCPU   512 GB   | PPU 19018.69 USD   | RI  USD   | SQL Std 0 USD</v>
      </c>
      <c r="Z55" s="5">
        <v>64</v>
      </c>
      <c r="AA55" t="s">
        <v>228</v>
      </c>
      <c r="AB55" t="str">
        <f t="shared" si="0"/>
        <v>64 vCPU</v>
      </c>
      <c r="AC55" t="str">
        <f t="shared" si="1"/>
        <v>512 GB</v>
      </c>
      <c r="AD55" s="5">
        <v>512</v>
      </c>
      <c r="AE55" t="s">
        <v>229</v>
      </c>
    </row>
    <row r="56" spans="1:31">
      <c r="A56" t="s">
        <v>6</v>
      </c>
      <c r="B56" t="s">
        <v>268</v>
      </c>
      <c r="C56" t="s">
        <v>8</v>
      </c>
      <c r="D56" t="s">
        <v>9</v>
      </c>
      <c r="E56">
        <v>2.7E-2</v>
      </c>
      <c r="F56" t="s">
        <v>10</v>
      </c>
      <c r="G56">
        <f>Table14[[#This Row],[List Price($)]]*730</f>
        <v>19.71</v>
      </c>
      <c r="J56" t="str">
        <f>"x86 | "&amp;Table25[[#This Row],[Specification]] &amp;" | "&amp;Table25[[#This Row],[Flavor]]&amp;" | "&amp;Table25[[#This Row],[CPU]]&amp;" | "&amp;Table25[[#This Row],[RAM]]</f>
        <v>x86 | Aceleración mediante GPU | p2s.2xlarge.8 | 8 vCPU | 64 GB</v>
      </c>
      <c r="K56" t="s">
        <v>260</v>
      </c>
      <c r="L56" t="s">
        <v>96</v>
      </c>
      <c r="M56" t="s">
        <v>233</v>
      </c>
      <c r="N56" t="s">
        <v>237</v>
      </c>
      <c r="O56">
        <v>3.2570000000000001</v>
      </c>
      <c r="R56" s="2">
        <v>2377.61</v>
      </c>
      <c r="S56" s="2"/>
      <c r="V56">
        <f>Table25[[#This Row],[SQL-HORA]]*730</f>
        <v>0</v>
      </c>
      <c r="W5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p2s.2xlarge.8    8 vCPU   64 GB   | PPU 2377.61 USD   | RI  USD   | SQL Std 0 USD</v>
      </c>
      <c r="Z56" s="6">
        <v>8</v>
      </c>
      <c r="AA56" t="s">
        <v>228</v>
      </c>
      <c r="AB56" t="str">
        <f t="shared" si="0"/>
        <v>8 vCPU</v>
      </c>
      <c r="AC56" t="str">
        <f t="shared" si="1"/>
        <v>64 GB</v>
      </c>
      <c r="AD56" s="6">
        <v>64</v>
      </c>
      <c r="AE56" t="s">
        <v>229</v>
      </c>
    </row>
    <row r="57" spans="1:31">
      <c r="A57" t="s">
        <v>6</v>
      </c>
      <c r="B57" t="s">
        <v>269</v>
      </c>
      <c r="C57" t="s">
        <v>8</v>
      </c>
      <c r="D57" t="s">
        <v>9</v>
      </c>
      <c r="E57">
        <v>0.02</v>
      </c>
      <c r="F57" t="s">
        <v>10</v>
      </c>
      <c r="G57">
        <f>Table14[[#This Row],[List Price($)]]*730</f>
        <v>14.6</v>
      </c>
      <c r="J57" t="str">
        <f>"x86 | "&amp;Table25[[#This Row],[Specification]] &amp;" | "&amp;Table25[[#This Row],[Flavor]]&amp;" | "&amp;Table25[[#This Row],[CPU]]&amp;" | "&amp;Table25[[#This Row],[RAM]]</f>
        <v>x86 | Aceleración mediante GPU | p2s.4xlarge.8 | 16 vCPU | 128 GB</v>
      </c>
      <c r="K57" t="s">
        <v>260</v>
      </c>
      <c r="L57" t="s">
        <v>98</v>
      </c>
      <c r="M57" t="s">
        <v>236</v>
      </c>
      <c r="N57" t="s">
        <v>231</v>
      </c>
      <c r="O57">
        <v>6.5129999999999999</v>
      </c>
      <c r="R57" s="2">
        <v>4754.49</v>
      </c>
      <c r="S57" s="2"/>
      <c r="V57">
        <f>Table25[[#This Row],[SQL-HORA]]*730</f>
        <v>0</v>
      </c>
      <c r="W5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p2s.4xlarge.8    16 vCPU   128 GB   | PPU 4754.49 USD   | RI  USD   | SQL Std 0 USD</v>
      </c>
      <c r="Z57" s="5">
        <v>16</v>
      </c>
      <c r="AA57" t="s">
        <v>228</v>
      </c>
      <c r="AB57" t="str">
        <f t="shared" si="0"/>
        <v>16 vCPU</v>
      </c>
      <c r="AC57" t="str">
        <f t="shared" si="1"/>
        <v>128 GB</v>
      </c>
      <c r="AD57" s="5">
        <v>128</v>
      </c>
      <c r="AE57" t="s">
        <v>229</v>
      </c>
    </row>
    <row r="58" spans="1:31">
      <c r="A58" t="s">
        <v>6</v>
      </c>
      <c r="B58" t="s">
        <v>54</v>
      </c>
      <c r="C58" t="s">
        <v>8</v>
      </c>
      <c r="D58" t="s">
        <v>9</v>
      </c>
      <c r="E58">
        <v>0.08</v>
      </c>
      <c r="F58" t="s">
        <v>10</v>
      </c>
      <c r="G58">
        <f>Table14[[#This Row],[List Price($)]]*730</f>
        <v>58.4</v>
      </c>
      <c r="J58" t="str">
        <f>"x86 | "&amp;Table25[[#This Row],[Specification]] &amp;" | "&amp;Table25[[#This Row],[Flavor]]&amp;" | "&amp;Table25[[#This Row],[CPU]]&amp;" | "&amp;Table25[[#This Row],[RAM]]</f>
        <v>x86 | Aceleración mediante GPU | p2s.8xlarge.8 | 32 vCPU | 256 GB</v>
      </c>
      <c r="K58" t="s">
        <v>260</v>
      </c>
      <c r="L58" t="s">
        <v>100</v>
      </c>
      <c r="M58" t="s">
        <v>238</v>
      </c>
      <c r="N58" t="s">
        <v>232</v>
      </c>
      <c r="O58">
        <v>13.026</v>
      </c>
      <c r="R58" s="2">
        <v>9508.98</v>
      </c>
      <c r="S58" s="2"/>
      <c r="V58">
        <f>Table25[[#This Row],[SQL-HORA]]*730</f>
        <v>0</v>
      </c>
      <c r="W5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p2s.8xlarge.8    32 vCPU   256 GB   | PPU 9508.98 USD   | RI  USD   | SQL Std 0 USD</v>
      </c>
      <c r="Z58" s="6">
        <v>32</v>
      </c>
      <c r="AA58" t="s">
        <v>228</v>
      </c>
      <c r="AB58" t="str">
        <f t="shared" si="0"/>
        <v>32 vCPU</v>
      </c>
      <c r="AC58" t="str">
        <f t="shared" si="1"/>
        <v>256 GB</v>
      </c>
      <c r="AD58" s="6">
        <v>256</v>
      </c>
      <c r="AE58" t="s">
        <v>229</v>
      </c>
    </row>
    <row r="59" spans="1:31">
      <c r="A59" t="s">
        <v>6</v>
      </c>
      <c r="B59" t="s">
        <v>48</v>
      </c>
      <c r="C59" t="s">
        <v>8</v>
      </c>
      <c r="D59" t="s">
        <v>9</v>
      </c>
      <c r="E59">
        <v>0.108</v>
      </c>
      <c r="F59" t="s">
        <v>10</v>
      </c>
      <c r="G59">
        <f>Table14[[#This Row],[List Price($)]]*730</f>
        <v>78.84</v>
      </c>
      <c r="J59" t="str">
        <f>"x86 | "&amp;Table25[[#This Row],[Specification]] &amp;" | "&amp;Table25[[#This Row],[Flavor]]&amp;" | "&amp;Table25[[#This Row],[CPU]]&amp;" | "&amp;Table25[[#This Row],[RAM]]</f>
        <v>x86 | Aceleración mediante GPU | pi2.2xlarge.4 | 8 vCPU | 32 GB</v>
      </c>
      <c r="K59" t="s">
        <v>260</v>
      </c>
      <c r="L59" t="s">
        <v>102</v>
      </c>
      <c r="M59" t="s">
        <v>233</v>
      </c>
      <c r="N59" t="s">
        <v>235</v>
      </c>
      <c r="O59">
        <v>1.1200000000000001</v>
      </c>
      <c r="P59">
        <v>0.84204999999999997</v>
      </c>
      <c r="Q59">
        <v>0.69301000000000001</v>
      </c>
      <c r="R59" s="2">
        <v>817.6</v>
      </c>
      <c r="S59" s="2">
        <v>614.69650000000001</v>
      </c>
      <c r="T59">
        <v>505.89730000000003</v>
      </c>
      <c r="V59">
        <f>Table25[[#This Row],[SQL-HORA]]*730</f>
        <v>0</v>
      </c>
      <c r="W5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pi2.2xlarge.4    8 vCPU   32 GB   | PPU 817.6 USD   | RI 614.6965 USD   | SQL Std 0 USD</v>
      </c>
      <c r="Z59" s="5">
        <v>8</v>
      </c>
      <c r="AA59" t="s">
        <v>228</v>
      </c>
      <c r="AB59" t="str">
        <f t="shared" si="0"/>
        <v>8 vCPU</v>
      </c>
      <c r="AC59" t="str">
        <f t="shared" si="1"/>
        <v>32 GB</v>
      </c>
      <c r="AD59" s="5">
        <v>32</v>
      </c>
      <c r="AE59" t="s">
        <v>229</v>
      </c>
    </row>
    <row r="60" spans="1:31">
      <c r="A60" t="s">
        <v>6</v>
      </c>
      <c r="B60" t="s">
        <v>84</v>
      </c>
      <c r="C60" t="s">
        <v>8</v>
      </c>
      <c r="D60" t="s">
        <v>9</v>
      </c>
      <c r="E60">
        <v>2.6760000000000002</v>
      </c>
      <c r="F60" t="s">
        <v>10</v>
      </c>
      <c r="G60">
        <f>Table14[[#This Row],[List Price($)]]*730</f>
        <v>1953.48</v>
      </c>
      <c r="J60" t="str">
        <f>"x86 | "&amp;Table25[[#This Row],[Specification]] &amp;" | "&amp;Table25[[#This Row],[Flavor]]&amp;" | "&amp;Table25[[#This Row],[CPU]]&amp;" | "&amp;Table25[[#This Row],[RAM]]</f>
        <v>x86 | Aceleración mediante GPU | pi2.4xlarge.4 | 16 vCPU | 64 GB</v>
      </c>
      <c r="K60" t="s">
        <v>260</v>
      </c>
      <c r="L60" t="s">
        <v>104</v>
      </c>
      <c r="M60" t="s">
        <v>236</v>
      </c>
      <c r="N60" t="s">
        <v>237</v>
      </c>
      <c r="O60">
        <v>2.2400000000000002</v>
      </c>
      <c r="P60">
        <v>1.68397</v>
      </c>
      <c r="Q60">
        <v>1.3860300000000001</v>
      </c>
      <c r="R60" s="2">
        <v>1635.2</v>
      </c>
      <c r="S60" s="2">
        <v>1229.2981</v>
      </c>
      <c r="T60">
        <v>1011.8019</v>
      </c>
      <c r="V60">
        <f>Table25[[#This Row],[SQL-HORA]]*730</f>
        <v>0</v>
      </c>
      <c r="W6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pi2.4xlarge.4    16 vCPU   64 GB   | PPU 1635.2 USD   | RI 1229.2981 USD   | SQL Std 0 USD</v>
      </c>
      <c r="Z60" s="6">
        <v>16</v>
      </c>
      <c r="AA60" t="s">
        <v>228</v>
      </c>
      <c r="AB60" t="str">
        <f t="shared" si="0"/>
        <v>16 vCPU</v>
      </c>
      <c r="AC60" t="str">
        <f t="shared" si="1"/>
        <v>64 GB</v>
      </c>
      <c r="AD60" s="6">
        <v>64</v>
      </c>
      <c r="AE60" t="s">
        <v>229</v>
      </c>
    </row>
    <row r="61" spans="1:31">
      <c r="A61" t="s">
        <v>6</v>
      </c>
      <c r="B61" t="s">
        <v>17</v>
      </c>
      <c r="C61" t="s">
        <v>8</v>
      </c>
      <c r="D61" t="s">
        <v>9</v>
      </c>
      <c r="E61">
        <v>2.843</v>
      </c>
      <c r="F61" t="s">
        <v>10</v>
      </c>
      <c r="G61">
        <f>Table14[[#This Row],[List Price($)]]*730</f>
        <v>2075.39</v>
      </c>
      <c r="J61" t="str">
        <f>"x86 | "&amp;Table25[[#This Row],[Specification]] &amp;" | "&amp;Table25[[#This Row],[Flavor]]&amp;" | "&amp;Table25[[#This Row],[CPU]]&amp;" | "&amp;Table25[[#This Row],[RAM]]</f>
        <v>x86 | Aceleración mediante GPU | pi2.8xlarge.4 | 32 vCPU | 128 GB</v>
      </c>
      <c r="K61" t="s">
        <v>260</v>
      </c>
      <c r="L61" t="s">
        <v>105</v>
      </c>
      <c r="M61" t="s">
        <v>238</v>
      </c>
      <c r="N61" t="s">
        <v>231</v>
      </c>
      <c r="O61">
        <v>4.4800000000000004</v>
      </c>
      <c r="P61">
        <v>3.36795</v>
      </c>
      <c r="Q61">
        <v>2.7720500000000001</v>
      </c>
      <c r="R61" s="2">
        <v>3270.4</v>
      </c>
      <c r="S61" s="2">
        <v>2458.6035000000002</v>
      </c>
      <c r="T61">
        <v>2023.5965000000001</v>
      </c>
      <c r="V61">
        <f>Table25[[#This Row],[SQL-HORA]]*730</f>
        <v>0</v>
      </c>
      <c r="W6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pi2.8xlarge.4    32 vCPU   128 GB   | PPU 3270.4 USD   | RI 2458.6035 USD   | SQL Std 0 USD</v>
      </c>
      <c r="Z61" s="5">
        <v>32</v>
      </c>
      <c r="AA61" t="s">
        <v>228</v>
      </c>
      <c r="AB61" t="str">
        <f t="shared" si="0"/>
        <v>32 vCPU</v>
      </c>
      <c r="AC61" t="str">
        <f t="shared" si="1"/>
        <v>128 GB</v>
      </c>
      <c r="AD61" s="5">
        <v>128</v>
      </c>
      <c r="AE61" t="s">
        <v>229</v>
      </c>
    </row>
    <row r="62" spans="1:31">
      <c r="A62" t="s">
        <v>6</v>
      </c>
      <c r="B62" t="s">
        <v>19</v>
      </c>
      <c r="C62" t="s">
        <v>8</v>
      </c>
      <c r="D62" t="s">
        <v>9</v>
      </c>
      <c r="E62">
        <v>3.2959999999999998</v>
      </c>
      <c r="F62" t="s">
        <v>10</v>
      </c>
      <c r="G62">
        <f>Table14[[#This Row],[List Price($)]]*730</f>
        <v>2406.08</v>
      </c>
      <c r="J62" t="str">
        <f>"x86 | "&amp;Table25[[#This Row],[Specification]] &amp;" | "&amp;Table25[[#This Row],[Flavor]]&amp;" | "&amp;Table25[[#This Row],[CPU]]&amp;" | "&amp;Table25[[#This Row],[RAM]]</f>
        <v>x86 | Cómputo general | s3.2xlarge.2 | 8 vCPU | 16 GB</v>
      </c>
      <c r="K62" t="s">
        <v>226</v>
      </c>
      <c r="L62" t="s">
        <v>143</v>
      </c>
      <c r="M62" t="s">
        <v>233</v>
      </c>
      <c r="N62" t="s">
        <v>234</v>
      </c>
      <c r="O62">
        <v>0.44800000000000001</v>
      </c>
      <c r="P62">
        <v>0.37</v>
      </c>
      <c r="Q62">
        <v>0.32400000000000001</v>
      </c>
      <c r="R62" s="2">
        <v>327.04000000000002</v>
      </c>
      <c r="S62" s="4">
        <v>270.10000000000002</v>
      </c>
      <c r="T62">
        <v>236.52</v>
      </c>
      <c r="U62">
        <v>1.3120000000000001</v>
      </c>
      <c r="V62">
        <f>Table25[[#This Row],[SQL-HORA]]*730</f>
        <v>957.76</v>
      </c>
      <c r="W6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s3.2xlarge.2    8 vCPU   16 GB   | PPU 327.04 USD   | RI 270.1 USD   | SQL Std 957.76 USD</v>
      </c>
      <c r="Z62" s="6">
        <v>8</v>
      </c>
      <c r="AA62" t="s">
        <v>228</v>
      </c>
      <c r="AB62" t="str">
        <f t="shared" si="0"/>
        <v>8 vCPU</v>
      </c>
      <c r="AC62" t="str">
        <f t="shared" si="1"/>
        <v>16 GB</v>
      </c>
      <c r="AD62" s="6">
        <v>16</v>
      </c>
      <c r="AE62" t="s">
        <v>229</v>
      </c>
    </row>
    <row r="63" spans="1:31">
      <c r="A63" t="s">
        <v>6</v>
      </c>
      <c r="B63" t="s">
        <v>72</v>
      </c>
      <c r="C63" t="s">
        <v>8</v>
      </c>
      <c r="D63" t="s">
        <v>9</v>
      </c>
      <c r="E63">
        <v>5.88</v>
      </c>
      <c r="F63" t="s">
        <v>10</v>
      </c>
      <c r="G63">
        <f>Table14[[#This Row],[List Price($)]]*730</f>
        <v>4292.3999999999996</v>
      </c>
      <c r="J63" t="str">
        <f>"x86 | "&amp;Table25[[#This Row],[Specification]] &amp;" | "&amp;Table25[[#This Row],[Flavor]]&amp;" | "&amp;Table25[[#This Row],[CPU]]&amp;" | "&amp;Table25[[#This Row],[RAM]]</f>
        <v>x86 | Cómputo general | s3.2xlarge.4 | 8 vCPU | 32 GB</v>
      </c>
      <c r="K63" t="s">
        <v>226</v>
      </c>
      <c r="L63" t="s">
        <v>144</v>
      </c>
      <c r="M63" t="s">
        <v>233</v>
      </c>
      <c r="N63" t="s">
        <v>235</v>
      </c>
      <c r="O63">
        <v>0.47199999999999998</v>
      </c>
      <c r="P63">
        <v>0.38400000000000001</v>
      </c>
      <c r="Q63">
        <v>0.33700000000000002</v>
      </c>
      <c r="R63" s="2">
        <v>344.56</v>
      </c>
      <c r="S63" s="2">
        <v>280.32</v>
      </c>
      <c r="T63">
        <v>246.01000000000002</v>
      </c>
      <c r="U63">
        <v>1.3360000000000001</v>
      </c>
      <c r="V63">
        <f>Table25[[#This Row],[SQL-HORA]]*730</f>
        <v>975.28000000000009</v>
      </c>
      <c r="W6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s3.2xlarge.4    8 vCPU   32 GB   | PPU 344.56 USD   | RI 280.32 USD   | SQL Std 975.28 USD</v>
      </c>
      <c r="Z63" s="5">
        <v>8</v>
      </c>
      <c r="AA63" t="s">
        <v>228</v>
      </c>
      <c r="AB63" t="str">
        <f t="shared" si="0"/>
        <v>8 vCPU</v>
      </c>
      <c r="AC63" t="str">
        <f t="shared" si="1"/>
        <v>32 GB</v>
      </c>
      <c r="AD63" s="5">
        <v>32</v>
      </c>
      <c r="AE63" t="s">
        <v>229</v>
      </c>
    </row>
    <row r="64" spans="1:31">
      <c r="A64" t="s">
        <v>6</v>
      </c>
      <c r="B64" t="s">
        <v>11</v>
      </c>
      <c r="C64" t="s">
        <v>8</v>
      </c>
      <c r="D64" t="s">
        <v>9</v>
      </c>
      <c r="E64">
        <v>0.78400000000000003</v>
      </c>
      <c r="F64" t="s">
        <v>10</v>
      </c>
      <c r="G64">
        <f>Table14[[#This Row],[List Price($)]]*730</f>
        <v>572.32000000000005</v>
      </c>
      <c r="J64" t="str">
        <f>"x86 | "&amp;Table25[[#This Row],[Specification]] &amp;" | "&amp;Table25[[#This Row],[Flavor]]&amp;" | "&amp;Table25[[#This Row],[CPU]]&amp;" | "&amp;Table25[[#This Row],[RAM]]</f>
        <v>x86 | Cómputo general | s3.4xlarge.2 | 16 vCPU | 32 GB</v>
      </c>
      <c r="K64" t="s">
        <v>226</v>
      </c>
      <c r="L64" t="s">
        <v>145</v>
      </c>
      <c r="M64" t="s">
        <v>236</v>
      </c>
      <c r="N64" t="s">
        <v>235</v>
      </c>
      <c r="O64">
        <v>0.89600000000000002</v>
      </c>
      <c r="P64">
        <v>0.73899999999999999</v>
      </c>
      <c r="Q64">
        <v>0.64800000000000002</v>
      </c>
      <c r="R64" s="2">
        <v>654.08000000000004</v>
      </c>
      <c r="S64" s="2">
        <v>539.47</v>
      </c>
      <c r="T64">
        <v>473.04</v>
      </c>
      <c r="V64">
        <f>Table25[[#This Row],[SQL-HORA]]*730</f>
        <v>0</v>
      </c>
      <c r="W6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s3.4xlarge.2    16 vCPU   32 GB   | PPU 654.08 USD   | RI 539.47 USD   | SQL Std 0 USD</v>
      </c>
      <c r="Z64" s="6">
        <v>16</v>
      </c>
      <c r="AA64" t="s">
        <v>228</v>
      </c>
      <c r="AB64" t="str">
        <f t="shared" si="0"/>
        <v>16 vCPU</v>
      </c>
      <c r="AC64" t="str">
        <f t="shared" si="1"/>
        <v>32 GB</v>
      </c>
      <c r="AD64" s="6">
        <v>32</v>
      </c>
      <c r="AE64" t="s">
        <v>229</v>
      </c>
    </row>
    <row r="65" spans="1:31">
      <c r="A65" t="s">
        <v>6</v>
      </c>
      <c r="B65" t="s">
        <v>83</v>
      </c>
      <c r="C65" t="s">
        <v>8</v>
      </c>
      <c r="D65" t="s">
        <v>9</v>
      </c>
      <c r="E65">
        <v>1.1759999999999999</v>
      </c>
      <c r="F65" t="s">
        <v>10</v>
      </c>
      <c r="G65">
        <f>Table14[[#This Row],[List Price($)]]*730</f>
        <v>858.4799999999999</v>
      </c>
      <c r="J65" t="str">
        <f>"x86 | "&amp;Table25[[#This Row],[Specification]] &amp;" | "&amp;Table25[[#This Row],[Flavor]]&amp;" | "&amp;Table25[[#This Row],[CPU]]&amp;" | "&amp;Table25[[#This Row],[RAM]]</f>
        <v>x86 | Cómputo general | s3.4xlarge.4 | 16 vCPU | 64 GB</v>
      </c>
      <c r="K65" t="s">
        <v>226</v>
      </c>
      <c r="L65" t="s">
        <v>146</v>
      </c>
      <c r="M65" t="s">
        <v>236</v>
      </c>
      <c r="N65" t="s">
        <v>237</v>
      </c>
      <c r="O65">
        <v>0.94399999999999995</v>
      </c>
      <c r="P65">
        <v>0.76800000000000002</v>
      </c>
      <c r="Q65">
        <v>0.67300000000000004</v>
      </c>
      <c r="R65" s="2">
        <v>689.12</v>
      </c>
      <c r="S65" s="2">
        <v>560.64</v>
      </c>
      <c r="T65">
        <v>491.29</v>
      </c>
      <c r="U65">
        <v>2.6720000000000002</v>
      </c>
      <c r="V65">
        <f>Table25[[#This Row],[SQL-HORA]]*730</f>
        <v>1950.5600000000002</v>
      </c>
      <c r="W6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s3.4xlarge.4    16 vCPU   64 GB   | PPU 689.12 USD   | RI 560.64 USD   | SQL Std 1950.56 USD</v>
      </c>
      <c r="Z65" s="5">
        <v>16</v>
      </c>
      <c r="AA65" t="s">
        <v>228</v>
      </c>
      <c r="AB65" t="str">
        <f t="shared" si="0"/>
        <v>16 vCPU</v>
      </c>
      <c r="AC65" t="str">
        <f t="shared" si="1"/>
        <v>64 GB</v>
      </c>
      <c r="AD65" s="5">
        <v>64</v>
      </c>
      <c r="AE65" t="s">
        <v>229</v>
      </c>
    </row>
    <row r="66" spans="1:31">
      <c r="A66" t="s">
        <v>6</v>
      </c>
      <c r="B66" t="s">
        <v>22</v>
      </c>
      <c r="C66" t="s">
        <v>8</v>
      </c>
      <c r="D66" t="s">
        <v>9</v>
      </c>
      <c r="E66">
        <v>1.5680000000000001</v>
      </c>
      <c r="F66" t="s">
        <v>10</v>
      </c>
      <c r="G66">
        <f>Table14[[#This Row],[List Price($)]]*730</f>
        <v>1144.6400000000001</v>
      </c>
      <c r="J66" t="str">
        <f>"x86 | "&amp;Table25[[#This Row],[Specification]] &amp;" | "&amp;Table25[[#This Row],[Flavor]]&amp;" | "&amp;Table25[[#This Row],[CPU]]&amp;" | "&amp;Table25[[#This Row],[RAM]]</f>
        <v>x86 | Cómputo general | s3.large.2 | 2 vCPU | 4 GB</v>
      </c>
      <c r="K66" t="s">
        <v>226</v>
      </c>
      <c r="L66" t="s">
        <v>147</v>
      </c>
      <c r="M66" t="s">
        <v>239</v>
      </c>
      <c r="N66" t="s">
        <v>240</v>
      </c>
      <c r="O66">
        <v>0.112</v>
      </c>
      <c r="P66">
        <v>9.1999999999999998E-2</v>
      </c>
      <c r="Q66">
        <v>8.1000000000000003E-2</v>
      </c>
      <c r="R66" s="2">
        <v>81.760000000000005</v>
      </c>
      <c r="S66" s="2">
        <v>67.16</v>
      </c>
      <c r="T66">
        <v>59.13</v>
      </c>
      <c r="U66">
        <v>0.32800000000000001</v>
      </c>
      <c r="V66">
        <f>Table25[[#This Row],[SQL-HORA]]*730</f>
        <v>239.44</v>
      </c>
      <c r="W6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s3.large.2    2 vCPU   4 GB   | PPU 81.76 USD   | RI 67.16 USD   | SQL Std 239.44 USD</v>
      </c>
      <c r="Z66" s="6">
        <v>2</v>
      </c>
      <c r="AA66" t="s">
        <v>228</v>
      </c>
      <c r="AB66" t="str">
        <f t="shared" si="0"/>
        <v>2 vCPU</v>
      </c>
      <c r="AC66" t="str">
        <f t="shared" si="1"/>
        <v>4 GB</v>
      </c>
      <c r="AD66" s="6">
        <v>4</v>
      </c>
      <c r="AE66" t="s">
        <v>229</v>
      </c>
    </row>
    <row r="67" spans="1:31">
      <c r="A67" t="s">
        <v>6</v>
      </c>
      <c r="B67" t="s">
        <v>34</v>
      </c>
      <c r="C67" t="s">
        <v>8</v>
      </c>
      <c r="D67" t="s">
        <v>9</v>
      </c>
      <c r="E67">
        <v>2.3519999999999999</v>
      </c>
      <c r="F67" t="s">
        <v>10</v>
      </c>
      <c r="G67">
        <f>Table14[[#This Row],[List Price($)]]*730</f>
        <v>1716.9599999999998</v>
      </c>
      <c r="J67" t="str">
        <f>"x86 | "&amp;Table25[[#This Row],[Specification]] &amp;" | "&amp;Table25[[#This Row],[Flavor]]&amp;" | "&amp;Table25[[#This Row],[CPU]]&amp;" | "&amp;Table25[[#This Row],[RAM]]</f>
        <v>x86 | Cómputo general | s3.large.4 | 2 vCPU | 8 GB</v>
      </c>
      <c r="K67" t="s">
        <v>226</v>
      </c>
      <c r="L67" t="s">
        <v>148</v>
      </c>
      <c r="M67" t="s">
        <v>239</v>
      </c>
      <c r="N67" t="s">
        <v>241</v>
      </c>
      <c r="O67">
        <v>0.11799999999999999</v>
      </c>
      <c r="P67">
        <v>9.6000000000000002E-2</v>
      </c>
      <c r="Q67">
        <v>8.4000000000000005E-2</v>
      </c>
      <c r="R67" s="2">
        <v>86.14</v>
      </c>
      <c r="S67" s="2">
        <v>70.08</v>
      </c>
      <c r="T67">
        <v>61.32</v>
      </c>
      <c r="U67">
        <v>0.33400000000000002</v>
      </c>
      <c r="V67">
        <f>Table25[[#This Row],[SQL-HORA]]*730</f>
        <v>243.82000000000002</v>
      </c>
      <c r="W6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s3.large.4    2 vCPU   8 GB   | PPU 86.14 USD   | RI 70.08 USD   | SQL Std 243.82 USD</v>
      </c>
      <c r="Z67" s="5">
        <v>2</v>
      </c>
      <c r="AA67" t="s">
        <v>228</v>
      </c>
      <c r="AB67" t="str">
        <f t="shared" ref="AB67:AB91" si="2">Z67&amp;" "&amp;AA67</f>
        <v>2 vCPU</v>
      </c>
      <c r="AC67" t="str">
        <f t="shared" ref="AC67:AC91" si="3">AD67&amp;" "&amp;AE67</f>
        <v>8 GB</v>
      </c>
      <c r="AD67" s="5">
        <v>8</v>
      </c>
      <c r="AE67" t="s">
        <v>229</v>
      </c>
    </row>
    <row r="68" spans="1:31">
      <c r="A68" t="s">
        <v>6</v>
      </c>
      <c r="B68" t="s">
        <v>60</v>
      </c>
      <c r="C68" t="s">
        <v>8</v>
      </c>
      <c r="D68" t="s">
        <v>9</v>
      </c>
      <c r="E68">
        <v>3.1360000000000001</v>
      </c>
      <c r="F68" t="s">
        <v>10</v>
      </c>
      <c r="G68">
        <f>Table14[[#This Row],[List Price($)]]*730</f>
        <v>2289.2800000000002</v>
      </c>
      <c r="J68" t="str">
        <f>"x86 | "&amp;Table25[[#This Row],[Specification]] &amp;" | "&amp;Table25[[#This Row],[Flavor]]&amp;" | "&amp;Table25[[#This Row],[CPU]]&amp;" | "&amp;Table25[[#This Row],[RAM]]</f>
        <v>x86 | Cómputo general | s3.medium.2 | 1 vCPU | 2 GB</v>
      </c>
      <c r="K68" t="s">
        <v>226</v>
      </c>
      <c r="L68" t="s">
        <v>149</v>
      </c>
      <c r="M68" t="s">
        <v>252</v>
      </c>
      <c r="N68" t="s">
        <v>253</v>
      </c>
      <c r="O68">
        <v>5.6000000000000001E-2</v>
      </c>
      <c r="P68">
        <v>4.5999999999999999E-2</v>
      </c>
      <c r="Q68">
        <v>0.04</v>
      </c>
      <c r="R68" s="2">
        <v>40.880000000000003</v>
      </c>
      <c r="S68" s="2">
        <v>33.58</v>
      </c>
      <c r="T68">
        <v>29.2</v>
      </c>
      <c r="U68">
        <v>0.16400000000000001</v>
      </c>
      <c r="V68">
        <f>Table25[[#This Row],[SQL-HORA]]*730</f>
        <v>119.72</v>
      </c>
      <c r="W6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s3.medium.2    1 vCPU   2 GB   | PPU 40.88 USD   | RI 33.58 USD   | SQL Std 119.72 USD</v>
      </c>
      <c r="Z68" s="6">
        <v>1</v>
      </c>
      <c r="AA68" t="s">
        <v>228</v>
      </c>
      <c r="AB68" t="str">
        <f t="shared" si="2"/>
        <v>1 vCPU</v>
      </c>
      <c r="AC68" t="str">
        <f t="shared" si="3"/>
        <v>2 GB</v>
      </c>
      <c r="AD68" s="6">
        <v>2</v>
      </c>
      <c r="AE68" t="s">
        <v>229</v>
      </c>
    </row>
    <row r="69" spans="1:31">
      <c r="A69" t="s">
        <v>6</v>
      </c>
      <c r="B69" t="s">
        <v>78</v>
      </c>
      <c r="C69" t="s">
        <v>8</v>
      </c>
      <c r="D69" t="s">
        <v>9</v>
      </c>
      <c r="E69">
        <v>0.19600000000000001</v>
      </c>
      <c r="F69" t="s">
        <v>10</v>
      </c>
      <c r="G69">
        <f>Table14[[#This Row],[List Price($)]]*730</f>
        <v>143.08000000000001</v>
      </c>
      <c r="J69" t="str">
        <f>"x86 | "&amp;Table25[[#This Row],[Specification]] &amp;" | "&amp;Table25[[#This Row],[Flavor]]&amp;" | "&amp;Table25[[#This Row],[CPU]]&amp;" | "&amp;Table25[[#This Row],[RAM]]</f>
        <v>x86 | Cómputo general | s3.medium.4 | 1 vCPU | 4 GB</v>
      </c>
      <c r="K69" t="s">
        <v>226</v>
      </c>
      <c r="L69" t="s">
        <v>151</v>
      </c>
      <c r="M69" t="s">
        <v>252</v>
      </c>
      <c r="N69" t="s">
        <v>240</v>
      </c>
      <c r="O69">
        <v>5.8999999999999997E-2</v>
      </c>
      <c r="P69">
        <v>4.8000000000000001E-2</v>
      </c>
      <c r="Q69">
        <v>4.2000000000000003E-2</v>
      </c>
      <c r="R69" s="2">
        <v>43.07</v>
      </c>
      <c r="S69" s="2">
        <v>35.04</v>
      </c>
      <c r="T69">
        <v>30.66</v>
      </c>
      <c r="U69">
        <v>0.16700000000000001</v>
      </c>
      <c r="V69">
        <f>Table25[[#This Row],[SQL-HORA]]*730</f>
        <v>121.91000000000001</v>
      </c>
      <c r="W6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s3.medium.4    1 vCPU   4 GB   | PPU 43.07 USD   | RI 35.04 USD   | SQL Std 121.91 USD</v>
      </c>
      <c r="Z69" s="5">
        <v>1</v>
      </c>
      <c r="AA69" t="s">
        <v>228</v>
      </c>
      <c r="AB69" t="str">
        <f t="shared" si="2"/>
        <v>1 vCPU</v>
      </c>
      <c r="AC69" t="str">
        <f t="shared" si="3"/>
        <v>4 GB</v>
      </c>
      <c r="AD69" s="5">
        <v>4</v>
      </c>
      <c r="AE69" t="s">
        <v>229</v>
      </c>
    </row>
    <row r="70" spans="1:31">
      <c r="A70" t="s">
        <v>6</v>
      </c>
      <c r="B70" t="s">
        <v>32</v>
      </c>
      <c r="C70" t="s">
        <v>8</v>
      </c>
      <c r="D70" t="s">
        <v>9</v>
      </c>
      <c r="E70">
        <v>0.39200000000000002</v>
      </c>
      <c r="F70" t="s">
        <v>10</v>
      </c>
      <c r="G70">
        <f>Table14[[#This Row],[List Price($)]]*730</f>
        <v>286.16000000000003</v>
      </c>
      <c r="J70" t="str">
        <f>"x86 | "&amp;Table25[[#This Row],[Specification]] &amp;" | "&amp;Table25[[#This Row],[Flavor]]&amp;" | "&amp;Table25[[#This Row],[CPU]]&amp;" | "&amp;Table25[[#This Row],[RAM]]</f>
        <v>x86 | Cómputo general | s3.small.1 | 1 vCPU | 1 GB</v>
      </c>
      <c r="K70" t="s">
        <v>226</v>
      </c>
      <c r="L70" t="s">
        <v>152</v>
      </c>
      <c r="M70" t="s">
        <v>252</v>
      </c>
      <c r="N70" t="s">
        <v>254</v>
      </c>
      <c r="O70">
        <v>2.8000000000000001E-2</v>
      </c>
      <c r="P70">
        <v>2.3E-2</v>
      </c>
      <c r="Q70">
        <v>0.02</v>
      </c>
      <c r="R70" s="2">
        <v>20.440000000000001</v>
      </c>
      <c r="S70" s="2">
        <v>16.79</v>
      </c>
      <c r="T70">
        <v>14.6</v>
      </c>
      <c r="V70">
        <f>Table25[[#This Row],[SQL-HORA]]*730</f>
        <v>0</v>
      </c>
      <c r="W7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s3.small.1    1 vCPU   1 GB   | PPU 20.44 USD   | RI 16.79 USD   | SQL Std 0 USD</v>
      </c>
      <c r="Z70" s="6">
        <v>1</v>
      </c>
      <c r="AA70" t="s">
        <v>228</v>
      </c>
      <c r="AB70" t="str">
        <f t="shared" si="2"/>
        <v>1 vCPU</v>
      </c>
      <c r="AC70" t="str">
        <f t="shared" si="3"/>
        <v>1 GB</v>
      </c>
      <c r="AD70" s="6">
        <v>1</v>
      </c>
      <c r="AE70" t="s">
        <v>229</v>
      </c>
    </row>
    <row r="71" spans="1:31">
      <c r="A71" t="s">
        <v>6</v>
      </c>
      <c r="B71" t="s">
        <v>57</v>
      </c>
      <c r="C71" t="s">
        <v>8</v>
      </c>
      <c r="D71" t="s">
        <v>9</v>
      </c>
      <c r="E71">
        <v>6.2720000000000002</v>
      </c>
      <c r="F71" t="s">
        <v>10</v>
      </c>
      <c r="G71">
        <f>Table14[[#This Row],[List Price($)]]*730</f>
        <v>4578.5600000000004</v>
      </c>
      <c r="J71" t="str">
        <f>"x86 | "&amp;Table25[[#This Row],[Specification]] &amp;" | "&amp;Table25[[#This Row],[Flavor]]&amp;" | "&amp;Table25[[#This Row],[CPU]]&amp;" | "&amp;Table25[[#This Row],[RAM]]</f>
        <v>x86 | Cómputo general | s3.xlarge.2 | 4 vCPU | 8 GB</v>
      </c>
      <c r="K71" t="s">
        <v>226</v>
      </c>
      <c r="L71" t="s">
        <v>154</v>
      </c>
      <c r="M71" t="s">
        <v>227</v>
      </c>
      <c r="N71" t="s">
        <v>241</v>
      </c>
      <c r="O71">
        <v>0.224</v>
      </c>
      <c r="P71">
        <v>0.185</v>
      </c>
      <c r="Q71">
        <v>0.16200000000000001</v>
      </c>
      <c r="R71" s="2">
        <v>163.52000000000001</v>
      </c>
      <c r="S71" s="2">
        <v>135.05000000000001</v>
      </c>
      <c r="T71">
        <v>118.26</v>
      </c>
      <c r="U71">
        <v>0.65600000000000003</v>
      </c>
      <c r="V71">
        <f>Table25[[#This Row],[SQL-HORA]]*730</f>
        <v>478.88</v>
      </c>
      <c r="W7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s3.xlarge.2    4 vCPU   8 GB   | PPU 163.52 USD   | RI 135.05 USD   | SQL Std 478.88 USD</v>
      </c>
      <c r="Z71" s="5">
        <v>4</v>
      </c>
      <c r="AA71" t="s">
        <v>228</v>
      </c>
      <c r="AB71" t="str">
        <f t="shared" si="2"/>
        <v>4 vCPU</v>
      </c>
      <c r="AC71" t="str">
        <f t="shared" si="3"/>
        <v>8 GB</v>
      </c>
      <c r="AD71" s="5">
        <v>8</v>
      </c>
      <c r="AE71" t="s">
        <v>229</v>
      </c>
    </row>
    <row r="72" spans="1:31">
      <c r="A72" t="s">
        <v>6</v>
      </c>
      <c r="B72" t="s">
        <v>76</v>
      </c>
      <c r="C72" t="s">
        <v>8</v>
      </c>
      <c r="D72" t="s">
        <v>9</v>
      </c>
      <c r="E72">
        <v>0.78400000000000003</v>
      </c>
      <c r="F72" t="s">
        <v>10</v>
      </c>
      <c r="G72">
        <f>Table14[[#This Row],[List Price($)]]*730</f>
        <v>572.32000000000005</v>
      </c>
      <c r="J72" t="str">
        <f>"x86 | "&amp;Table25[[#This Row],[Specification]] &amp;" | "&amp;Table25[[#This Row],[Flavor]]&amp;" | "&amp;Table25[[#This Row],[CPU]]&amp;" | "&amp;Table25[[#This Row],[RAM]]</f>
        <v>x86 | Cómputo general | s3.xlarge.4 | 4 vCPU | 16 GB</v>
      </c>
      <c r="K72" t="s">
        <v>226</v>
      </c>
      <c r="L72" t="s">
        <v>155</v>
      </c>
      <c r="M72" t="s">
        <v>227</v>
      </c>
      <c r="N72" t="s">
        <v>234</v>
      </c>
      <c r="O72">
        <v>0.23599999999999999</v>
      </c>
      <c r="P72">
        <v>0.192</v>
      </c>
      <c r="Q72">
        <v>0.16800000000000001</v>
      </c>
      <c r="R72" s="2">
        <v>172.28</v>
      </c>
      <c r="S72" s="2">
        <v>140.16</v>
      </c>
      <c r="T72">
        <v>122.64</v>
      </c>
      <c r="U72">
        <v>0.66800000000000004</v>
      </c>
      <c r="V72">
        <f>Table25[[#This Row],[SQL-HORA]]*730</f>
        <v>487.64000000000004</v>
      </c>
      <c r="W7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s3.xlarge.4    4 vCPU   16 GB   | PPU 172.28 USD   | RI 140.16 USD   | SQL Std 487.64 USD</v>
      </c>
      <c r="Z72" s="6">
        <v>4</v>
      </c>
      <c r="AA72" t="s">
        <v>228</v>
      </c>
      <c r="AB72" t="str">
        <f t="shared" si="2"/>
        <v>4 vCPU</v>
      </c>
      <c r="AC72" t="str">
        <f t="shared" si="3"/>
        <v>16 GB</v>
      </c>
      <c r="AD72" s="6">
        <v>16</v>
      </c>
      <c r="AE72" t="s">
        <v>229</v>
      </c>
    </row>
    <row r="73" spans="1:31">
      <c r="A73" t="s">
        <v>6</v>
      </c>
      <c r="B73" t="s">
        <v>71</v>
      </c>
      <c r="C73" t="s">
        <v>8</v>
      </c>
      <c r="D73" t="s">
        <v>9</v>
      </c>
      <c r="E73">
        <v>1.1759999999999999</v>
      </c>
      <c r="F73" t="s">
        <v>10</v>
      </c>
      <c r="G73">
        <f>Table14[[#This Row],[List Price($)]]*730</f>
        <v>858.4799999999999</v>
      </c>
      <c r="J73" s="3" t="str">
        <f>"x86 | "&amp;Table25[[#This Row],[Specification]] &amp;" | "&amp;Table25[[#This Row],[Flavor]]&amp;" | "&amp;Table25[[#This Row],[CPU]]&amp;" | "&amp;Table25[[#This Row],[RAM]]</f>
        <v>x86 | Cómputo general | s6.2xlarge.2 | 8 vCPU | 16 GB</v>
      </c>
      <c r="K73" t="s">
        <v>226</v>
      </c>
      <c r="L73" s="3" t="s">
        <v>185</v>
      </c>
      <c r="M73" s="3" t="s">
        <v>233</v>
      </c>
      <c r="N73" s="3" t="s">
        <v>234</v>
      </c>
      <c r="O73" s="3">
        <v>0.44800000000000001</v>
      </c>
      <c r="P73" s="3">
        <v>0.36959999999999998</v>
      </c>
      <c r="Q73" s="3">
        <v>0.32390000000000002</v>
      </c>
      <c r="R73" s="2">
        <v>327.04000000000002</v>
      </c>
      <c r="S73" s="2">
        <v>269.80799999999999</v>
      </c>
      <c r="T73">
        <v>236.447</v>
      </c>
      <c r="U73">
        <v>1.3120000000000001</v>
      </c>
      <c r="V73">
        <f>Table25[[#This Row],[SQL-HORA]]*730</f>
        <v>957.76</v>
      </c>
      <c r="W7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s6.2xlarge.2    8 vCPU   16 GB   | PPU 327.04 USD   | RI 269.808 USD   | SQL Std 957.76 USD</v>
      </c>
      <c r="Z73" s="7">
        <v>8</v>
      </c>
      <c r="AA73" t="s">
        <v>228</v>
      </c>
      <c r="AB73" t="str">
        <f t="shared" si="2"/>
        <v>8 vCPU</v>
      </c>
      <c r="AC73" t="str">
        <f t="shared" si="3"/>
        <v>16 GB</v>
      </c>
      <c r="AD73" s="7">
        <v>16</v>
      </c>
      <c r="AE73" t="s">
        <v>229</v>
      </c>
    </row>
    <row r="74" spans="1:31">
      <c r="A74" t="s">
        <v>6</v>
      </c>
      <c r="B74" t="s">
        <v>77</v>
      </c>
      <c r="C74" t="s">
        <v>8</v>
      </c>
      <c r="D74" t="s">
        <v>9</v>
      </c>
      <c r="E74">
        <v>1.5680000000000001</v>
      </c>
      <c r="F74" t="s">
        <v>10</v>
      </c>
      <c r="G74">
        <f>Table14[[#This Row],[List Price($)]]*730</f>
        <v>1144.6400000000001</v>
      </c>
      <c r="J74" s="3" t="str">
        <f>"x86 | "&amp;Table25[[#This Row],[Specification]] &amp;" | "&amp;Table25[[#This Row],[Flavor]]&amp;" | "&amp;Table25[[#This Row],[CPU]]&amp;" | "&amp;Table25[[#This Row],[RAM]]</f>
        <v>x86 | Cómputo general | s6.2xlarge.4 | 8 vCPU | 32 GB</v>
      </c>
      <c r="K74" t="s">
        <v>226</v>
      </c>
      <c r="L74" s="3" t="s">
        <v>186</v>
      </c>
      <c r="M74" s="3" t="s">
        <v>233</v>
      </c>
      <c r="N74" s="3" t="s">
        <v>235</v>
      </c>
      <c r="O74" s="3">
        <v>0.47199999999999998</v>
      </c>
      <c r="P74" s="3">
        <v>0.38421</v>
      </c>
      <c r="Q74" s="3">
        <v>0.33654000000000001</v>
      </c>
      <c r="R74" s="2">
        <v>344.56</v>
      </c>
      <c r="S74" s="2">
        <v>280.47329999999999</v>
      </c>
      <c r="T74">
        <v>245.67420000000001</v>
      </c>
      <c r="U74">
        <v>1.3360000000000001</v>
      </c>
      <c r="V74">
        <f>Table25[[#This Row],[SQL-HORA]]*730</f>
        <v>975.28000000000009</v>
      </c>
      <c r="W7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s6.2xlarge.4    8 vCPU   32 GB   | PPU 344.56 USD   | RI 280.4733 USD   | SQL Std 975.28 USD</v>
      </c>
      <c r="Z74" s="7">
        <v>8</v>
      </c>
      <c r="AA74" t="s">
        <v>228</v>
      </c>
      <c r="AB74" t="str">
        <f t="shared" si="2"/>
        <v>8 vCPU</v>
      </c>
      <c r="AC74" t="str">
        <f t="shared" si="3"/>
        <v>32 GB</v>
      </c>
      <c r="AD74" s="7">
        <v>32</v>
      </c>
      <c r="AE74" t="s">
        <v>229</v>
      </c>
    </row>
    <row r="75" spans="1:31">
      <c r="A75" t="s">
        <v>6</v>
      </c>
      <c r="B75" t="s">
        <v>55</v>
      </c>
      <c r="C75" t="s">
        <v>8</v>
      </c>
      <c r="D75" t="s">
        <v>9</v>
      </c>
      <c r="E75">
        <v>2.3519999999999999</v>
      </c>
      <c r="F75" t="s">
        <v>10</v>
      </c>
      <c r="G75">
        <f>Table14[[#This Row],[List Price($)]]*730</f>
        <v>1716.9599999999998</v>
      </c>
      <c r="J75" s="3" t="str">
        <f>"x86 | "&amp;Table25[[#This Row],[Specification]] &amp;" | "&amp;Table25[[#This Row],[Flavor]]&amp;" | "&amp;Table25[[#This Row],[CPU]]&amp;" | "&amp;Table25[[#This Row],[RAM]]</f>
        <v>x86 | Cómputo general | s6.large.2 | 2 vCPU | 4 GB</v>
      </c>
      <c r="K75" t="s">
        <v>226</v>
      </c>
      <c r="L75" s="3" t="s">
        <v>187</v>
      </c>
      <c r="M75" s="3" t="s">
        <v>239</v>
      </c>
      <c r="N75" s="3" t="s">
        <v>240</v>
      </c>
      <c r="O75" s="3">
        <v>0.112</v>
      </c>
      <c r="P75" s="3">
        <v>9.2399999999999996E-2</v>
      </c>
      <c r="Q75" s="3">
        <v>8.0979999999999996E-2</v>
      </c>
      <c r="R75" s="2">
        <v>81.760000000000005</v>
      </c>
      <c r="S75" s="2">
        <v>67.451999999999998</v>
      </c>
      <c r="T75">
        <v>59.115399999999994</v>
      </c>
      <c r="U75">
        <v>0.32800000000000001</v>
      </c>
      <c r="V75">
        <f>Table25[[#This Row],[SQL-HORA]]*730</f>
        <v>239.44</v>
      </c>
      <c r="W7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s6.large.2    2 vCPU   4 GB   | PPU 81.76 USD   | RI 67.452 USD   | SQL Std 239.44 USD</v>
      </c>
      <c r="Z75" s="7">
        <v>2</v>
      </c>
      <c r="AA75" t="s">
        <v>228</v>
      </c>
      <c r="AB75" t="str">
        <f t="shared" si="2"/>
        <v>2 vCPU</v>
      </c>
      <c r="AC75" t="str">
        <f t="shared" si="3"/>
        <v>4 GB</v>
      </c>
      <c r="AD75" s="7">
        <v>4</v>
      </c>
      <c r="AE75" t="s">
        <v>229</v>
      </c>
    </row>
    <row r="76" spans="1:31">
      <c r="A76" t="s">
        <v>6</v>
      </c>
      <c r="B76" t="s">
        <v>81</v>
      </c>
      <c r="C76" t="s">
        <v>8</v>
      </c>
      <c r="D76" t="s">
        <v>9</v>
      </c>
      <c r="E76">
        <v>3.1360000000000001</v>
      </c>
      <c r="F76" t="s">
        <v>10</v>
      </c>
      <c r="G76">
        <f>Table14[[#This Row],[List Price($)]]*730</f>
        <v>2289.2800000000002</v>
      </c>
      <c r="J76" s="3" t="str">
        <f>"x86 | "&amp;Table25[[#This Row],[Specification]] &amp;" | "&amp;Table25[[#This Row],[Flavor]]&amp;" | "&amp;Table25[[#This Row],[CPU]]&amp;" | "&amp;Table25[[#This Row],[RAM]]</f>
        <v>x86 | Cómputo general | s6.large.4 | 2 vCPU | 8 GB</v>
      </c>
      <c r="K76" t="s">
        <v>226</v>
      </c>
      <c r="L76" s="3" t="s">
        <v>188</v>
      </c>
      <c r="M76" s="3" t="s">
        <v>239</v>
      </c>
      <c r="N76" s="3" t="s">
        <v>241</v>
      </c>
      <c r="O76" s="3">
        <v>0.11799999999999999</v>
      </c>
      <c r="P76" s="3">
        <v>9.6049999999999996E-2</v>
      </c>
      <c r="Q76" s="3">
        <v>8.4129999999999996E-2</v>
      </c>
      <c r="R76" s="2">
        <v>86.14</v>
      </c>
      <c r="S76" s="2">
        <v>70.116500000000002</v>
      </c>
      <c r="T76">
        <v>61.414899999999996</v>
      </c>
      <c r="U76">
        <v>0.33400000000000002</v>
      </c>
      <c r="V76">
        <f>Table25[[#This Row],[SQL-HORA]]*730</f>
        <v>243.82000000000002</v>
      </c>
      <c r="W7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s6.large.4    2 vCPU   8 GB   | PPU 86.14 USD   | RI 70.1165 USD   | SQL Std 243.82 USD</v>
      </c>
      <c r="Z76" s="7">
        <v>2</v>
      </c>
      <c r="AA76" t="s">
        <v>228</v>
      </c>
      <c r="AB76" t="str">
        <f t="shared" si="2"/>
        <v>2 vCPU</v>
      </c>
      <c r="AC76" t="str">
        <f t="shared" si="3"/>
        <v>8 GB</v>
      </c>
      <c r="AD76" s="7">
        <v>8</v>
      </c>
      <c r="AE76" t="s">
        <v>229</v>
      </c>
    </row>
    <row r="77" spans="1:31">
      <c r="A77" t="s">
        <v>6</v>
      </c>
      <c r="B77" t="s">
        <v>91</v>
      </c>
      <c r="C77" t="s">
        <v>8</v>
      </c>
      <c r="D77" t="s">
        <v>9</v>
      </c>
      <c r="E77">
        <v>0.19600000000000001</v>
      </c>
      <c r="F77" t="s">
        <v>10</v>
      </c>
      <c r="G77">
        <f>Table14[[#This Row],[List Price($)]]*730</f>
        <v>143.08000000000001</v>
      </c>
      <c r="J77" s="3" t="str">
        <f>"x86 | "&amp;Table25[[#This Row],[Specification]] &amp;" | "&amp;Table25[[#This Row],[Flavor]]&amp;" | "&amp;Table25[[#This Row],[CPU]]&amp;" | "&amp;Table25[[#This Row],[RAM]]</f>
        <v>x86 | Cómputo general | s6.medium.2 | 1 vCPU | 2 GB</v>
      </c>
      <c r="K77" t="s">
        <v>226</v>
      </c>
      <c r="L77" s="3" t="s">
        <v>189</v>
      </c>
      <c r="M77" s="3" t="s">
        <v>252</v>
      </c>
      <c r="N77" s="3" t="s">
        <v>253</v>
      </c>
      <c r="O77" s="3">
        <v>5.6000000000000001E-2</v>
      </c>
      <c r="P77" s="3">
        <v>4.6199999999999998E-2</v>
      </c>
      <c r="Q77" s="3">
        <v>4.0489999999999998E-2</v>
      </c>
      <c r="R77" s="2">
        <v>40.880000000000003</v>
      </c>
      <c r="S77" s="2">
        <v>33.725999999999999</v>
      </c>
      <c r="T77">
        <v>29.557699999999997</v>
      </c>
      <c r="U77">
        <v>0.16400000000000001</v>
      </c>
      <c r="V77">
        <f>Table25[[#This Row],[SQL-HORA]]*730</f>
        <v>119.72</v>
      </c>
      <c r="W7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s6.medium.2    1 vCPU   2 GB   | PPU 40.88 USD   | RI 33.726 USD   | SQL Std 119.72 USD</v>
      </c>
      <c r="Z77" s="7">
        <v>1</v>
      </c>
      <c r="AA77" t="s">
        <v>228</v>
      </c>
      <c r="AB77" t="str">
        <f t="shared" si="2"/>
        <v>1 vCPU</v>
      </c>
      <c r="AC77" t="str">
        <f t="shared" si="3"/>
        <v>2 GB</v>
      </c>
      <c r="AD77" s="7">
        <v>2</v>
      </c>
      <c r="AE77" t="s">
        <v>229</v>
      </c>
    </row>
    <row r="78" spans="1:31">
      <c r="A78" t="s">
        <v>6</v>
      </c>
      <c r="B78" t="s">
        <v>59</v>
      </c>
      <c r="C78" t="s">
        <v>8</v>
      </c>
      <c r="D78" t="s">
        <v>9</v>
      </c>
      <c r="E78">
        <v>0.39200000000000002</v>
      </c>
      <c r="F78" t="s">
        <v>10</v>
      </c>
      <c r="G78">
        <f>Table14[[#This Row],[List Price($)]]*730</f>
        <v>286.16000000000003</v>
      </c>
      <c r="J78" s="3" t="str">
        <f>"x86 | "&amp;Table25[[#This Row],[Specification]] &amp;" | "&amp;Table25[[#This Row],[Flavor]]&amp;" | "&amp;Table25[[#This Row],[CPU]]&amp;" | "&amp;Table25[[#This Row],[RAM]]</f>
        <v>x86 | Cómputo general | s6.medium.4 | 1 vCPU | 4 GB</v>
      </c>
      <c r="K78" t="s">
        <v>226</v>
      </c>
      <c r="L78" s="3" t="s">
        <v>190</v>
      </c>
      <c r="M78" s="3" t="s">
        <v>252</v>
      </c>
      <c r="N78" s="3" t="s">
        <v>240</v>
      </c>
      <c r="O78" s="3">
        <v>5.8999999999999997E-2</v>
      </c>
      <c r="P78" s="3">
        <v>4.8030000000000003E-2</v>
      </c>
      <c r="Q78" s="3">
        <v>4.2070000000000003E-2</v>
      </c>
      <c r="R78" s="2">
        <v>43.07</v>
      </c>
      <c r="S78" s="2">
        <v>35.061900000000001</v>
      </c>
      <c r="T78">
        <v>30.711100000000002</v>
      </c>
      <c r="U78">
        <v>0.16700000000000001</v>
      </c>
      <c r="V78">
        <f>Table25[[#This Row],[SQL-HORA]]*730</f>
        <v>121.91000000000001</v>
      </c>
      <c r="W7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s6.medium.4    1 vCPU   4 GB   | PPU 43.07 USD   | RI 35.0619 USD   | SQL Std 121.91 USD</v>
      </c>
      <c r="Z78" s="7">
        <v>1</v>
      </c>
      <c r="AA78" t="s">
        <v>228</v>
      </c>
      <c r="AB78" t="str">
        <f t="shared" si="2"/>
        <v>1 vCPU</v>
      </c>
      <c r="AC78" t="str">
        <f t="shared" si="3"/>
        <v>4 GB</v>
      </c>
      <c r="AD78" s="7">
        <v>4</v>
      </c>
      <c r="AE78" t="s">
        <v>229</v>
      </c>
    </row>
    <row r="79" spans="1:31">
      <c r="A79" t="s">
        <v>6</v>
      </c>
      <c r="B79" s="1" t="s">
        <v>79</v>
      </c>
      <c r="C79" s="1" t="s">
        <v>8</v>
      </c>
      <c r="D79" s="1" t="s">
        <v>9</v>
      </c>
      <c r="E79" s="1">
        <v>0.44800000000000001</v>
      </c>
      <c r="F79" s="1" t="s">
        <v>10</v>
      </c>
      <c r="G79" s="1">
        <f>Table14[[#This Row],[List Price($)]]*730</f>
        <v>327.04000000000002</v>
      </c>
      <c r="J79" s="3" t="str">
        <f>"x86 | "&amp;Table25[[#This Row],[Specification]] &amp;" | "&amp;Table25[[#This Row],[Flavor]]&amp;" | "&amp;Table25[[#This Row],[CPU]]&amp;" | "&amp;Table25[[#This Row],[RAM]]</f>
        <v>x86 | Cómputo general | s6.small.1 | 1 vCPU | 1 GB</v>
      </c>
      <c r="K79" t="s">
        <v>226</v>
      </c>
      <c r="L79" s="3" t="s">
        <v>191</v>
      </c>
      <c r="M79" s="3" t="s">
        <v>252</v>
      </c>
      <c r="N79" s="3" t="s">
        <v>254</v>
      </c>
      <c r="O79" s="3">
        <v>2.8000000000000001E-2</v>
      </c>
      <c r="P79" s="3">
        <v>2.3099999999999999E-2</v>
      </c>
      <c r="Q79" s="3">
        <v>2.0240000000000001E-2</v>
      </c>
      <c r="R79" s="2">
        <v>20.440000000000001</v>
      </c>
      <c r="S79" s="2">
        <v>16.863</v>
      </c>
      <c r="T79">
        <v>14.7752</v>
      </c>
      <c r="V79">
        <f>Table25[[#This Row],[SQL-HORA]]*730</f>
        <v>0</v>
      </c>
      <c r="W7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s6.small.1    1 vCPU   1 GB   | PPU 20.44 USD   | RI 16.863 USD   | SQL Std 0 USD</v>
      </c>
      <c r="Z79" s="7">
        <v>1</v>
      </c>
      <c r="AA79" t="s">
        <v>228</v>
      </c>
      <c r="AB79" t="str">
        <f t="shared" si="2"/>
        <v>1 vCPU</v>
      </c>
      <c r="AC79" t="str">
        <f t="shared" si="3"/>
        <v>1 GB</v>
      </c>
      <c r="AD79" s="7">
        <v>1</v>
      </c>
      <c r="AE79" t="s">
        <v>229</v>
      </c>
    </row>
    <row r="80" spans="1:31">
      <c r="A80" t="s">
        <v>6</v>
      </c>
      <c r="B80" s="1" t="s">
        <v>85</v>
      </c>
      <c r="C80" s="1" t="s">
        <v>8</v>
      </c>
      <c r="D80" s="1" t="s">
        <v>9</v>
      </c>
      <c r="E80" s="1">
        <v>0.47199999999999998</v>
      </c>
      <c r="F80" s="1" t="s">
        <v>10</v>
      </c>
      <c r="G80" s="1">
        <f>Table14[[#This Row],[List Price($)]]*730</f>
        <v>344.56</v>
      </c>
      <c r="J80" s="3" t="str">
        <f>"x86 | "&amp;Table25[[#This Row],[Specification]] &amp;" | "&amp;Table25[[#This Row],[Flavor]]&amp;" | "&amp;Table25[[#This Row],[CPU]]&amp;" | "&amp;Table25[[#This Row],[RAM]]</f>
        <v>x86 | Cómputo general | s6.xlarge.2 | 4 vCPU | 8 GB</v>
      </c>
      <c r="K80" t="s">
        <v>226</v>
      </c>
      <c r="L80" s="3" t="s">
        <v>192</v>
      </c>
      <c r="M80" s="3" t="s">
        <v>227</v>
      </c>
      <c r="N80" s="3" t="s">
        <v>241</v>
      </c>
      <c r="O80" s="3">
        <v>0.224</v>
      </c>
      <c r="P80" s="3">
        <v>0.18479999999999999</v>
      </c>
      <c r="Q80" s="3">
        <v>0.16195000000000001</v>
      </c>
      <c r="R80" s="2">
        <v>163.52000000000001</v>
      </c>
      <c r="S80" s="2">
        <v>134.904</v>
      </c>
      <c r="T80">
        <v>118.2235</v>
      </c>
      <c r="U80">
        <v>0.65600000000000003</v>
      </c>
      <c r="V80">
        <f>Table25[[#This Row],[SQL-HORA]]*730</f>
        <v>478.88</v>
      </c>
      <c r="W8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s6.xlarge.2    4 vCPU   8 GB   | PPU 163.52 USD   | RI 134.904 USD   | SQL Std 478.88 USD</v>
      </c>
      <c r="Z80" s="7">
        <v>4</v>
      </c>
      <c r="AA80" t="s">
        <v>228</v>
      </c>
      <c r="AB80" t="str">
        <f t="shared" si="2"/>
        <v>4 vCPU</v>
      </c>
      <c r="AC80" t="str">
        <f t="shared" si="3"/>
        <v>8 GB</v>
      </c>
      <c r="AD80" s="7">
        <v>8</v>
      </c>
      <c r="AE80" t="s">
        <v>229</v>
      </c>
    </row>
    <row r="81" spans="1:31">
      <c r="A81" t="s">
        <v>6</v>
      </c>
      <c r="B81" t="s">
        <v>89</v>
      </c>
      <c r="C81" t="s">
        <v>8</v>
      </c>
      <c r="D81" t="s">
        <v>9</v>
      </c>
      <c r="E81">
        <v>0.112</v>
      </c>
      <c r="F81" t="s">
        <v>10</v>
      </c>
      <c r="G81">
        <f>Table14[[#This Row],[List Price($)]]*730</f>
        <v>81.760000000000005</v>
      </c>
      <c r="J81" s="3" t="str">
        <f>"x86 | "&amp;Table25[[#This Row],[Specification]] &amp;" | "&amp;Table25[[#This Row],[Flavor]]&amp;" | "&amp;Table25[[#This Row],[CPU]]&amp;" | "&amp;Table25[[#This Row],[RAM]]</f>
        <v>x86 | Cómputo general | s6.xlarge.4 | 4 vCPU | 16 GB</v>
      </c>
      <c r="K81" t="s">
        <v>226</v>
      </c>
      <c r="L81" s="3" t="s">
        <v>193</v>
      </c>
      <c r="M81" s="3" t="s">
        <v>227</v>
      </c>
      <c r="N81" s="3" t="s">
        <v>234</v>
      </c>
      <c r="O81" s="3">
        <v>0.23599999999999999</v>
      </c>
      <c r="P81" s="3">
        <v>0.19209999999999999</v>
      </c>
      <c r="Q81" s="3">
        <v>0.16827</v>
      </c>
      <c r="R81" s="2">
        <v>172.28</v>
      </c>
      <c r="S81" s="2">
        <v>140.233</v>
      </c>
      <c r="T81">
        <v>122.83710000000001</v>
      </c>
      <c r="U81">
        <v>0.66800000000000004</v>
      </c>
      <c r="V81">
        <f>Table25[[#This Row],[SQL-HORA]]*730</f>
        <v>487.64000000000004</v>
      </c>
      <c r="W8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s6.xlarge.4    4 vCPU   16 GB   | PPU 172.28 USD   | RI 140.233 USD   | SQL Std 487.64 USD</v>
      </c>
      <c r="Z81" s="7">
        <v>4</v>
      </c>
      <c r="AA81" t="s">
        <v>228</v>
      </c>
      <c r="AB81" t="str">
        <f t="shared" si="2"/>
        <v>4 vCPU</v>
      </c>
      <c r="AC81" t="str">
        <f t="shared" si="3"/>
        <v>16 GB</v>
      </c>
      <c r="AD81" s="7">
        <v>16</v>
      </c>
      <c r="AE81" t="s">
        <v>229</v>
      </c>
    </row>
    <row r="82" spans="1:31">
      <c r="A82" t="s">
        <v>6</v>
      </c>
      <c r="B82" s="1" t="s">
        <v>74</v>
      </c>
      <c r="C82" s="1" t="s">
        <v>8</v>
      </c>
      <c r="D82" s="1" t="s">
        <v>9</v>
      </c>
      <c r="E82" s="1">
        <v>0.11799999999999999</v>
      </c>
      <c r="F82" s="1" t="s">
        <v>10</v>
      </c>
      <c r="G82" s="1">
        <f>Table14[[#This Row],[List Price($)]]*730</f>
        <v>86.14</v>
      </c>
      <c r="J82" t="str">
        <f>"x86 | "&amp;Table25[[#This Row],[Specification]] &amp;" | "&amp;Table25[[#This Row],[Flavor]]&amp;" | "&amp;Table25[[#This Row],[CPU]]&amp;" | "&amp;Table25[[#This Row],[RAM]]</f>
        <v>x86 | Cómputo-básico | t6.2xlarge.1 | 8 vCPU | 8 GB</v>
      </c>
      <c r="K82" t="s">
        <v>259</v>
      </c>
      <c r="L82" t="s">
        <v>156</v>
      </c>
      <c r="M82" t="s">
        <v>233</v>
      </c>
      <c r="N82" t="s">
        <v>241</v>
      </c>
      <c r="O82">
        <v>0.16</v>
      </c>
      <c r="P82">
        <v>0.128</v>
      </c>
      <c r="Q82">
        <v>0.112</v>
      </c>
      <c r="R82" s="2">
        <v>116.8</v>
      </c>
      <c r="S82" s="2">
        <v>93.44</v>
      </c>
      <c r="T82">
        <v>81.760000000000005</v>
      </c>
      <c r="V82">
        <f>Table25[[#This Row],[SQL-HORA]]*730</f>
        <v>0</v>
      </c>
      <c r="W82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t6.2xlarge.1    8 vCPU   8 GB   | PPU 116.8 USD   | RI 93.44 USD   | SQL Std 0 USD</v>
      </c>
      <c r="Z82" s="6">
        <v>8</v>
      </c>
      <c r="AA82" t="s">
        <v>228</v>
      </c>
      <c r="AB82" t="str">
        <f t="shared" si="2"/>
        <v>8 vCPU</v>
      </c>
      <c r="AC82" t="str">
        <f t="shared" si="3"/>
        <v>8 GB</v>
      </c>
      <c r="AD82" s="6">
        <v>8</v>
      </c>
      <c r="AE82" t="s">
        <v>229</v>
      </c>
    </row>
    <row r="83" spans="1:31">
      <c r="A83" t="s">
        <v>6</v>
      </c>
      <c r="B83" t="s">
        <v>270</v>
      </c>
      <c r="C83" t="s">
        <v>8</v>
      </c>
      <c r="D83" t="s">
        <v>9</v>
      </c>
      <c r="E83">
        <v>5.6000000000000001E-2</v>
      </c>
      <c r="F83" t="s">
        <v>10</v>
      </c>
      <c r="G83">
        <f>Table14[[#This Row],[List Price($)]]*730</f>
        <v>40.880000000000003</v>
      </c>
      <c r="J83" t="str">
        <f>"x86 | "&amp;Table25[[#This Row],[Specification]] &amp;" | "&amp;Table25[[#This Row],[Flavor]]&amp;" | "&amp;Table25[[#This Row],[CPU]]&amp;" | "&amp;Table25[[#This Row],[RAM]]</f>
        <v>x86 | Cómputo-básico | t6.2xlarge.2 | 8 vCPU | 16 GB</v>
      </c>
      <c r="K83" t="s">
        <v>259</v>
      </c>
      <c r="L83" t="s">
        <v>157</v>
      </c>
      <c r="M83" t="s">
        <v>233</v>
      </c>
      <c r="N83" t="s">
        <v>234</v>
      </c>
      <c r="O83">
        <v>0.216</v>
      </c>
      <c r="P83">
        <v>0.16</v>
      </c>
      <c r="Q83">
        <v>0.128</v>
      </c>
      <c r="R83" s="2">
        <v>157.68</v>
      </c>
      <c r="S83" s="2">
        <v>116.8</v>
      </c>
      <c r="T83">
        <v>93.44</v>
      </c>
      <c r="V83">
        <f>Table25[[#This Row],[SQL-HORA]]*730</f>
        <v>0</v>
      </c>
      <c r="W83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t6.2xlarge.2    8 vCPU   16 GB   | PPU 157.68 USD   | RI 116.8 USD   | SQL Std 0 USD</v>
      </c>
      <c r="Z83" s="5">
        <v>8</v>
      </c>
      <c r="AA83" t="s">
        <v>228</v>
      </c>
      <c r="AB83" t="str">
        <f t="shared" si="2"/>
        <v>8 vCPU</v>
      </c>
      <c r="AC83" t="str">
        <f t="shared" si="3"/>
        <v>16 GB</v>
      </c>
      <c r="AD83" s="5">
        <v>16</v>
      </c>
      <c r="AE83" t="s">
        <v>229</v>
      </c>
    </row>
    <row r="84" spans="1:31">
      <c r="A84" t="s">
        <v>6</v>
      </c>
      <c r="B84" t="s">
        <v>271</v>
      </c>
      <c r="C84" t="s">
        <v>8</v>
      </c>
      <c r="D84" t="s">
        <v>9</v>
      </c>
      <c r="E84">
        <v>5.8999999999999997E-2</v>
      </c>
      <c r="F84" t="s">
        <v>10</v>
      </c>
      <c r="G84">
        <f>Table14[[#This Row],[List Price($)]]*730</f>
        <v>43.07</v>
      </c>
      <c r="J84" t="str">
        <f>"x86 | "&amp;Table25[[#This Row],[Specification]] &amp;" | "&amp;Table25[[#This Row],[Flavor]]&amp;" | "&amp;Table25[[#This Row],[CPU]]&amp;" | "&amp;Table25[[#This Row],[RAM]]</f>
        <v>x86 | Cómputo-básico | t6.4xlarge.1 | 16 vCPU | 16 GB</v>
      </c>
      <c r="K84" t="s">
        <v>259</v>
      </c>
      <c r="L84" t="s">
        <v>158</v>
      </c>
      <c r="M84" t="s">
        <v>236</v>
      </c>
      <c r="N84" t="s">
        <v>234</v>
      </c>
      <c r="O84">
        <v>0.32</v>
      </c>
      <c r="P84">
        <v>0.25600000000000001</v>
      </c>
      <c r="Q84">
        <v>0.224</v>
      </c>
      <c r="R84" s="2">
        <v>233.6</v>
      </c>
      <c r="S84" s="2">
        <v>186.88</v>
      </c>
      <c r="T84">
        <v>163.52000000000001</v>
      </c>
      <c r="V84">
        <f>Table25[[#This Row],[SQL-HORA]]*730</f>
        <v>0</v>
      </c>
      <c r="W84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t6.4xlarge.1    16 vCPU   16 GB   | PPU 233.6 USD   | RI 186.88 USD   | SQL Std 0 USD</v>
      </c>
      <c r="Z84" s="6">
        <v>16</v>
      </c>
      <c r="AA84" t="s">
        <v>228</v>
      </c>
      <c r="AB84" t="str">
        <f t="shared" si="2"/>
        <v>16 vCPU</v>
      </c>
      <c r="AC84" t="str">
        <f t="shared" si="3"/>
        <v>16 GB</v>
      </c>
      <c r="AD84" s="6">
        <v>16</v>
      </c>
      <c r="AE84" t="s">
        <v>229</v>
      </c>
    </row>
    <row r="85" spans="1:31">
      <c r="A85" t="s">
        <v>6</v>
      </c>
      <c r="B85" t="s">
        <v>272</v>
      </c>
      <c r="C85" t="s">
        <v>8</v>
      </c>
      <c r="D85" t="s">
        <v>9</v>
      </c>
      <c r="E85">
        <v>2.8000000000000001E-2</v>
      </c>
      <c r="F85" t="s">
        <v>10</v>
      </c>
      <c r="G85">
        <f>Table14[[#This Row],[List Price($)]]*730</f>
        <v>20.440000000000001</v>
      </c>
      <c r="J85" t="str">
        <f>"x86 | "&amp;Table25[[#This Row],[Specification]] &amp;" | "&amp;Table25[[#This Row],[Flavor]]&amp;" | "&amp;Table25[[#This Row],[CPU]]&amp;" | "&amp;Table25[[#This Row],[RAM]]</f>
        <v>x86 | Cómputo-básico | t6.4xlarge.2 | 16 vCPU | 32 GB</v>
      </c>
      <c r="K85" t="s">
        <v>259</v>
      </c>
      <c r="L85" t="s">
        <v>159</v>
      </c>
      <c r="M85" t="s">
        <v>236</v>
      </c>
      <c r="N85" t="s">
        <v>235</v>
      </c>
      <c r="O85">
        <v>0.432</v>
      </c>
      <c r="P85">
        <v>0.32</v>
      </c>
      <c r="Q85">
        <v>0.25600000000000001</v>
      </c>
      <c r="R85" s="2">
        <v>315.36</v>
      </c>
      <c r="S85" s="2">
        <v>233.6</v>
      </c>
      <c r="T85">
        <v>186.88</v>
      </c>
      <c r="V85">
        <f>Table25[[#This Row],[SQL-HORA]]*730</f>
        <v>0</v>
      </c>
      <c r="W85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t6.4xlarge.2    16 vCPU   32 GB   | PPU 315.36 USD   | RI 233.6 USD   | SQL Std 0 USD</v>
      </c>
      <c r="Z85" s="5">
        <v>16</v>
      </c>
      <c r="AA85" t="s">
        <v>228</v>
      </c>
      <c r="AB85" t="str">
        <f t="shared" si="2"/>
        <v>16 vCPU</v>
      </c>
      <c r="AC85" t="str">
        <f t="shared" si="3"/>
        <v>32 GB</v>
      </c>
      <c r="AD85" s="5">
        <v>32</v>
      </c>
      <c r="AE85" t="s">
        <v>229</v>
      </c>
    </row>
    <row r="86" spans="1:31">
      <c r="A86" t="s">
        <v>6</v>
      </c>
      <c r="B86" t="s">
        <v>18</v>
      </c>
      <c r="C86" t="s">
        <v>8</v>
      </c>
      <c r="D86" t="s">
        <v>9</v>
      </c>
      <c r="E86">
        <v>0.224</v>
      </c>
      <c r="F86" t="s">
        <v>10</v>
      </c>
      <c r="G86">
        <f>Table14[[#This Row],[List Price($)]]*730</f>
        <v>163.52000000000001</v>
      </c>
      <c r="J86" t="str">
        <f>"x86 | "&amp;Table25[[#This Row],[Specification]] &amp;" | "&amp;Table25[[#This Row],[Flavor]]&amp;" | "&amp;Table25[[#This Row],[CPU]]&amp;" | "&amp;Table25[[#This Row],[RAM]]</f>
        <v>x86 | Cómputo-básico | t6.large.1 | 2 vCPU | 2 GB</v>
      </c>
      <c r="K86" t="s">
        <v>259</v>
      </c>
      <c r="L86" t="s">
        <v>160</v>
      </c>
      <c r="M86" t="s">
        <v>239</v>
      </c>
      <c r="N86" t="s">
        <v>253</v>
      </c>
      <c r="O86">
        <v>0.04</v>
      </c>
      <c r="P86">
        <v>3.2000000000000001E-2</v>
      </c>
      <c r="Q86">
        <v>2.8000000000000001E-2</v>
      </c>
      <c r="R86" s="2">
        <v>29.2</v>
      </c>
      <c r="S86" s="2">
        <v>23.36</v>
      </c>
      <c r="T86">
        <v>20.440000000000001</v>
      </c>
      <c r="V86">
        <f>Table25[[#This Row],[SQL-HORA]]*730</f>
        <v>0</v>
      </c>
      <c r="W86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t6.large.1    2 vCPU   2 GB   | PPU 29.2 USD   | RI 23.36 USD   | SQL Std 0 USD</v>
      </c>
      <c r="Z86" s="6">
        <v>2</v>
      </c>
      <c r="AA86" t="s">
        <v>228</v>
      </c>
      <c r="AB86" t="str">
        <f t="shared" si="2"/>
        <v>2 vCPU</v>
      </c>
      <c r="AC86" t="str">
        <f t="shared" si="3"/>
        <v>2 GB</v>
      </c>
      <c r="AD86" s="6">
        <v>2</v>
      </c>
      <c r="AE86" t="s">
        <v>229</v>
      </c>
    </row>
    <row r="87" spans="1:31">
      <c r="A87" t="s">
        <v>6</v>
      </c>
      <c r="B87" s="1" t="s">
        <v>39</v>
      </c>
      <c r="C87" s="1" t="s">
        <v>8</v>
      </c>
      <c r="D87" s="1" t="s">
        <v>9</v>
      </c>
      <c r="E87" s="1">
        <v>0.23599999999999999</v>
      </c>
      <c r="F87" s="1" t="s">
        <v>10</v>
      </c>
      <c r="G87" s="1">
        <f>Table14[[#This Row],[List Price($)]]*730</f>
        <v>172.28</v>
      </c>
      <c r="J87" t="str">
        <f>"x86 | "&amp;Table25[[#This Row],[Specification]] &amp;" | "&amp;Table25[[#This Row],[Flavor]]&amp;" | "&amp;Table25[[#This Row],[CPU]]&amp;" | "&amp;Table25[[#This Row],[RAM]]</f>
        <v>x86 | Cómputo-básico | t6.large.2 | 2 vCPU | 4 GB</v>
      </c>
      <c r="K87" t="s">
        <v>259</v>
      </c>
      <c r="L87" t="s">
        <v>161</v>
      </c>
      <c r="M87" t="s">
        <v>239</v>
      </c>
      <c r="N87" t="s">
        <v>240</v>
      </c>
      <c r="O87">
        <v>5.3999999999999999E-2</v>
      </c>
      <c r="P87">
        <v>0.04</v>
      </c>
      <c r="Q87">
        <v>3.2000000000000001E-2</v>
      </c>
      <c r="R87" s="2">
        <v>39.42</v>
      </c>
      <c r="S87" s="2">
        <v>29.2</v>
      </c>
      <c r="T87">
        <v>23.36</v>
      </c>
      <c r="V87">
        <f>Table25[[#This Row],[SQL-HORA]]*730</f>
        <v>0</v>
      </c>
      <c r="W87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t6.large.2    2 vCPU   4 GB   | PPU 39.42 USD   | RI 29.2 USD   | SQL Std 0 USD</v>
      </c>
      <c r="Z87" s="5">
        <v>2</v>
      </c>
      <c r="AA87" t="s">
        <v>228</v>
      </c>
      <c r="AB87" t="str">
        <f t="shared" si="2"/>
        <v>2 vCPU</v>
      </c>
      <c r="AC87" t="str">
        <f t="shared" si="3"/>
        <v>4 GB</v>
      </c>
      <c r="AD87" s="5">
        <v>4</v>
      </c>
      <c r="AE87" t="s">
        <v>229</v>
      </c>
    </row>
    <row r="88" spans="1:31">
      <c r="A88" t="s">
        <v>6</v>
      </c>
      <c r="B88" t="s">
        <v>61</v>
      </c>
      <c r="C88" t="s">
        <v>8</v>
      </c>
      <c r="D88" t="s">
        <v>9</v>
      </c>
      <c r="E88">
        <v>5.3579999999999997</v>
      </c>
      <c r="F88" t="s">
        <v>10</v>
      </c>
      <c r="G88">
        <f>Table14[[#This Row],[List Price($)]]*730</f>
        <v>3911.3399999999997</v>
      </c>
      <c r="J88" t="str">
        <f>"x86 | "&amp;Table25[[#This Row],[Specification]] &amp;" | "&amp;Table25[[#This Row],[Flavor]]&amp;" | "&amp;Table25[[#This Row],[CPU]]&amp;" | "&amp;Table25[[#This Row],[RAM]]</f>
        <v>x86 | Cómputo-básico | t6.medium.2 | 1 vCPU | 2 GB</v>
      </c>
      <c r="K88" t="s">
        <v>259</v>
      </c>
      <c r="L88" t="s">
        <v>162</v>
      </c>
      <c r="M88" t="s">
        <v>252</v>
      </c>
      <c r="N88" t="s">
        <v>253</v>
      </c>
      <c r="O88">
        <v>2.7E-2</v>
      </c>
      <c r="P88">
        <v>0.02</v>
      </c>
      <c r="Q88">
        <v>1.6E-2</v>
      </c>
      <c r="R88" s="2">
        <v>19.71</v>
      </c>
      <c r="S88" s="2">
        <v>14.6</v>
      </c>
      <c r="T88">
        <v>11.68</v>
      </c>
      <c r="V88">
        <f>Table25[[#This Row],[SQL-HORA]]*730</f>
        <v>0</v>
      </c>
      <c r="W88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t6.medium.2    1 vCPU   2 GB   | PPU 19.71 USD   | RI 14.6 USD   | SQL Std 0 USD</v>
      </c>
      <c r="Z88" s="6">
        <v>1</v>
      </c>
      <c r="AA88" t="s">
        <v>228</v>
      </c>
      <c r="AB88" t="str">
        <f t="shared" si="2"/>
        <v>1 vCPU</v>
      </c>
      <c r="AC88" t="str">
        <f t="shared" si="3"/>
        <v>2 GB</v>
      </c>
      <c r="AD88" s="6">
        <v>2</v>
      </c>
      <c r="AE88" t="s">
        <v>229</v>
      </c>
    </row>
    <row r="89" spans="1:31">
      <c r="A89" t="s">
        <v>6</v>
      </c>
      <c r="B89" t="s">
        <v>42</v>
      </c>
      <c r="C89" t="s">
        <v>8</v>
      </c>
      <c r="D89" t="s">
        <v>9</v>
      </c>
      <c r="E89">
        <v>0.89300000000000002</v>
      </c>
      <c r="F89" t="s">
        <v>10</v>
      </c>
      <c r="G89">
        <f>Table14[[#This Row],[List Price($)]]*730</f>
        <v>651.89</v>
      </c>
      <c r="J89" t="str">
        <f>"x86 | "&amp;Table25[[#This Row],[Specification]] &amp;" | "&amp;Table25[[#This Row],[Flavor]]&amp;" | "&amp;Table25[[#This Row],[CPU]]&amp;" | "&amp;Table25[[#This Row],[RAM]]</f>
        <v>x86 | Cómputo-básico | t6.small.1 | 1 vCPU | 1 GB</v>
      </c>
      <c r="K89" t="s">
        <v>259</v>
      </c>
      <c r="L89" t="s">
        <v>163</v>
      </c>
      <c r="M89" t="s">
        <v>252</v>
      </c>
      <c r="N89" t="s">
        <v>254</v>
      </c>
      <c r="O89">
        <v>0.02</v>
      </c>
      <c r="P89">
        <v>1.6E-2</v>
      </c>
      <c r="Q89">
        <v>1.4E-2</v>
      </c>
      <c r="R89" s="2">
        <v>14.6</v>
      </c>
      <c r="S89" s="2">
        <v>11.68</v>
      </c>
      <c r="T89">
        <v>10.220000000000001</v>
      </c>
      <c r="V89">
        <f>Table25[[#This Row],[SQL-HORA]]*730</f>
        <v>0</v>
      </c>
      <c r="W89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t6.small.1    1 vCPU   1 GB   | PPU 14.6 USD   | RI 11.68 USD   | SQL Std 0 USD</v>
      </c>
      <c r="Z89" s="5">
        <v>1</v>
      </c>
      <c r="AA89" t="s">
        <v>228</v>
      </c>
      <c r="AB89" t="str">
        <f t="shared" si="2"/>
        <v>1 vCPU</v>
      </c>
      <c r="AC89" t="str">
        <f t="shared" si="3"/>
        <v>1 GB</v>
      </c>
      <c r="AD89" s="5">
        <v>1</v>
      </c>
      <c r="AE89" t="s">
        <v>229</v>
      </c>
    </row>
    <row r="90" spans="1:31">
      <c r="A90" t="s">
        <v>6</v>
      </c>
      <c r="B90" t="s">
        <v>46</v>
      </c>
      <c r="C90" t="s">
        <v>8</v>
      </c>
      <c r="D90" t="s">
        <v>9</v>
      </c>
      <c r="E90">
        <v>1.786</v>
      </c>
      <c r="F90" t="s">
        <v>10</v>
      </c>
      <c r="G90">
        <f>Table14[[#This Row],[List Price($)]]*730</f>
        <v>1303.78</v>
      </c>
      <c r="J90" t="str">
        <f>"x86 | "&amp;Table25[[#This Row],[Specification]] &amp;" | "&amp;Table25[[#This Row],[Flavor]]&amp;" | "&amp;Table25[[#This Row],[CPU]]&amp;" | "&amp;Table25[[#This Row],[RAM]]</f>
        <v>x86 | Cómputo-básico | t6.xlarge.1 | 4 vCPU | 4 GB</v>
      </c>
      <c r="K90" t="s">
        <v>259</v>
      </c>
      <c r="L90" t="s">
        <v>164</v>
      </c>
      <c r="M90" t="s">
        <v>227</v>
      </c>
      <c r="N90" t="s">
        <v>240</v>
      </c>
      <c r="O90">
        <v>0.08</v>
      </c>
      <c r="P90">
        <v>6.4000000000000001E-2</v>
      </c>
      <c r="Q90">
        <v>5.6000000000000001E-2</v>
      </c>
      <c r="R90" s="2">
        <v>58.4</v>
      </c>
      <c r="S90" s="2">
        <v>46.72</v>
      </c>
      <c r="T90">
        <v>40.880000000000003</v>
      </c>
      <c r="V90">
        <f>Table25[[#This Row],[SQL-HORA]]*730</f>
        <v>0</v>
      </c>
      <c r="W90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t6.xlarge.1    4 vCPU   4 GB   | PPU 58.4 USD   | RI 46.72 USD   | SQL Std 0 USD</v>
      </c>
      <c r="Z90" s="6">
        <v>4</v>
      </c>
      <c r="AA90" t="s">
        <v>228</v>
      </c>
      <c r="AB90" t="str">
        <f t="shared" si="2"/>
        <v>4 vCPU</v>
      </c>
      <c r="AC90" t="str">
        <f t="shared" si="3"/>
        <v>4 GB</v>
      </c>
      <c r="AD90" s="6">
        <v>4</v>
      </c>
      <c r="AE90" t="s">
        <v>229</v>
      </c>
    </row>
    <row r="91" spans="1:31">
      <c r="A91" t="s">
        <v>6</v>
      </c>
      <c r="B91" t="s">
        <v>52</v>
      </c>
      <c r="C91" t="s">
        <v>8</v>
      </c>
      <c r="D91" t="s">
        <v>9</v>
      </c>
      <c r="E91">
        <v>3.5720000000000001</v>
      </c>
      <c r="F91" t="s">
        <v>10</v>
      </c>
      <c r="G91">
        <f>Table14[[#This Row],[List Price($)]]*730</f>
        <v>2607.56</v>
      </c>
      <c r="J91" t="str">
        <f>"x86 | "&amp;Table25[[#This Row],[Specification]] &amp;" | "&amp;Table25[[#This Row],[Flavor]]&amp;" | "&amp;Table25[[#This Row],[CPU]]&amp;" | "&amp;Table25[[#This Row],[RAM]]</f>
        <v>x86 | Cómputo-básico | t6.xlarge.2 | 4 vCPU | 8 GB</v>
      </c>
      <c r="K91" t="s">
        <v>259</v>
      </c>
      <c r="L91" t="s">
        <v>165</v>
      </c>
      <c r="M91" t="s">
        <v>227</v>
      </c>
      <c r="N91" t="s">
        <v>241</v>
      </c>
      <c r="O91">
        <v>0.108</v>
      </c>
      <c r="P91">
        <v>0.08</v>
      </c>
      <c r="Q91">
        <v>6.4000000000000001E-2</v>
      </c>
      <c r="R91" s="2">
        <v>78.84</v>
      </c>
      <c r="S91" s="2">
        <v>58.4</v>
      </c>
      <c r="T91">
        <v>46.72</v>
      </c>
      <c r="V91">
        <f>Table25[[#This Row],[SQL-HORA]]*730</f>
        <v>0</v>
      </c>
      <c r="W91" t="str">
        <f>Table25[[#This Row],[Flavor]]&amp;"    "&amp;Table25[[#This Row],[CPU]]&amp;"   "&amp;Table25[[#This Row],[RAM]]&amp;"   | PPU "&amp;Table25[[#This Row],[PPU Monthly]]&amp;" USD   | RI "&amp;Table25[[#This Row],[RI Monthly/1 year]]&amp;" USD   | SQL Std "&amp;Table25[[#This Row],[SQL-MES]]&amp;" USD"</f>
        <v>t6.xlarge.2    4 vCPU   8 GB   | PPU 78.84 USD   | RI 58.4 USD   | SQL Std 0 USD</v>
      </c>
      <c r="Z91" s="5">
        <v>4</v>
      </c>
      <c r="AA91" t="s">
        <v>228</v>
      </c>
      <c r="AB91" t="str">
        <f t="shared" si="2"/>
        <v>4 vCPU</v>
      </c>
      <c r="AC91" t="str">
        <f t="shared" si="3"/>
        <v>8 GB</v>
      </c>
      <c r="AD91" s="5">
        <v>8</v>
      </c>
      <c r="AE91" t="s">
        <v>229</v>
      </c>
    </row>
    <row r="93" spans="1:31">
      <c r="J93" t="s">
        <v>255</v>
      </c>
    </row>
    <row r="97" spans="10:10">
      <c r="J97" t="s">
        <v>261</v>
      </c>
    </row>
    <row r="98" spans="10:10">
      <c r="J98" t="s">
        <v>262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i 6 V p R y d O q n A A A A + Q A A A B I A H A B D b 2 5 m a W c v U G F j a 2 F n Z S 5 4 b W w g o h g A K K A U A A A A A A A A A A A A A A A A A A A A A A A A A A A A h c 8 x D o I w G A X g q 5 D u t K U a I + S n D M Z N E h I T 4 9 q U C o 1 Q D C 2 W u z l 4 J K 8 g i a J u j u / l G 9 5 7 3 O 6 Q j W 0 T X F V v d W d S F G G K A m V k V 2 p T p W h w p 3 C N M g 6 F k G d R q W D C x i a j L V N U O 3 d J C P H e Y 7 / A X V 8 R R m l E j v l u L 2 v V C v T B + j 8 O t b F O G K k Q h 8 N r D G c 4 X u I V Y z G m k w U y 9 5 B r 8 z V s m o w p k J 8 S N k P j h l 5 x Z c N i C 2 S O Q N 4 3 + B N Q S w M E F A A C A A g A j I i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I u l Y o i k e 4 D g A A A B E A A A A T A B w A R m 9 y b X V s Y X M v U 2 V j d G l v b j E u b S C i G A A o o B Q A A A A A A A A A A A A A A A A A A A A A A A A A A A A r T k 0 u y c z P U w i G 0 I b W A F B L A Q I t A B Q A A g A I A I y I u l a U c n T q p w A A A P k A A A A S A A A A A A A A A A A A A A A A A A A A A A B D b 2 5 m a W c v U G F j a 2 F n Z S 5 4 b W x Q S w E C L Q A U A A I A C A C M i L p W D 8 r p q 6 Q A A A D p A A A A E w A A A A A A A A A A A A A A A A D z A A A A W 0 N v b n R l b n R f V H l w Z X N d L n h t b F B L A Q I t A B Q A A g A I A I y I u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Y W w b + T E / R R a i X 9 m 4 O 0 / c T A A A A A A I A A A A A A A N m A A D A A A A A E A A A A P r p V M H m 3 e M j / I K h 2 G n v f P s A A A A A B I A A A K A A A A A Q A A A A O 5 x M n 6 u f H O h d Q + 1 I 8 n 2 r r 1 A A A A B H m a W l N 4 l W 8 k A / F O H 1 D u i 3 6 5 h i H J V p U U N 1 8 S r x + 7 n W + q h / 9 8 m 3 C r m f q 6 Y x W c / i z + Y M 9 H 7 I Z s s y y n V a m j N k 2 M O d b 3 m Y x Y g d b W f K K 8 B / f E z b U h Q A A A B Q W O X S c D Z d z P H M R y 4 L / K G F J M Q 8 r Q = = < / D a t a M a s h u p > 
</file>

<file path=customXml/itemProps1.xml><?xml version="1.0" encoding="utf-8"?>
<ds:datastoreItem xmlns:ds="http://schemas.openxmlformats.org/officeDocument/2006/customXml" ds:itemID="{3EF4AE76-F04F-480A-99FF-9CF5310AC3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PRICE</vt:lpstr>
      <vt:lpstr>PRICE-S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Fabrizio Mayor Coloma</cp:lastModifiedBy>
  <dcterms:created xsi:type="dcterms:W3CDTF">2021-05-25T20:40:00Z</dcterms:created>
  <dcterms:modified xsi:type="dcterms:W3CDTF">2024-07-24T15:06:45Z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0x010100443FEFB654B92A44BE963086937C4AA3</vt:lpwstr>
  </property>
  <property fmtid="{D5CDD505-2E9C-101B-9397-08002B2CF9AE}" pid="3" name="_2015_ms_pID_725343">
    <vt:lpwstr>(3)Xn1WAm+BN2Nw4HvIP+06Z1znVuMelWxe++IfVHdYBJpDbhVjlwVX6C/2xaVVMvvAolc2/gov
yIwJ1OOPu5NotUylKsVlpDAXR52IhVS4MZQb55fIuv+31qlhxxSktnk27VdvtH2EhtkNFiZ3
P2phj7wHBJ3il+7nWzMFFFvRhv52GzuzkHiGSjfIMdJfpH1jDA7LvrG5jT/wa+y7hJmbRLB0
YwWgi+L62PK+BZl+MZ</vt:lpwstr>
  </property>
  <property fmtid="{D5CDD505-2E9C-101B-9397-08002B2CF9AE}" pid="4" name="_2015_ms_pID_7253431">
    <vt:lpwstr>DTVeHb/ZC4p4BQNmhwXFpkzhBTRDzxdMsCI2Dj8oeq+CvFfGVdIs83
q9br8hY/yaXsIVw/PAdwqIBUPHXBZf90XYhBKDmbsXrPjCid9DkovnM0q4+VsMcRyDP1lRcA
eHPh30o3SBgwqKK9i39eMGjUOT6aIPi100YvtEJ+oSbenIrHM2LhRCHQHgwHtmcZuJgUxupo
GlTdSONdv00Ckol+i+rKlnZfVs085cl48N89</vt:lpwstr>
  </property>
  <property fmtid="{D5CDD505-2E9C-101B-9397-08002B2CF9AE}" pid="5" name="KSOProductBuildVer">
    <vt:lpwstr>2052-0.0.0.0</vt:lpwstr>
  </property>
  <property fmtid="{D5CDD505-2E9C-101B-9397-08002B2CF9AE}" pid="6" name="_2015_ms_pID_7253432">
    <vt:lpwstr>9Q==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1721227781</vt:lpwstr>
  </property>
</Properties>
</file>