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P:\CH-Ranking\Research\Intramural projects\Papers in Progress\life expectancy\"/>
    </mc:Choice>
  </mc:AlternateContent>
  <xr:revisionPtr revIDLastSave="0" documentId="13_ncr:1_{96757EB1-5B9F-4AFD-987D-C3AB2BE54A6B}" xr6:coauthVersionLast="41" xr6:coauthVersionMax="41" xr10:uidLastSave="{00000000-0000-0000-0000-000000000000}"/>
  <workbookProtection workbookAlgorithmName="SHA-512" workbookHashValue="mL4S90CEu6gMZLYr4nzJB+jh5X0p9QxdseR3DoMrlBIWw51O7IvFmoXHV1gmEmTm3SysR6Se/OFknAT4h8b98A==" workbookSaltValue="34vRqHajnmaxO/6d+UlPIw==" workbookSpinCount="100000" lockStructure="1"/>
  <bookViews>
    <workbookView xWindow="-28920" yWindow="-4710" windowWidth="29040" windowHeight="15840" xr2:uid="{00000000-000D-0000-FFFF-FFFF00000000}"/>
  </bookViews>
  <sheets>
    <sheet name="Mortality Calculator" sheetId="16" r:id="rId1"/>
    <sheet name="Calculations for Mortality Calc" sheetId="15" state="hidden" r:id="rId2"/>
    <sheet name="LE Detailed Calculator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5" l="1"/>
  <c r="C7" i="15"/>
  <c r="C6" i="15" l="1"/>
  <c r="D6" i="15"/>
  <c r="C64" i="15" l="1"/>
  <c r="C30" i="15"/>
  <c r="D8" i="15"/>
  <c r="E45" i="15" s="1"/>
  <c r="D9" i="15"/>
  <c r="F45" i="15" s="1"/>
  <c r="D10" i="15"/>
  <c r="H45" i="15" s="1"/>
  <c r="D11" i="15"/>
  <c r="G45" i="15" s="1"/>
  <c r="D12" i="15"/>
  <c r="I45" i="15" s="1"/>
  <c r="D13" i="15"/>
  <c r="J45" i="15" s="1"/>
  <c r="D14" i="15"/>
  <c r="K45" i="15" s="1"/>
  <c r="D15" i="15"/>
  <c r="L45" i="15" s="1"/>
  <c r="D16" i="15"/>
  <c r="M45" i="15" s="1"/>
  <c r="D17" i="15"/>
  <c r="N45" i="15" s="1"/>
  <c r="D18" i="15"/>
  <c r="O45" i="15" s="1"/>
  <c r="D19" i="15"/>
  <c r="P45" i="15" s="1"/>
  <c r="D20" i="15"/>
  <c r="Q45" i="15" s="1"/>
  <c r="D21" i="15"/>
  <c r="R45" i="15" s="1"/>
  <c r="D22" i="15"/>
  <c r="S45" i="15" s="1"/>
  <c r="D23" i="15"/>
  <c r="T45" i="15" s="1"/>
  <c r="D24" i="15"/>
  <c r="D30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D29" i="15"/>
  <c r="D46" i="15" l="1"/>
  <c r="C29" i="15"/>
  <c r="C45" i="15"/>
  <c r="U45" i="15"/>
  <c r="F54" i="15"/>
  <c r="E30" i="15"/>
  <c r="I30" i="15" s="1"/>
  <c r="D45" i="15"/>
  <c r="U44" i="15"/>
  <c r="N44" i="15"/>
  <c r="F44" i="15"/>
  <c r="D34" i="15"/>
  <c r="G44" i="15"/>
  <c r="C36" i="15"/>
  <c r="D31" i="15"/>
  <c r="D33" i="15"/>
  <c r="D35" i="15"/>
  <c r="C31" i="15"/>
  <c r="T44" i="15"/>
  <c r="S44" i="15"/>
  <c r="C34" i="15"/>
  <c r="L44" i="15"/>
  <c r="O24" i="15"/>
  <c r="C35" i="15"/>
  <c r="D37" i="15"/>
  <c r="C44" i="15"/>
  <c r="D36" i="15"/>
  <c r="D32" i="15"/>
  <c r="R44" i="15"/>
  <c r="J44" i="15"/>
  <c r="I44" i="15"/>
  <c r="C32" i="15"/>
  <c r="D44" i="15"/>
  <c r="E44" i="15"/>
  <c r="C37" i="15"/>
  <c r="M44" i="15"/>
  <c r="K44" i="15"/>
  <c r="C33" i="15"/>
  <c r="O44" i="15"/>
  <c r="H44" i="15"/>
  <c r="P44" i="15"/>
  <c r="C25" i="15"/>
  <c r="F53" i="15" s="1"/>
  <c r="Q44" i="15"/>
  <c r="G9" i="15"/>
  <c r="H9" i="15" s="1"/>
  <c r="G16" i="15"/>
  <c r="H16" i="15" s="1"/>
  <c r="O16" i="15" s="1"/>
  <c r="G17" i="15"/>
  <c r="H17" i="15" s="1"/>
  <c r="G24" i="15"/>
  <c r="F38" i="15"/>
  <c r="O32" i="15" s="1"/>
  <c r="I24" i="15"/>
  <c r="M46" i="15" l="1"/>
  <c r="K46" i="15"/>
  <c r="I46" i="15"/>
  <c r="O46" i="15"/>
  <c r="Q46" i="15"/>
  <c r="Q29" i="15"/>
  <c r="R29" i="15" s="1"/>
  <c r="C46" i="15"/>
  <c r="G46" i="15"/>
  <c r="E46" i="15"/>
  <c r="G36" i="15"/>
  <c r="G29" i="15"/>
  <c r="V45" i="15"/>
  <c r="F52" i="15" s="1"/>
  <c r="I17" i="15"/>
  <c r="O17" i="15"/>
  <c r="I9" i="15"/>
  <c r="O9" i="15"/>
  <c r="V44" i="15"/>
  <c r="F51" i="15" s="1"/>
  <c r="N36" i="15"/>
  <c r="G20" i="15"/>
  <c r="H20" i="15" s="1"/>
  <c r="O20" i="15" s="1"/>
  <c r="G12" i="15"/>
  <c r="H12" i="15" s="1"/>
  <c r="O12" i="15" s="1"/>
  <c r="G19" i="15"/>
  <c r="H19" i="15" s="1"/>
  <c r="O19" i="15" s="1"/>
  <c r="G11" i="15"/>
  <c r="H11" i="15" s="1"/>
  <c r="O11" i="15" s="1"/>
  <c r="G6" i="15"/>
  <c r="H6" i="15" s="1"/>
  <c r="G8" i="15"/>
  <c r="H8" i="15" s="1"/>
  <c r="G21" i="15"/>
  <c r="H21" i="15" s="1"/>
  <c r="O21" i="15" s="1"/>
  <c r="G13" i="15"/>
  <c r="H13" i="15" s="1"/>
  <c r="O13" i="15" s="1"/>
  <c r="E37" i="15"/>
  <c r="G18" i="15"/>
  <c r="H18" i="15" s="1"/>
  <c r="O18" i="15" s="1"/>
  <c r="G23" i="15"/>
  <c r="H23" i="15" s="1"/>
  <c r="O23" i="15" s="1"/>
  <c r="G15" i="15"/>
  <c r="H15" i="15" s="1"/>
  <c r="G7" i="15"/>
  <c r="H7" i="15" s="1"/>
  <c r="G10" i="15"/>
  <c r="H10" i="15" s="1"/>
  <c r="G22" i="15"/>
  <c r="H22" i="15" s="1"/>
  <c r="O22" i="15" s="1"/>
  <c r="G14" i="15"/>
  <c r="H14" i="15" s="1"/>
  <c r="O14" i="15" s="1"/>
  <c r="N33" i="15"/>
  <c r="S33" i="15" s="1"/>
  <c r="O30" i="15"/>
  <c r="G30" i="15"/>
  <c r="H30" i="15" s="1"/>
  <c r="G31" i="15"/>
  <c r="G34" i="15"/>
  <c r="Q33" i="15"/>
  <c r="G35" i="15"/>
  <c r="O35" i="15"/>
  <c r="N37" i="15"/>
  <c r="E33" i="15"/>
  <c r="D38" i="15"/>
  <c r="N32" i="15"/>
  <c r="S32" i="15" s="1"/>
  <c r="Q37" i="15"/>
  <c r="E32" i="15"/>
  <c r="Q34" i="15"/>
  <c r="E36" i="15"/>
  <c r="H36" i="15" s="1"/>
  <c r="N29" i="15"/>
  <c r="Q36" i="15"/>
  <c r="C38" i="15"/>
  <c r="F55" i="15" s="1"/>
  <c r="Q32" i="15"/>
  <c r="R32" i="15" s="1"/>
  <c r="N35" i="15"/>
  <c r="E29" i="15"/>
  <c r="I29" i="15" s="1"/>
  <c r="E31" i="15"/>
  <c r="H31" i="15" s="1"/>
  <c r="I16" i="15"/>
  <c r="O29" i="15"/>
  <c r="G33" i="15"/>
  <c r="Q35" i="15"/>
  <c r="G37" i="15"/>
  <c r="N30" i="15"/>
  <c r="S30" i="15" s="1"/>
  <c r="E34" i="15"/>
  <c r="I34" i="15" s="1"/>
  <c r="O36" i="15"/>
  <c r="Q30" i="15"/>
  <c r="O33" i="15"/>
  <c r="E35" i="15"/>
  <c r="O37" i="15"/>
  <c r="N34" i="15"/>
  <c r="O34" i="15"/>
  <c r="G32" i="15"/>
  <c r="S34" i="15" l="1"/>
  <c r="I33" i="15"/>
  <c r="S29" i="15"/>
  <c r="S37" i="15"/>
  <c r="I37" i="15"/>
  <c r="I35" i="15"/>
  <c r="S36" i="15"/>
  <c r="I32" i="15"/>
  <c r="S35" i="15"/>
  <c r="I36" i="15"/>
  <c r="V46" i="15"/>
  <c r="I31" i="15"/>
  <c r="H29" i="15"/>
  <c r="I12" i="15"/>
  <c r="I10" i="15"/>
  <c r="O10" i="15"/>
  <c r="I8" i="15"/>
  <c r="O8" i="15"/>
  <c r="I7" i="15"/>
  <c r="O7" i="15"/>
  <c r="I6" i="15"/>
  <c r="O6" i="15"/>
  <c r="I15" i="15"/>
  <c r="O15" i="15"/>
  <c r="I20" i="15"/>
  <c r="I18" i="15"/>
  <c r="I13" i="15"/>
  <c r="I11" i="15"/>
  <c r="H34" i="15"/>
  <c r="I19" i="15"/>
  <c r="R30" i="15"/>
  <c r="I21" i="15"/>
  <c r="H37" i="15"/>
  <c r="I14" i="15"/>
  <c r="I23" i="15"/>
  <c r="J7" i="15"/>
  <c r="K6" i="15"/>
  <c r="I22" i="15"/>
  <c r="R35" i="15"/>
  <c r="H33" i="15"/>
  <c r="H35" i="15"/>
  <c r="E38" i="15"/>
  <c r="H32" i="15"/>
  <c r="R34" i="15"/>
  <c r="R33" i="15"/>
  <c r="R37" i="15"/>
  <c r="R36" i="15"/>
  <c r="S38" i="15" l="1"/>
  <c r="I38" i="15"/>
  <c r="L6" i="15"/>
  <c r="J8" i="15"/>
  <c r="K8" i="15" s="1"/>
  <c r="K7" i="15"/>
  <c r="H38" i="15"/>
  <c r="R38" i="15"/>
  <c r="M32" i="15" l="1"/>
  <c r="C71" i="15"/>
  <c r="C72" i="15" s="1"/>
  <c r="V38" i="15"/>
  <c r="K38" i="15"/>
  <c r="C76" i="15"/>
  <c r="C77" i="15" s="1"/>
  <c r="J38" i="15"/>
  <c r="L7" i="15"/>
  <c r="J9" i="15"/>
  <c r="L8" i="15" s="1"/>
  <c r="T38" i="15"/>
  <c r="U38" i="15"/>
  <c r="X38" i="15" l="1"/>
  <c r="Z38" i="15" s="1"/>
  <c r="M34" i="15"/>
  <c r="M38" i="15" s="1"/>
  <c r="M33" i="15"/>
  <c r="L38" i="15" s="1"/>
  <c r="Y38" i="15"/>
  <c r="AA38" i="15" s="1"/>
  <c r="J25" i="16"/>
  <c r="J19" i="16"/>
  <c r="J10" i="15"/>
  <c r="J11" i="15" s="1"/>
  <c r="K9" i="15"/>
  <c r="C78" i="15" l="1"/>
  <c r="J20" i="16" s="1"/>
  <c r="C73" i="15"/>
  <c r="J26" i="16" s="1"/>
  <c r="K10" i="15"/>
  <c r="L10" i="15" s="1"/>
  <c r="L9" i="15"/>
  <c r="J12" i="15"/>
  <c r="K11" i="15"/>
  <c r="L11" i="15" l="1"/>
  <c r="K12" i="15"/>
  <c r="J13" i="15"/>
  <c r="L12" i="15" l="1"/>
  <c r="J14" i="15"/>
  <c r="K13" i="15"/>
  <c r="L13" i="15" l="1"/>
  <c r="J15" i="15"/>
  <c r="K14" i="15"/>
  <c r="L14" i="15" l="1"/>
  <c r="J16" i="15"/>
  <c r="K15" i="15"/>
  <c r="J17" i="15" l="1"/>
  <c r="L15" i="15"/>
  <c r="K16" i="15"/>
  <c r="K17" i="15" l="1"/>
  <c r="J18" i="15"/>
  <c r="L16" i="15"/>
  <c r="J19" i="15" l="1"/>
  <c r="L17" i="15"/>
  <c r="K18" i="15"/>
  <c r="J20" i="15" l="1"/>
  <c r="L18" i="15"/>
  <c r="K19" i="15"/>
  <c r="L19" i="15" l="1"/>
  <c r="K20" i="15"/>
  <c r="J21" i="15"/>
  <c r="L20" i="15" l="1"/>
  <c r="J22" i="15"/>
  <c r="K21" i="15"/>
  <c r="L21" i="15" l="1"/>
  <c r="J23" i="15"/>
  <c r="K22" i="15"/>
  <c r="J24" i="15" l="1"/>
  <c r="L22" i="15"/>
  <c r="K23" i="15"/>
  <c r="L23" i="15" l="1"/>
  <c r="L24" i="15"/>
  <c r="R24" i="15"/>
  <c r="P24" i="15"/>
  <c r="K24" i="15"/>
  <c r="S7" i="15" l="1"/>
  <c r="T7" i="15" s="1"/>
  <c r="S15" i="15"/>
  <c r="T15" i="15" s="1"/>
  <c r="S23" i="15"/>
  <c r="T23" i="15" s="1"/>
  <c r="S9" i="15"/>
  <c r="T9" i="15" s="1"/>
  <c r="S17" i="15"/>
  <c r="T17" i="15" s="1"/>
  <c r="S10" i="15"/>
  <c r="T10" i="15" s="1"/>
  <c r="S14" i="15"/>
  <c r="T14" i="15" s="1"/>
  <c r="S8" i="15"/>
  <c r="T8" i="15" s="1"/>
  <c r="S16" i="15"/>
  <c r="T16" i="15" s="1"/>
  <c r="S24" i="15"/>
  <c r="T24" i="15" s="1"/>
  <c r="U24" i="15" s="1"/>
  <c r="V24" i="15" s="1"/>
  <c r="W24" i="15" s="1"/>
  <c r="S18" i="15"/>
  <c r="T18" i="15" s="1"/>
  <c r="S12" i="15"/>
  <c r="T12" i="15" s="1"/>
  <c r="S21" i="15"/>
  <c r="T21" i="15" s="1"/>
  <c r="S11" i="15"/>
  <c r="T11" i="15" s="1"/>
  <c r="S19" i="15"/>
  <c r="T19" i="15" s="1"/>
  <c r="S20" i="15"/>
  <c r="T20" i="15" s="1"/>
  <c r="S13" i="15"/>
  <c r="T13" i="15" s="1"/>
  <c r="S6" i="15"/>
  <c r="T6" i="15" s="1"/>
  <c r="S22" i="15"/>
  <c r="T22" i="15" s="1"/>
  <c r="M22" i="15"/>
  <c r="N22" i="15" s="1"/>
  <c r="P21" i="15" s="1"/>
  <c r="M21" i="15"/>
  <c r="N21" i="15" s="1"/>
  <c r="M18" i="15"/>
  <c r="N18" i="15" s="1"/>
  <c r="M24" i="15"/>
  <c r="N24" i="15" s="1"/>
  <c r="M6" i="15"/>
  <c r="N6" i="15" s="1"/>
  <c r="M7" i="15"/>
  <c r="N7" i="15" s="1"/>
  <c r="M8" i="15"/>
  <c r="N8" i="15" s="1"/>
  <c r="M9" i="15"/>
  <c r="N9" i="15" s="1"/>
  <c r="M10" i="15"/>
  <c r="N10" i="15" s="1"/>
  <c r="M11" i="15"/>
  <c r="N11" i="15" s="1"/>
  <c r="M13" i="15"/>
  <c r="N13" i="15" s="1"/>
  <c r="M12" i="15"/>
  <c r="N12" i="15" s="1"/>
  <c r="M14" i="15"/>
  <c r="N14" i="15" s="1"/>
  <c r="M15" i="15"/>
  <c r="N15" i="15" s="1"/>
  <c r="M16" i="15"/>
  <c r="N16" i="15" s="1"/>
  <c r="M17" i="15"/>
  <c r="N17" i="15" s="1"/>
  <c r="M23" i="15"/>
  <c r="N23" i="15" s="1"/>
  <c r="M19" i="15"/>
  <c r="N19" i="15" s="1"/>
  <c r="M20" i="15"/>
  <c r="N20" i="15" s="1"/>
  <c r="AD24" i="15" l="1"/>
  <c r="P20" i="15"/>
  <c r="P17" i="15"/>
  <c r="P22" i="15"/>
  <c r="P8" i="15"/>
  <c r="P6" i="15"/>
  <c r="P9" i="15"/>
  <c r="P13" i="15"/>
  <c r="P12" i="15"/>
  <c r="Y24" i="15"/>
  <c r="AA24" i="15" s="1"/>
  <c r="X24" i="15"/>
  <c r="Z24" i="15" s="1"/>
  <c r="P23" i="15"/>
  <c r="Q23" i="15" s="1"/>
  <c r="P15" i="15"/>
  <c r="P14" i="15"/>
  <c r="P11" i="15"/>
  <c r="P19" i="15"/>
  <c r="P7" i="15"/>
  <c r="P16" i="15"/>
  <c r="P10" i="15"/>
  <c r="P18" i="15"/>
  <c r="AC24" i="15" l="1"/>
  <c r="AB24" i="15"/>
  <c r="R23" i="15"/>
  <c r="U23" i="15" s="1"/>
  <c r="V23" i="15" s="1"/>
  <c r="Q22" i="15"/>
  <c r="R22" i="15" l="1"/>
  <c r="U22" i="15" s="1"/>
  <c r="V22" i="15" s="1"/>
  <c r="Q21" i="15"/>
  <c r="W23" i="15"/>
  <c r="AD23" i="15"/>
  <c r="X23" i="15" l="1"/>
  <c r="Z23" i="15" s="1"/>
  <c r="Y23" i="15"/>
  <c r="AA23" i="15" s="1"/>
  <c r="R21" i="15"/>
  <c r="U21" i="15" s="1"/>
  <c r="V21" i="15" s="1"/>
  <c r="Q20" i="15"/>
  <c r="W22" i="15"/>
  <c r="AD22" i="15"/>
  <c r="AC23" i="15" l="1"/>
  <c r="X22" i="15"/>
  <c r="Z22" i="15" s="1"/>
  <c r="Y22" i="15"/>
  <c r="AA22" i="15" s="1"/>
  <c r="R20" i="15"/>
  <c r="U20" i="15" s="1"/>
  <c r="V20" i="15" s="1"/>
  <c r="Q19" i="15"/>
  <c r="AD21" i="15"/>
  <c r="W21" i="15"/>
  <c r="AB23" i="15"/>
  <c r="AC22" i="15" l="1"/>
  <c r="AB22" i="15"/>
  <c r="Y21" i="15"/>
  <c r="AA21" i="15" s="1"/>
  <c r="X21" i="15"/>
  <c r="Z21" i="15" s="1"/>
  <c r="R19" i="15"/>
  <c r="U19" i="15" s="1"/>
  <c r="V19" i="15" s="1"/>
  <c r="Q18" i="15"/>
  <c r="AD20" i="15"/>
  <c r="W20" i="15"/>
  <c r="AC21" i="15" l="1"/>
  <c r="AB21" i="15"/>
  <c r="Y20" i="15"/>
  <c r="AA20" i="15" s="1"/>
  <c r="X20" i="15"/>
  <c r="Z20" i="15" s="1"/>
  <c r="AD19" i="15"/>
  <c r="W19" i="15"/>
  <c r="R18" i="15"/>
  <c r="U18" i="15" s="1"/>
  <c r="V18" i="15" s="1"/>
  <c r="Q17" i="15"/>
  <c r="AC20" i="15" l="1"/>
  <c r="AB20" i="15"/>
  <c r="R17" i="15"/>
  <c r="U17" i="15" s="1"/>
  <c r="V17" i="15" s="1"/>
  <c r="Q16" i="15"/>
  <c r="W18" i="15"/>
  <c r="AD18" i="15"/>
  <c r="Y19" i="15"/>
  <c r="AA19" i="15" s="1"/>
  <c r="X19" i="15"/>
  <c r="Z19" i="15" s="1"/>
  <c r="AC19" i="15" l="1"/>
  <c r="AB19" i="15"/>
  <c r="R16" i="15"/>
  <c r="U16" i="15" s="1"/>
  <c r="V16" i="15" s="1"/>
  <c r="Q15" i="15"/>
  <c r="X18" i="15"/>
  <c r="Z18" i="15" s="1"/>
  <c r="Y18" i="15"/>
  <c r="AA18" i="15" s="1"/>
  <c r="W17" i="15"/>
  <c r="AD17" i="15"/>
  <c r="AC18" i="15" l="1"/>
  <c r="X17" i="15"/>
  <c r="Z17" i="15" s="1"/>
  <c r="Y17" i="15"/>
  <c r="AA17" i="15" s="1"/>
  <c r="AB18" i="15"/>
  <c r="R15" i="15"/>
  <c r="U15" i="15" s="1"/>
  <c r="V15" i="15" s="1"/>
  <c r="Q14" i="15"/>
  <c r="W16" i="15"/>
  <c r="AD16" i="15"/>
  <c r="AC17" i="15" l="1"/>
  <c r="AB17" i="15"/>
  <c r="Y16" i="15"/>
  <c r="AA16" i="15" s="1"/>
  <c r="X16" i="15"/>
  <c r="Z16" i="15" s="1"/>
  <c r="R14" i="15"/>
  <c r="U14" i="15" s="1"/>
  <c r="V14" i="15" s="1"/>
  <c r="Q13" i="15"/>
  <c r="W15" i="15"/>
  <c r="AD15" i="15"/>
  <c r="AC16" i="15" l="1"/>
  <c r="AB16" i="15"/>
  <c r="X15" i="15"/>
  <c r="Z15" i="15" s="1"/>
  <c r="Y15" i="15"/>
  <c r="AA15" i="15" s="1"/>
  <c r="R13" i="15"/>
  <c r="U13" i="15" s="1"/>
  <c r="V13" i="15" s="1"/>
  <c r="Q12" i="15"/>
  <c r="W14" i="15"/>
  <c r="AD14" i="15"/>
  <c r="AC15" i="15" l="1"/>
  <c r="R12" i="15"/>
  <c r="U12" i="15" s="1"/>
  <c r="V12" i="15" s="1"/>
  <c r="Q11" i="15"/>
  <c r="AD13" i="15"/>
  <c r="W13" i="15"/>
  <c r="X14" i="15"/>
  <c r="Z14" i="15" s="1"/>
  <c r="Y14" i="15"/>
  <c r="AA14" i="15" s="1"/>
  <c r="AB15" i="15"/>
  <c r="AC14" i="15" l="1"/>
  <c r="AB14" i="15"/>
  <c r="X13" i="15"/>
  <c r="Z13" i="15" s="1"/>
  <c r="Y13" i="15"/>
  <c r="AA13" i="15" s="1"/>
  <c r="R11" i="15"/>
  <c r="U11" i="15" s="1"/>
  <c r="V11" i="15" s="1"/>
  <c r="Q10" i="15"/>
  <c r="AD12" i="15"/>
  <c r="W12" i="15"/>
  <c r="AC13" i="15" l="1"/>
  <c r="Y12" i="15"/>
  <c r="AA12" i="15" s="1"/>
  <c r="X12" i="15"/>
  <c r="Z12" i="15" s="1"/>
  <c r="W11" i="15"/>
  <c r="AD11" i="15"/>
  <c r="R10" i="15"/>
  <c r="U10" i="15" s="1"/>
  <c r="V10" i="15" s="1"/>
  <c r="Q9" i="15"/>
  <c r="AB13" i="15"/>
  <c r="AC12" i="15" l="1"/>
  <c r="AB12" i="15"/>
  <c r="W10" i="15"/>
  <c r="AD10" i="15"/>
  <c r="R9" i="15"/>
  <c r="U9" i="15" s="1"/>
  <c r="V9" i="15" s="1"/>
  <c r="Q8" i="15"/>
  <c r="X11" i="15"/>
  <c r="Z11" i="15" s="1"/>
  <c r="Y11" i="15"/>
  <c r="AA11" i="15" s="1"/>
  <c r="AC11" i="15" l="1"/>
  <c r="AB11" i="15"/>
  <c r="W9" i="15"/>
  <c r="AD9" i="15"/>
  <c r="R8" i="15"/>
  <c r="U8" i="15" s="1"/>
  <c r="V8" i="15" s="1"/>
  <c r="Q7" i="15"/>
  <c r="Q6" i="15" s="1"/>
  <c r="X10" i="15"/>
  <c r="Z10" i="15" s="1"/>
  <c r="Y10" i="15"/>
  <c r="AA10" i="15" s="1"/>
  <c r="AC10" i="15" l="1"/>
  <c r="R7" i="15"/>
  <c r="R6" i="15"/>
  <c r="U6" i="15" s="1"/>
  <c r="V6" i="15" s="1"/>
  <c r="W8" i="15"/>
  <c r="AD8" i="15"/>
  <c r="AB10" i="15"/>
  <c r="Y9" i="15"/>
  <c r="AA9" i="15" s="1"/>
  <c r="X9" i="15"/>
  <c r="Z9" i="15" s="1"/>
  <c r="AC9" i="15" l="1"/>
  <c r="U7" i="15"/>
  <c r="V7" i="15" s="1"/>
  <c r="AB9" i="15"/>
  <c r="Y8" i="15"/>
  <c r="AA8" i="15" s="1"/>
  <c r="X8" i="15"/>
  <c r="Z8" i="15" s="1"/>
  <c r="AC8" i="15" s="1"/>
  <c r="W6" i="15"/>
  <c r="AD6" i="15"/>
  <c r="AD7" i="15" l="1"/>
  <c r="W7" i="15"/>
  <c r="X7" i="15" s="1"/>
  <c r="Z7" i="15" s="1"/>
  <c r="F56" i="15"/>
  <c r="AB8" i="15"/>
  <c r="X6" i="15"/>
  <c r="Z6" i="15" s="1"/>
  <c r="Y6" i="15"/>
  <c r="AA6" i="15" s="1"/>
  <c r="AC6" i="15" l="1"/>
  <c r="Y7" i="15"/>
  <c r="AA7" i="15" s="1"/>
  <c r="AC7" i="15" s="1"/>
  <c r="AB6" i="15"/>
  <c r="F57" i="15"/>
  <c r="C66" i="15"/>
  <c r="AB7" i="15" l="1"/>
  <c r="J14" i="16"/>
  <c r="C63" i="15"/>
  <c r="C65" i="15" s="1"/>
  <c r="H12" i="10"/>
  <c r="I12" i="10" s="1"/>
  <c r="P12" i="10" s="1"/>
  <c r="J13" i="16" l="1"/>
  <c r="K13" i="10"/>
  <c r="L12" i="10"/>
  <c r="M12" i="10" l="1"/>
  <c r="P30" i="10"/>
  <c r="J30" i="10"/>
  <c r="H30" i="10"/>
  <c r="H29" i="10"/>
  <c r="I29" i="10" s="1"/>
  <c r="H28" i="10"/>
  <c r="I28" i="10" s="1"/>
  <c r="P28" i="10" s="1"/>
  <c r="H27" i="10"/>
  <c r="I27" i="10" s="1"/>
  <c r="P27" i="10" s="1"/>
  <c r="H26" i="10"/>
  <c r="I26" i="10" s="1"/>
  <c r="P26" i="10" s="1"/>
  <c r="H25" i="10"/>
  <c r="I25" i="10" s="1"/>
  <c r="H24" i="10"/>
  <c r="I24" i="10" s="1"/>
  <c r="P24" i="10" s="1"/>
  <c r="H23" i="10"/>
  <c r="I23" i="10" s="1"/>
  <c r="P23" i="10" s="1"/>
  <c r="H22" i="10"/>
  <c r="I22" i="10" s="1"/>
  <c r="P22" i="10" s="1"/>
  <c r="H21" i="10"/>
  <c r="I21" i="10" s="1"/>
  <c r="H20" i="10"/>
  <c r="I20" i="10" s="1"/>
  <c r="P20" i="10" s="1"/>
  <c r="H19" i="10"/>
  <c r="I19" i="10" s="1"/>
  <c r="H18" i="10"/>
  <c r="I18" i="10" s="1"/>
  <c r="H17" i="10"/>
  <c r="I17" i="10" s="1"/>
  <c r="H16" i="10"/>
  <c r="I16" i="10" s="1"/>
  <c r="P16" i="10" s="1"/>
  <c r="H15" i="10"/>
  <c r="I15" i="10" s="1"/>
  <c r="H14" i="10"/>
  <c r="I14" i="10" s="1"/>
  <c r="P14" i="10" s="1"/>
  <c r="H13" i="10"/>
  <c r="I13" i="10" s="1"/>
  <c r="J19" i="10" l="1"/>
  <c r="P19" i="10"/>
  <c r="J17" i="10"/>
  <c r="P17" i="10"/>
  <c r="J18" i="10"/>
  <c r="P18" i="10"/>
  <c r="L13" i="10"/>
  <c r="P13" i="10"/>
  <c r="J21" i="10"/>
  <c r="P21" i="10"/>
  <c r="J29" i="10"/>
  <c r="P29" i="10"/>
  <c r="J25" i="10"/>
  <c r="P25" i="10"/>
  <c r="J15" i="10"/>
  <c r="P15" i="10"/>
  <c r="J23" i="10"/>
  <c r="J20" i="10"/>
  <c r="J24" i="10"/>
  <c r="J28" i="10"/>
  <c r="J16" i="10"/>
  <c r="J27" i="10"/>
  <c r="J14" i="10"/>
  <c r="J12" i="10"/>
  <c r="J13" i="10"/>
  <c r="J22" i="10"/>
  <c r="J26" i="10"/>
  <c r="K14" i="10" l="1"/>
  <c r="K15" i="10" l="1"/>
  <c r="M13" i="10"/>
  <c r="L14" i="10"/>
  <c r="K16" i="10" l="1"/>
  <c r="M14" i="10"/>
  <c r="L15" i="10"/>
  <c r="K17" i="10" l="1"/>
  <c r="M15" i="10"/>
  <c r="L16" i="10"/>
  <c r="K18" i="10" l="1"/>
  <c r="M16" i="10"/>
  <c r="L17" i="10"/>
  <c r="K19" i="10" l="1"/>
  <c r="M17" i="10"/>
  <c r="L18" i="10"/>
  <c r="K20" i="10" l="1"/>
  <c r="M18" i="10"/>
  <c r="L19" i="10"/>
  <c r="K21" i="10" l="1"/>
  <c r="M19" i="10"/>
  <c r="L20" i="10"/>
  <c r="K22" i="10" l="1"/>
  <c r="M20" i="10"/>
  <c r="L21" i="10"/>
  <c r="K23" i="10" l="1"/>
  <c r="M21" i="10"/>
  <c r="L22" i="10"/>
  <c r="M22" i="10" l="1"/>
  <c r="K24" i="10"/>
  <c r="L23" i="10"/>
  <c r="K25" i="10" l="1"/>
  <c r="M23" i="10"/>
  <c r="L24" i="10"/>
  <c r="K26" i="10" l="1"/>
  <c r="M24" i="10"/>
  <c r="L25" i="10"/>
  <c r="K27" i="10" l="1"/>
  <c r="M25" i="10"/>
  <c r="L26" i="10"/>
  <c r="M26" i="10" l="1"/>
  <c r="K28" i="10"/>
  <c r="L27" i="10"/>
  <c r="K29" i="10" l="1"/>
  <c r="M27" i="10"/>
  <c r="L28" i="10"/>
  <c r="M28" i="10" l="1"/>
  <c r="K30" i="10"/>
  <c r="L29" i="10"/>
  <c r="T12" i="10" l="1"/>
  <c r="U12" i="10" s="1"/>
  <c r="T13" i="10"/>
  <c r="Q30" i="10"/>
  <c r="M30" i="10"/>
  <c r="T26" i="10"/>
  <c r="U26" i="10" s="1"/>
  <c r="T22" i="10"/>
  <c r="U22" i="10" s="1"/>
  <c r="L30" i="10"/>
  <c r="T27" i="10"/>
  <c r="U27" i="10" s="1"/>
  <c r="T23" i="10"/>
  <c r="U23" i="10" s="1"/>
  <c r="T19" i="10"/>
  <c r="U19" i="10" s="1"/>
  <c r="T15" i="10"/>
  <c r="U15" i="10" s="1"/>
  <c r="T30" i="10"/>
  <c r="U30" i="10" s="1"/>
  <c r="M29" i="10"/>
  <c r="N28" i="10" s="1"/>
  <c r="O28" i="10" s="1"/>
  <c r="T28" i="10"/>
  <c r="U28" i="10" s="1"/>
  <c r="T24" i="10"/>
  <c r="U24" i="10" s="1"/>
  <c r="T20" i="10"/>
  <c r="U20" i="10" s="1"/>
  <c r="T16" i="10"/>
  <c r="U16" i="10" s="1"/>
  <c r="T25" i="10"/>
  <c r="U25" i="10" s="1"/>
  <c r="T14" i="10"/>
  <c r="U14" i="10" s="1"/>
  <c r="S30" i="10"/>
  <c r="T21" i="10"/>
  <c r="U21" i="10" s="1"/>
  <c r="T18" i="10"/>
  <c r="U18" i="10" s="1"/>
  <c r="U13" i="10"/>
  <c r="T29" i="10"/>
  <c r="U29" i="10" s="1"/>
  <c r="T17" i="10"/>
  <c r="U17" i="10" s="1"/>
  <c r="N30" i="10" l="1"/>
  <c r="O30" i="10" s="1"/>
  <c r="N12" i="10"/>
  <c r="O12" i="10" s="1"/>
  <c r="N23" i="10"/>
  <c r="O23" i="10" s="1"/>
  <c r="Q22" i="10" s="1"/>
  <c r="N13" i="10"/>
  <c r="O13" i="10" s="1"/>
  <c r="N25" i="10"/>
  <c r="O25" i="10" s="1"/>
  <c r="Q24" i="10" s="1"/>
  <c r="N26" i="10"/>
  <c r="O26" i="10" s="1"/>
  <c r="Q25" i="10" s="1"/>
  <c r="N27" i="10"/>
  <c r="O27" i="10" s="1"/>
  <c r="Q26" i="10" s="1"/>
  <c r="N29" i="10"/>
  <c r="O29" i="10" s="1"/>
  <c r="N24" i="10"/>
  <c r="O24" i="10" s="1"/>
  <c r="V30" i="10"/>
  <c r="W30" i="10" s="1"/>
  <c r="X30" i="10" s="1"/>
  <c r="N14" i="10"/>
  <c r="O14" i="10" s="1"/>
  <c r="N15" i="10"/>
  <c r="O15" i="10" s="1"/>
  <c r="N18" i="10"/>
  <c r="O18" i="10" s="1"/>
  <c r="N16" i="10"/>
  <c r="O16" i="10" s="1"/>
  <c r="N17" i="10"/>
  <c r="O17" i="10" s="1"/>
  <c r="N20" i="10"/>
  <c r="O20" i="10" s="1"/>
  <c r="N19" i="10"/>
  <c r="O19" i="10" s="1"/>
  <c r="N21" i="10"/>
  <c r="O21" i="10" s="1"/>
  <c r="N22" i="10"/>
  <c r="O22" i="10" s="1"/>
  <c r="Q27" i="10"/>
  <c r="Q20" i="10" l="1"/>
  <c r="Q12" i="10"/>
  <c r="Q28" i="10"/>
  <c r="Q18" i="10"/>
  <c r="Q17" i="10"/>
  <c r="Q15" i="10"/>
  <c r="Q19" i="10"/>
  <c r="Q14" i="10"/>
  <c r="Z30" i="10"/>
  <c r="Y30" i="10"/>
  <c r="Q29" i="10"/>
  <c r="R29" i="10" s="1"/>
  <c r="Q21" i="10"/>
  <c r="Q16" i="10"/>
  <c r="Q13" i="10"/>
  <c r="Q23" i="10"/>
  <c r="S29" i="10" l="1"/>
  <c r="V29" i="10" s="1"/>
  <c r="W29" i="10" s="1"/>
  <c r="X29" i="10" s="1"/>
  <c r="R28" i="10"/>
  <c r="S28" i="10" l="1"/>
  <c r="V28" i="10" s="1"/>
  <c r="W28" i="10" s="1"/>
  <c r="X28" i="10" s="1"/>
  <c r="R27" i="10"/>
  <c r="Z29" i="10"/>
  <c r="Y29" i="10"/>
  <c r="S27" i="10" l="1"/>
  <c r="V27" i="10" s="1"/>
  <c r="W27" i="10" s="1"/>
  <c r="X27" i="10" s="1"/>
  <c r="R26" i="10"/>
  <c r="Z28" i="10"/>
  <c r="Y28" i="10"/>
  <c r="S26" i="10" l="1"/>
  <c r="V26" i="10" s="1"/>
  <c r="W26" i="10" s="1"/>
  <c r="X26" i="10" s="1"/>
  <c r="R25" i="10"/>
  <c r="Y27" i="10"/>
  <c r="Z27" i="10"/>
  <c r="S25" i="10" l="1"/>
  <c r="V25" i="10" s="1"/>
  <c r="W25" i="10" s="1"/>
  <c r="X25" i="10" s="1"/>
  <c r="R24" i="10"/>
  <c r="Y26" i="10"/>
  <c r="Z26" i="10"/>
  <c r="S24" i="10" l="1"/>
  <c r="V24" i="10" s="1"/>
  <c r="W24" i="10" s="1"/>
  <c r="X24" i="10" s="1"/>
  <c r="R23" i="10"/>
  <c r="Z25" i="10"/>
  <c r="Y25" i="10"/>
  <c r="S23" i="10" l="1"/>
  <c r="V23" i="10" s="1"/>
  <c r="W23" i="10" s="1"/>
  <c r="X23" i="10" s="1"/>
  <c r="R22" i="10"/>
  <c r="Y24" i="10"/>
  <c r="Z24" i="10"/>
  <c r="S22" i="10" l="1"/>
  <c r="V22" i="10" s="1"/>
  <c r="W22" i="10" s="1"/>
  <c r="X22" i="10" s="1"/>
  <c r="R21" i="10"/>
  <c r="Y23" i="10"/>
  <c r="Z23" i="10"/>
  <c r="R20" i="10" l="1"/>
  <c r="S21" i="10"/>
  <c r="V21" i="10" s="1"/>
  <c r="W21" i="10" s="1"/>
  <c r="X21" i="10" s="1"/>
  <c r="Z22" i="10"/>
  <c r="Y22" i="10"/>
  <c r="Z21" i="10" l="1"/>
  <c r="Y21" i="10"/>
  <c r="S20" i="10"/>
  <c r="V20" i="10" s="1"/>
  <c r="W20" i="10" s="1"/>
  <c r="X20" i="10" s="1"/>
  <c r="R19" i="10"/>
  <c r="Y20" i="10" l="1"/>
  <c r="Z20" i="10"/>
  <c r="S19" i="10"/>
  <c r="V19" i="10" s="1"/>
  <c r="W19" i="10" s="1"/>
  <c r="X19" i="10" s="1"/>
  <c r="R18" i="10"/>
  <c r="S18" i="10" l="1"/>
  <c r="V18" i="10" s="1"/>
  <c r="W18" i="10" s="1"/>
  <c r="X18" i="10" s="1"/>
  <c r="R17" i="10"/>
  <c r="Z19" i="10"/>
  <c r="Y19" i="10"/>
  <c r="S17" i="10" l="1"/>
  <c r="V17" i="10" s="1"/>
  <c r="W17" i="10" s="1"/>
  <c r="X17" i="10" s="1"/>
  <c r="R16" i="10"/>
  <c r="Z18" i="10"/>
  <c r="Y18" i="10"/>
  <c r="S16" i="10" l="1"/>
  <c r="V16" i="10" s="1"/>
  <c r="W16" i="10" s="1"/>
  <c r="X16" i="10" s="1"/>
  <c r="R15" i="10"/>
  <c r="Z17" i="10"/>
  <c r="Y17" i="10"/>
  <c r="S15" i="10" l="1"/>
  <c r="V15" i="10" s="1"/>
  <c r="W15" i="10" s="1"/>
  <c r="X15" i="10" s="1"/>
  <c r="R14" i="10"/>
  <c r="Y16" i="10"/>
  <c r="Z16" i="10"/>
  <c r="R13" i="10" l="1"/>
  <c r="R12" i="10" s="1"/>
  <c r="S14" i="10"/>
  <c r="V14" i="10" s="1"/>
  <c r="W14" i="10" s="1"/>
  <c r="X14" i="10" s="1"/>
  <c r="Y15" i="10"/>
  <c r="Z15" i="10"/>
  <c r="Y14" i="10" l="1"/>
  <c r="Z14" i="10"/>
  <c r="S12" i="10"/>
  <c r="S13" i="10"/>
  <c r="V13" i="10" s="1"/>
  <c r="W13" i="10" s="1"/>
  <c r="X13" i="10" s="1"/>
  <c r="V12" i="10" l="1"/>
  <c r="Z13" i="10"/>
  <c r="Y13" i="10"/>
  <c r="W12" i="10" l="1"/>
  <c r="X12" i="10" s="1"/>
  <c r="Y12" i="10" s="1"/>
  <c r="Z12" i="10" l="1"/>
</calcChain>
</file>

<file path=xl/sharedStrings.xml><?xml version="1.0" encoding="utf-8"?>
<sst xmlns="http://schemas.openxmlformats.org/spreadsheetml/2006/main" count="273" uniqueCount="181">
  <si>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</si>
  <si>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</si>
  <si>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</si>
  <si>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</si>
  <si>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</si>
  <si>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</si>
  <si>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</si>
  <si>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</si>
  <si>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</si>
  <si>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</si>
  <si>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</si>
  <si>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</si>
  <si>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</si>
  <si>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</si>
  <si>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</si>
  <si>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</si>
  <si>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</si>
  <si>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</si>
  <si>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</si>
  <si>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Variance of Probability of Dying in Interval</t>
  </si>
  <si>
    <t>95% CI</t>
  </si>
  <si>
    <t>paw</t>
  </si>
  <si>
    <t>term_adj</t>
  </si>
  <si>
    <t>var_adj</t>
  </si>
  <si>
    <t>Age Interval (Years)</t>
  </si>
  <si>
    <t>Interval Width (Years)</t>
  </si>
  <si>
    <t>Fraction of last age interval of life</t>
  </si>
  <si>
    <t>Population Years At Risk</t>
  </si>
  <si>
    <t>Number Of Deaths In Interval</t>
  </si>
  <si>
    <t>Probability Of Dying In Interval</t>
  </si>
  <si>
    <t>Probability of Surviving the Interval</t>
  </si>
  <si>
    <t>Number Alive At Start Of Interval</t>
  </si>
  <si>
    <t>Number Dying In Interval</t>
  </si>
  <si>
    <t>Number Of Years Lived in Interval</t>
  </si>
  <si>
    <t>Total Number Of Years Lived Beyond Start Of Interval</t>
  </si>
  <si>
    <t>Observed Expectation Of Life At Start Of Interval</t>
  </si>
  <si>
    <r>
      <t>S</t>
    </r>
    <r>
      <rPr>
        <i/>
        <vertAlign val="superscript"/>
        <sz val="11"/>
        <rFont val="Calibri"/>
        <family val="2"/>
        <scheme val="minor"/>
      </rPr>
      <t>2</t>
    </r>
    <r>
      <rPr>
        <i/>
        <sz val="11"/>
        <rFont val="Calibri"/>
        <family val="2"/>
        <scheme val="minor"/>
      </rPr>
      <t>pj</t>
    </r>
  </si>
  <si>
    <r>
      <t>CI</t>
    </r>
    <r>
      <rPr>
        <i/>
        <vertAlign val="subscript"/>
        <sz val="11"/>
        <rFont val="Calibri"/>
        <family val="2"/>
        <scheme val="minor"/>
      </rPr>
      <t>LL</t>
    </r>
  </si>
  <si>
    <r>
      <t>CI</t>
    </r>
    <r>
      <rPr>
        <i/>
        <vertAlign val="subscript"/>
        <sz val="11"/>
        <rFont val="Calibri"/>
        <family val="2"/>
        <scheme val="minor"/>
      </rPr>
      <t>UL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</si>
  <si>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</si>
  <si>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</si>
  <si>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-x</t>
    </r>
    <r>
      <rPr>
        <i/>
        <vertAlign val="subscript"/>
        <sz val="11"/>
        <color theme="1"/>
        <rFont val="Calibri"/>
        <family val="2"/>
        <scheme val="minor"/>
      </rPr>
      <t>i+1</t>
    </r>
  </si>
  <si>
    <r>
      <t>pop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</si>
  <si>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deaths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</si>
  <si>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</si>
  <si>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</si>
  <si>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</si>
  <si>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l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</si>
  <si>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</si>
  <si>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L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</si>
  <si>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</si>
  <si>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</si>
  <si>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i</t>
  </si>
  <si>
    <t>Death Rate In Age Interval</t>
  </si>
  <si>
    <t>Variance Calculations</t>
  </si>
  <si>
    <t>Age Group Intervals</t>
  </si>
  <si>
    <t>Life Expectancy</t>
  </si>
  <si>
    <t>Confidence Interval</t>
  </si>
  <si>
    <t>Community Specific Mortality Information</t>
  </si>
  <si>
    <t>Hypothetical Life Table Cohort</t>
  </si>
  <si>
    <t>Lower and Upper Limit of 95% Confidence Interval for Expectation of Life at Start of Interval</t>
  </si>
  <si>
    <t>Interval ID</t>
  </si>
  <si>
    <t>years</t>
  </si>
  <si>
    <r>
      <t>x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</si>
  <si>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LE at start of interval</t>
  </si>
  <si>
    <t>RSE Flag (Flag if RSE is &gt;25%)</t>
  </si>
  <si>
    <t>Main LE:</t>
  </si>
  <si>
    <t>Census 2000 Age Groups</t>
  </si>
  <si>
    <t>2000 Population</t>
  </si>
  <si>
    <t>Deaths</t>
  </si>
  <si>
    <t>Population</t>
  </si>
  <si>
    <t>2000 Pop Wgt.</t>
  </si>
  <si>
    <t>‹1 year</t>
  </si>
  <si>
    <t>15-24 years</t>
  </si>
  <si>
    <t>25-34 years</t>
  </si>
  <si>
    <t>35-44 years</t>
  </si>
  <si>
    <t>45-54 years</t>
  </si>
  <si>
    <t>55-64 years</t>
  </si>
  <si>
    <t>65-74 years</t>
  </si>
  <si>
    <t>1. Community Population and Mortality Information</t>
  </si>
  <si>
    <t>Life Expectancy Calculations</t>
  </si>
  <si>
    <t>Generate Text for Life Expectancy</t>
  </si>
  <si>
    <r>
      <t>Avg. years Lost</t>
    </r>
    <r>
      <rPr>
        <b/>
        <vertAlign val="superscript"/>
        <sz val="11"/>
        <rFont val="Calibri"/>
        <family val="2"/>
        <scheme val="minor"/>
      </rPr>
      <t>1</t>
    </r>
  </si>
  <si>
    <r>
      <t>Weighted Age-Group YPLL</t>
    </r>
    <r>
      <rPr>
        <b/>
        <vertAlign val="superscript"/>
        <sz val="11"/>
        <rFont val="Calibri"/>
        <family val="2"/>
        <scheme val="minor"/>
      </rPr>
      <t>3</t>
    </r>
  </si>
  <si>
    <t>Age-Group YPLL/100K</t>
  </si>
  <si>
    <t>Generate Text for YPLL</t>
  </si>
  <si>
    <t>Main text:</t>
  </si>
  <si>
    <t>Rounded YPLL value as text format</t>
  </si>
  <si>
    <t>Population through age 74</t>
  </si>
  <si>
    <t>Warning Generation</t>
  </si>
  <si>
    <t>No=0, Yes = 1</t>
  </si>
  <si>
    <t xml:space="preserve">  Is the population years at risk &lt;5000?</t>
  </si>
  <si>
    <t xml:space="preserve">  Are deaths greater than the population in any age group?</t>
  </si>
  <si>
    <t xml:space="preserve">  Is the RSE for LE &gt;25% for the estimate requested?</t>
  </si>
  <si>
    <t xml:space="preserve">  Is there an error in the RSE of the estimate requested?</t>
  </si>
  <si>
    <t>Population Years</t>
  </si>
  <si>
    <t>Age Group</t>
  </si>
  <si>
    <t>SUM</t>
  </si>
  <si>
    <t>Premature Age-Adjusted Mortality and YPLL Calculations</t>
  </si>
  <si>
    <t>Crude Death Rate per 100,000</t>
  </si>
  <si>
    <t>Age-Adjusted Mortality</t>
  </si>
  <si>
    <t>5-14 years</t>
  </si>
  <si>
    <t>1-4 years</t>
  </si>
  <si>
    <t>Premature age-adjusted mortality</t>
  </si>
  <si>
    <t>YPLL-75</t>
  </si>
  <si>
    <t>2000 Pop Wt for YPLL Calcs</t>
  </si>
  <si>
    <t>YPLL Crude Death Rates</t>
  </si>
  <si>
    <t>LCF</t>
  </si>
  <si>
    <t>Generate Text for PAAM</t>
  </si>
  <si>
    <t>Rounded PAAM value as text format</t>
  </si>
  <si>
    <t>Life expectancy</t>
  </si>
  <si>
    <t>Data Quality Checks</t>
  </si>
  <si>
    <t>Population  years at risk</t>
  </si>
  <si>
    <t>Rounded Values of CI</t>
  </si>
  <si>
    <t>Text for confidence interval/error margins</t>
  </si>
  <si>
    <t>LE Point Estimate</t>
  </si>
  <si>
    <t>Alternate text for CI/Error Margins</t>
  </si>
  <si>
    <t>LE CI text:</t>
  </si>
  <si>
    <t>LL</t>
  </si>
  <si>
    <t>UL</t>
  </si>
  <si>
    <t>CI:</t>
  </si>
  <si>
    <t>How to use this sheet</t>
  </si>
  <si>
    <t>LE estimate text:</t>
  </si>
  <si>
    <t>Deaths &lt; 0?</t>
  </si>
  <si>
    <t xml:space="preserve">  Are deaths negative in any age group?</t>
  </si>
  <si>
    <t>If yes, suppress LE</t>
  </si>
  <si>
    <t>If yes, suppress all output</t>
  </si>
  <si>
    <t xml:space="preserve">This spreadsheet completes the background calculations needed for the results in the "Mortality Calculator" tab. </t>
  </si>
  <si>
    <t>Deaths &gt; Pop?</t>
  </si>
  <si>
    <t xml:space="preserve"> (0=No, 1=Yes)</t>
  </si>
  <si>
    <t>Variance, Normal distribution</t>
  </si>
  <si>
    <t>v1</t>
  </si>
  <si>
    <t>v2</t>
  </si>
  <si>
    <t>var(LE)</t>
  </si>
  <si>
    <t>SE(LE)</t>
  </si>
  <si>
    <t>1.96*SE</t>
  </si>
  <si>
    <t>Variance (normal distribution)</t>
  </si>
  <si>
    <t>UCF</t>
  </si>
  <si>
    <r>
      <t>Rate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Variance Ratio </t>
    </r>
    <r>
      <rPr>
        <sz val="11"/>
        <rFont val="Calibri"/>
        <family val="2"/>
        <scheme val="minor"/>
      </rPr>
      <t>(only used if &lt;100 deaths)</t>
    </r>
  </si>
  <si>
    <r>
      <t xml:space="preserve">CL using Exact Method
</t>
    </r>
    <r>
      <rPr>
        <sz val="11"/>
        <color theme="1"/>
        <rFont val="Calibri"/>
        <family val="2"/>
        <scheme val="minor"/>
      </rPr>
      <t>(used if deaths &lt;100)</t>
    </r>
  </si>
  <si>
    <r>
      <t xml:space="preserve">CL using Normal Distrib
</t>
    </r>
    <r>
      <rPr>
        <sz val="11"/>
        <color theme="1"/>
        <rFont val="Calibri"/>
        <family val="2"/>
        <scheme val="minor"/>
      </rPr>
      <t>(used if deaths &gt;=100)</t>
    </r>
  </si>
  <si>
    <t xml:space="preserve">  Are there less than 100 deaths in those &lt;75 yo?</t>
  </si>
  <si>
    <t>If yes, use different CIs for YPLL and PAAM</t>
  </si>
  <si>
    <r>
      <t>Rate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/Var</t>
    </r>
  </si>
  <si>
    <r>
      <t xml:space="preserve">CI using Normal Distr
</t>
    </r>
    <r>
      <rPr>
        <sz val="11"/>
        <color theme="1"/>
        <rFont val="Calibri"/>
        <family val="2"/>
        <scheme val="minor"/>
      </rPr>
      <t>(when deaths &gt;=100)</t>
    </r>
  </si>
  <si>
    <t>About this sheet</t>
  </si>
  <si>
    <t>This sheet was developed by County Health Rankings &amp; Roadmaps as a tool to share how life expectancy and the associated confidence intervals are calculated for the Rankings. This tool was developed independently from other groups, although</t>
  </si>
  <si>
    <r>
      <rPr>
        <b/>
        <i/>
        <sz val="11"/>
        <color theme="1"/>
        <rFont val="Calibri"/>
        <family val="2"/>
        <scheme val="minor"/>
      </rPr>
      <t>Instructions</t>
    </r>
    <r>
      <rPr>
        <i/>
        <sz val="11"/>
        <color theme="1"/>
        <rFont val="Calibri"/>
        <family val="2"/>
        <scheme val="minor"/>
      </rPr>
      <t xml:space="preserve">: Use the blue dropdown to choose from which age you would like to calculate life expectancy. Frequently used estimates are from age 0 (birth) and/or age 65. </t>
    </r>
  </si>
  <si>
    <t>Is there 0 deaths OR 0 pop in last age group?</t>
  </si>
  <si>
    <t>Average proportion of age interval lived for those who die</t>
  </si>
  <si>
    <t>YPLL/PAAM Deaths = 0?</t>
  </si>
  <si>
    <r>
      <t>Var(ê</t>
    </r>
    <r>
      <rPr>
        <i/>
        <vertAlign val="subscript"/>
        <sz val="11"/>
        <rFont val="Calibri"/>
        <family val="2"/>
        <scheme val="minor"/>
      </rPr>
      <t>i</t>
    </r>
    <r>
      <rPr>
        <i/>
        <sz val="11"/>
        <rFont val="Calibri"/>
        <family val="2"/>
        <scheme val="minor"/>
      </rPr>
      <t>)</t>
    </r>
  </si>
  <si>
    <r>
      <t>SE(ê</t>
    </r>
    <r>
      <rPr>
        <i/>
        <vertAlign val="subscript"/>
        <sz val="11"/>
        <rFont val="Calibri"/>
        <family val="2"/>
        <scheme val="minor"/>
      </rPr>
      <t>i</t>
    </r>
    <r>
      <rPr>
        <i/>
        <sz val="11"/>
        <rFont val="Calibri"/>
        <family val="2"/>
        <scheme val="minor"/>
      </rPr>
      <t>)</t>
    </r>
  </si>
  <si>
    <t>Life expectancy variance</t>
  </si>
  <si>
    <t>Adjusted life expectancy variance</t>
  </si>
  <si>
    <t>Standard error</t>
  </si>
  <si>
    <t>Standard error multiplied by 1.96</t>
  </si>
  <si>
    <r>
      <rPr>
        <i/>
        <sz val="10"/>
        <rFont val="Calibri"/>
        <family val="2"/>
        <scheme val="minor"/>
      </rPr>
      <t>l</t>
    </r>
    <r>
      <rPr>
        <i/>
        <vertAlign val="subscript"/>
        <sz val="10"/>
        <rFont val="Calibri"/>
        <family val="2"/>
        <scheme val="minor"/>
      </rPr>
      <t>x</t>
    </r>
    <r>
      <rPr>
        <i/>
        <vertAlign val="superscript"/>
        <sz val="10"/>
        <rFont val="Calibri"/>
        <family val="2"/>
        <scheme val="minor"/>
      </rPr>
      <t>2</t>
    </r>
    <r>
      <rPr>
        <i/>
        <sz val="10"/>
        <rFont val="Calibri"/>
        <family val="2"/>
        <scheme val="minor"/>
      </rPr>
      <t>*
[(1-a</t>
    </r>
    <r>
      <rPr>
        <i/>
        <vertAlign val="subscript"/>
        <sz val="10"/>
        <rFont val="Calibri"/>
        <family val="2"/>
        <scheme val="minor"/>
      </rPr>
      <t>x</t>
    </r>
    <r>
      <rPr>
        <i/>
        <sz val="10"/>
        <rFont val="Calibri"/>
        <family val="2"/>
        <scheme val="minor"/>
      </rPr>
      <t>)n</t>
    </r>
    <r>
      <rPr>
        <i/>
        <vertAlign val="subscript"/>
        <sz val="10"/>
        <rFont val="Calibri"/>
        <family val="2"/>
        <scheme val="minor"/>
      </rPr>
      <t>1</t>
    </r>
    <r>
      <rPr>
        <i/>
        <sz val="10"/>
        <rFont val="Calibri"/>
        <family val="2"/>
        <scheme val="minor"/>
      </rPr>
      <t>+e</t>
    </r>
    <r>
      <rPr>
        <i/>
        <vertAlign val="subscript"/>
        <sz val="10"/>
        <rFont val="Calibri"/>
        <family val="2"/>
        <scheme val="minor"/>
      </rPr>
      <t>x+1</t>
    </r>
    <r>
      <rPr>
        <i/>
        <sz val="10"/>
        <rFont val="Calibri"/>
        <family val="2"/>
        <scheme val="minor"/>
      </rPr>
      <t>]*var(q</t>
    </r>
    <r>
      <rPr>
        <i/>
        <vertAlign val="subscript"/>
        <sz val="10"/>
        <rFont val="Calibri"/>
        <family val="2"/>
        <scheme val="minor"/>
      </rPr>
      <t>x</t>
    </r>
    <r>
      <rPr>
        <i/>
        <sz val="10"/>
        <rFont val="Calibri"/>
        <family val="2"/>
        <scheme val="minor"/>
      </rPr>
      <t>)</t>
    </r>
  </si>
  <si>
    <r>
      <t>Cell Q</t>
    </r>
    <r>
      <rPr>
        <i/>
        <vertAlign val="subscript"/>
        <sz val="11"/>
        <rFont val="Calibri"/>
        <family val="2"/>
        <scheme val="minor"/>
      </rPr>
      <t>i</t>
    </r>
    <r>
      <rPr>
        <i/>
        <sz val="11"/>
        <rFont val="Calibri"/>
        <family val="2"/>
        <scheme val="minor"/>
      </rPr>
      <t xml:space="preserve"> + R</t>
    </r>
    <r>
      <rPr>
        <i/>
        <vertAlign val="subscript"/>
        <sz val="11"/>
        <rFont val="Calibri"/>
        <family val="2"/>
        <scheme val="minor"/>
      </rPr>
      <t>(i+1)</t>
    </r>
  </si>
  <si>
    <r>
      <t xml:space="preserve">2. Mortality Metrics </t>
    </r>
    <r>
      <rPr>
        <b/>
        <sz val="9"/>
        <color theme="0"/>
        <rFont val="Corbel"/>
        <family val="2"/>
      </rPr>
      <t>(listed in alphabetical order)</t>
    </r>
  </si>
  <si>
    <t xml:space="preserve">interested users may also like to visit Public Health England's life expectancy spreadsheet here: </t>
  </si>
  <si>
    <t>PHE Life Expectancy Calculator.</t>
  </si>
  <si>
    <r>
      <rPr>
        <b/>
        <i/>
        <sz val="11"/>
        <color theme="1"/>
        <rFont val="Calibri"/>
        <family val="2"/>
        <scheme val="minor"/>
      </rPr>
      <t>Step 1: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Fill in your community's mortality and population information in the</t>
    </r>
    <r>
      <rPr>
        <b/>
        <sz val="11"/>
        <color theme="4" tint="-0.499984740745262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blue fields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Box 1</t>
    </r>
    <r>
      <rPr>
        <sz val="11"/>
        <color theme="1"/>
        <rFont val="Calibri"/>
        <family val="2"/>
        <scheme val="minor"/>
      </rPr>
      <t xml:space="preserve">. 
</t>
    </r>
    <r>
      <rPr>
        <b/>
        <i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Choose from which age you would like life expectancy to be calculated in the  </t>
    </r>
    <r>
      <rPr>
        <b/>
        <sz val="11"/>
        <color rgb="FF0070C0"/>
        <rFont val="Calibri"/>
        <family val="2"/>
        <scheme val="minor"/>
      </rPr>
      <t>blue fields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will show up in the </t>
    </r>
    <r>
      <rPr>
        <b/>
        <sz val="11"/>
        <color theme="5" tint="-0.249977111117893"/>
        <rFont val="Calibri"/>
        <family val="2"/>
        <scheme val="minor"/>
      </rPr>
      <t xml:space="preserve">orange fields in Box 2 </t>
    </r>
    <r>
      <rPr>
        <sz val="11"/>
        <color theme="1"/>
        <rFont val="Calibri"/>
        <family val="2"/>
        <scheme val="minor"/>
      </rPr>
      <t>based on what is entered in steps 1 and 2. Results are based on how County Health Rankings &amp; Roadmaps calculates these mortality metrics.</t>
    </r>
  </si>
  <si>
    <t xml:space="preserve">Average number of years a person can expect to live from a certain age. </t>
  </si>
  <si>
    <t>For more info, click here.</t>
  </si>
  <si>
    <t xml:space="preserve">100,000 population. </t>
  </si>
  <si>
    <t xml:space="preserve">Age-adjusted rate of deaths among residents under age 75 per </t>
  </si>
  <si>
    <t>100,000 population.</t>
  </si>
  <si>
    <t>Age-adjusted measure of years of potential life lost before age 75 per</t>
  </si>
  <si>
    <t>Life Expectancy Detailed Calculator</t>
  </si>
  <si>
    <r>
      <t xml:space="preserve">- Fill in your community's population and mortality information in the </t>
    </r>
    <r>
      <rPr>
        <b/>
        <sz val="11"/>
        <color rgb="FF00B0F0"/>
        <rFont val="Calibri"/>
        <family val="2"/>
        <scheme val="minor"/>
      </rPr>
      <t xml:space="preserve">blue fields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Columns F-G.</t>
    </r>
    <r>
      <rPr>
        <sz val="11"/>
        <color theme="1"/>
        <rFont val="Calibri"/>
        <family val="2"/>
        <scheme val="minor"/>
      </rPr>
      <t xml:space="preserve">
- Life expectancy and the associated error margins/confidence intervals are displayed in the </t>
    </r>
    <r>
      <rPr>
        <b/>
        <sz val="11"/>
        <color theme="5" tint="-0.249977111117893"/>
        <rFont val="Calibri"/>
        <family val="2"/>
        <scheme val="minor"/>
      </rPr>
      <t>orange fields.</t>
    </r>
    <r>
      <rPr>
        <sz val="11"/>
        <color theme="1"/>
        <rFont val="Calibri"/>
        <family val="2"/>
        <scheme val="minor"/>
      </rPr>
      <t xml:space="preserve">
- If you would like to see the calculations needed for the confidence intervals, you may "unhide" columns P-X.</t>
    </r>
  </si>
  <si>
    <t>N/A</t>
  </si>
  <si>
    <t xml:space="preserve">Mortality Calculator </t>
  </si>
  <si>
    <t>This spreadsheet is "hidden" and password protected so users cannot see it.</t>
  </si>
  <si>
    <t>For more information about the County Health Rankings &amp; Roadmaps, please visit our website at</t>
  </si>
  <si>
    <t>www.countyhealthrankings.org.</t>
  </si>
  <si>
    <t>Age at Start of Interval (Years)</t>
  </si>
  <si>
    <r>
      <rPr>
        <b/>
        <i/>
        <sz val="11"/>
        <color theme="1"/>
        <rFont val="Calibri"/>
        <family val="2"/>
        <scheme val="minor"/>
      </rPr>
      <t>Instructions:</t>
    </r>
    <r>
      <rPr>
        <i/>
        <sz val="11"/>
        <color theme="1"/>
        <rFont val="Calibri"/>
        <family val="2"/>
        <scheme val="minor"/>
      </rPr>
      <t xml:space="preserve"> Fill in the age-specific deaths and population in your community  to tailor mortality calculations to your community.</t>
    </r>
  </si>
  <si>
    <t>(Need to find this information?</t>
  </si>
  <si>
    <t>Visit CDC WONDER. )</t>
  </si>
  <si>
    <t>Creating Text for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</si>
</sst>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#,##0.0"/>
    <numFmt numFmtId="166" formatCode="0.0"/>
    <numFmt numFmtId="167" formatCode="0.0000"/>
    <numFmt numFmtId="168" formatCode="#,##0.000"/>
    <numFmt numFmtId="169" formatCode="#,##0.0000"/>
  </numFmts>
  <fonts count="4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9"/>
      <color theme="1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5"/>
      <color theme="1"/>
      <name val="Corbel"/>
      <family val="2"/>
    </font>
    <font>
      <b/>
      <sz val="13"/>
      <color theme="1"/>
      <name val="Corbel"/>
      <family val="2"/>
    </font>
    <font>
      <b/>
      <sz val="13"/>
      <color theme="0"/>
      <name val="Corbel"/>
      <family val="2"/>
    </font>
    <font>
      <b/>
      <sz val="11"/>
      <name val="Corbel"/>
      <family val="2"/>
    </font>
    <font>
      <b/>
      <sz val="12"/>
      <color theme="1"/>
      <name val="Corbel"/>
      <family val="2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i/>
      <vertAlign val="superscript"/>
      <sz val="10"/>
      <name val="Calibri"/>
      <family val="2"/>
      <scheme val="minor"/>
    </font>
    <font>
      <b/>
      <sz val="9"/>
      <color theme="0"/>
      <name val="Corbel"/>
      <family val="2"/>
    </font>
    <font>
      <i/>
      <u/>
      <sz val="10"/>
      <color theme="1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4A5"/>
        <bgColor indexed="64"/>
      </patternFill>
    </fill>
    <fill>
      <patternFill patternType="solid">
        <fgColor rgb="FF012663"/>
        <bgColor indexed="64"/>
      </patternFill>
    </fill>
    <fill>
      <patternFill patternType="solid">
        <fgColor rgb="FFC1E3FF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auto="1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35" fillId="0" borderId="0" applyNumberFormat="0" applyFill="0" applyBorder="0" applyAlignment="0" applyProtection="0"/>
  </cellStyleXfs>
  <cellXfs count="422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2" fillId="0" borderId="0" xfId="0" applyFont="1" applyAlignment="1">
      <alignment horizontal="center" wrapText="1"/>
    </xf>
    <xf numFmtId="3" fontId="0" fillId="0" borderId="5" xfId="0" applyNumberForma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1" fontId="0" fillId="4" borderId="0" xfId="0" applyNumberFormat="1" applyFill="1" applyAlignment="1">
      <alignment horizontal="center"/>
    </xf>
    <xf numFmtId="3" fontId="0" fillId="4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23" xfId="0" applyFill="1" applyBorder="1"/>
    <xf numFmtId="166" fontId="0" fillId="4" borderId="23" xfId="0" applyNumberFormat="1" applyFill="1" applyBorder="1"/>
    <xf numFmtId="0" fontId="15" fillId="4" borderId="0" xfId="0" applyFont="1" applyFill="1" applyBorder="1" applyAlignment="1">
      <alignment horizontal="left"/>
    </xf>
    <xf numFmtId="0" fontId="0" fillId="4" borderId="0" xfId="0" applyFill="1" applyBorder="1"/>
    <xf numFmtId="0" fontId="16" fillId="0" borderId="1" xfId="0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7" fillId="0" borderId="0" xfId="0" applyFont="1"/>
    <xf numFmtId="0" fontId="0" fillId="4" borderId="1" xfId="0" applyFill="1" applyBorder="1"/>
    <xf numFmtId="0" fontId="0" fillId="4" borderId="0" xfId="0" applyFill="1" applyAlignment="1"/>
    <xf numFmtId="3" fontId="0" fillId="0" borderId="8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6" borderId="15" xfId="0" applyFill="1" applyBorder="1"/>
    <xf numFmtId="0" fontId="0" fillId="6" borderId="16" xfId="0" applyFill="1" applyBorder="1"/>
    <xf numFmtId="49" fontId="0" fillId="6" borderId="20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0" fontId="0" fillId="6" borderId="17" xfId="0" applyFill="1" applyBorder="1"/>
    <xf numFmtId="49" fontId="0" fillId="6" borderId="18" xfId="0" applyNumberFormat="1" applyFill="1" applyBorder="1" applyAlignment="1">
      <alignment horizontal="center"/>
    </xf>
    <xf numFmtId="0" fontId="0" fillId="6" borderId="19" xfId="0" applyFill="1" applyBorder="1"/>
    <xf numFmtId="0" fontId="0" fillId="6" borderId="0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vertical="center" wrapText="1"/>
    </xf>
    <xf numFmtId="0" fontId="0" fillId="0" borderId="27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6" fontId="0" fillId="2" borderId="27" xfId="0" applyNumberFormat="1" applyFill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66" fontId="0" fillId="4" borderId="27" xfId="0" applyNumberFormat="1" applyFill="1" applyBorder="1"/>
    <xf numFmtId="0" fontId="0" fillId="0" borderId="23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6" fontId="0" fillId="2" borderId="23" xfId="0" applyNumberFormat="1" applyFill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3" fontId="0" fillId="4" borderId="23" xfId="0" applyNumberFormat="1" applyFill="1" applyBorder="1" applyAlignment="1">
      <alignment horizontal="center"/>
    </xf>
    <xf numFmtId="165" fontId="0" fillId="4" borderId="23" xfId="0" applyNumberFormat="1" applyFill="1" applyBorder="1" applyAlignment="1">
      <alignment horizontal="center"/>
    </xf>
    <xf numFmtId="166" fontId="0" fillId="4" borderId="23" xfId="0" applyNumberFormat="1" applyFill="1" applyBorder="1" applyAlignment="1">
      <alignment horizontal="center"/>
    </xf>
    <xf numFmtId="11" fontId="0" fillId="4" borderId="23" xfId="0" applyNumberForma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3" fontId="0" fillId="4" borderId="28" xfId="0" applyNumberFormat="1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6" fontId="0" fillId="4" borderId="28" xfId="0" applyNumberFormat="1" applyFill="1" applyBorder="1" applyAlignment="1">
      <alignment horizontal="center"/>
    </xf>
    <xf numFmtId="11" fontId="0" fillId="4" borderId="28" xfId="0" applyNumberFormat="1" applyFill="1" applyBorder="1" applyAlignment="1">
      <alignment horizontal="center"/>
    </xf>
    <xf numFmtId="166" fontId="0" fillId="4" borderId="28" xfId="0" applyNumberFormat="1" applyFill="1" applyBorder="1"/>
    <xf numFmtId="0" fontId="0" fillId="4" borderId="28" xfId="0" applyFill="1" applyBorder="1"/>
    <xf numFmtId="0" fontId="0" fillId="4" borderId="24" xfId="0" applyFill="1" applyBorder="1"/>
    <xf numFmtId="3" fontId="2" fillId="0" borderId="23" xfId="0" applyNumberFormat="1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/>
    </xf>
    <xf numFmtId="3" fontId="2" fillId="0" borderId="30" xfId="0" applyNumberFormat="1" applyFont="1" applyFill="1" applyBorder="1" applyAlignment="1">
      <alignment horizontal="center" vertical="top" wrapText="1"/>
    </xf>
    <xf numFmtId="166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/>
    <xf numFmtId="0" fontId="0" fillId="4" borderId="21" xfId="0" applyFill="1" applyBorder="1" applyAlignment="1">
      <alignment horizontal="center"/>
    </xf>
    <xf numFmtId="0" fontId="2" fillId="4" borderId="0" xfId="0" applyFont="1" applyFill="1" applyBorder="1" applyAlignment="1">
      <alignment horizontal="right" vertical="top" wrapText="1"/>
    </xf>
    <xf numFmtId="3" fontId="2" fillId="4" borderId="0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6" borderId="36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 wrapText="1"/>
    </xf>
    <xf numFmtId="167" fontId="2" fillId="0" borderId="24" xfId="0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3" fontId="2" fillId="0" borderId="32" xfId="0" applyNumberFormat="1" applyFont="1" applyFill="1" applyBorder="1" applyAlignment="1">
      <alignment horizontal="center" vertical="center" wrapText="1"/>
    </xf>
    <xf numFmtId="167" fontId="2" fillId="0" borderId="23" xfId="0" applyNumberFormat="1" applyFont="1" applyFill="1" applyBorder="1" applyAlignment="1">
      <alignment horizontal="center" vertical="top" wrapText="1"/>
    </xf>
    <xf numFmtId="3" fontId="23" fillId="0" borderId="0" xfId="0" applyNumberFormat="1" applyFont="1" applyAlignment="1">
      <alignment horizontal="center"/>
    </xf>
    <xf numFmtId="168" fontId="0" fillId="4" borderId="0" xfId="0" applyNumberFormat="1" applyFill="1"/>
    <xf numFmtId="165" fontId="2" fillId="0" borderId="24" xfId="0" applyNumberFormat="1" applyFont="1" applyFill="1" applyBorder="1" applyAlignment="1">
      <alignment horizontal="center" vertical="center" wrapText="1"/>
    </xf>
    <xf numFmtId="165" fontId="2" fillId="0" borderId="24" xfId="0" applyNumberFormat="1" applyFont="1" applyFill="1" applyBorder="1" applyAlignment="1">
      <alignment horizontal="center" vertical="top" wrapText="1"/>
    </xf>
    <xf numFmtId="0" fontId="19" fillId="4" borderId="0" xfId="0" applyFont="1" applyFill="1" applyBorder="1" applyAlignment="1">
      <alignment horizontal="center" vertical="center" wrapText="1"/>
    </xf>
    <xf numFmtId="3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vertical="top" wrapText="1" indent="2"/>
    </xf>
    <xf numFmtId="165" fontId="19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vertical="center"/>
    </xf>
    <xf numFmtId="0" fontId="17" fillId="9" borderId="15" xfId="0" applyFont="1" applyFill="1" applyBorder="1" applyAlignment="1">
      <alignment horizontal="left"/>
    </xf>
    <xf numFmtId="0" fontId="17" fillId="9" borderId="16" xfId="0" applyFont="1" applyFill="1" applyBorder="1" applyAlignment="1">
      <alignment horizontal="left"/>
    </xf>
    <xf numFmtId="0" fontId="0" fillId="9" borderId="0" xfId="0" applyFill="1" applyBorder="1"/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169" fontId="0" fillId="4" borderId="27" xfId="0" applyNumberFormat="1" applyFill="1" applyBorder="1" applyAlignment="1">
      <alignment horizontal="center" vertical="center"/>
    </xf>
    <xf numFmtId="169" fontId="0" fillId="4" borderId="23" xfId="0" applyNumberFormat="1" applyFill="1" applyBorder="1" applyAlignment="1">
      <alignment horizontal="center" vertical="center"/>
    </xf>
    <xf numFmtId="0" fontId="0" fillId="4" borderId="0" xfId="0" quotePrefix="1" applyFill="1" applyBorder="1" applyAlignment="1">
      <alignment horizontal="left" vertical="center"/>
    </xf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9" xfId="0" applyFill="1" applyBorder="1" applyAlignment="1"/>
    <xf numFmtId="0" fontId="17" fillId="7" borderId="1" xfId="0" applyFont="1" applyFill="1" applyBorder="1" applyAlignment="1">
      <alignment vertical="center"/>
    </xf>
    <xf numFmtId="0" fontId="19" fillId="0" borderId="43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0" fontId="16" fillId="0" borderId="4" xfId="0" applyFont="1" applyFill="1" applyBorder="1" applyAlignment="1">
      <alignment horizontal="center" wrapText="1"/>
    </xf>
    <xf numFmtId="0" fontId="0" fillId="7" borderId="43" xfId="0" applyFill="1" applyBorder="1"/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right"/>
    </xf>
    <xf numFmtId="0" fontId="7" fillId="4" borderId="0" xfId="0" applyFont="1" applyFill="1" applyBorder="1"/>
    <xf numFmtId="16" fontId="7" fillId="4" borderId="0" xfId="0" applyNumberFormat="1" applyFont="1" applyFill="1" applyBorder="1"/>
    <xf numFmtId="0" fontId="0" fillId="0" borderId="0" xfId="0" applyBorder="1"/>
    <xf numFmtId="0" fontId="0" fillId="0" borderId="40" xfId="0" applyBorder="1" applyAlignment="1">
      <alignment horizontal="center"/>
    </xf>
    <xf numFmtId="0" fontId="22" fillId="4" borderId="0" xfId="0" applyFont="1" applyFill="1" applyBorder="1" applyAlignment="1">
      <alignment horizontal="left"/>
    </xf>
    <xf numFmtId="0" fontId="19" fillId="0" borderId="45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top" wrapText="1"/>
    </xf>
    <xf numFmtId="0" fontId="7" fillId="4" borderId="1" xfId="0" applyFont="1" applyFill="1" applyBorder="1"/>
    <xf numFmtId="0" fontId="7" fillId="4" borderId="0" xfId="0" applyFont="1" applyFill="1" applyBorder="1" applyAlignment="1">
      <alignment wrapText="1"/>
    </xf>
    <xf numFmtId="49" fontId="0" fillId="6" borderId="34" xfId="0" applyNumberFormat="1" applyFill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4" borderId="43" xfId="0" applyFont="1" applyFill="1" applyBorder="1" applyAlignment="1">
      <alignment horizontal="center" wrapText="1"/>
    </xf>
    <xf numFmtId="0" fontId="24" fillId="4" borderId="24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3" fontId="0" fillId="0" borderId="0" xfId="0" applyNumberFormat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41" xfId="0" applyNumberFormat="1" applyFill="1" applyBorder="1" applyAlignment="1">
      <alignment horizontal="center"/>
    </xf>
    <xf numFmtId="166" fontId="0" fillId="2" borderId="28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/>
    <xf numFmtId="166" fontId="0" fillId="4" borderId="27" xfId="0" applyNumberFormat="1" applyFill="1" applyBorder="1" applyAlignment="1">
      <alignment horizontal="center"/>
    </xf>
    <xf numFmtId="0" fontId="21" fillId="0" borderId="42" xfId="0" applyFont="1" applyFill="1" applyBorder="1" applyAlignment="1">
      <alignment horizontal="center" vertical="top" wrapText="1"/>
    </xf>
    <xf numFmtId="165" fontId="19" fillId="2" borderId="24" xfId="0" applyNumberFormat="1" applyFont="1" applyFill="1" applyBorder="1" applyAlignment="1">
      <alignment horizontal="center" vertical="center" wrapText="1"/>
    </xf>
    <xf numFmtId="3" fontId="2" fillId="2" borderId="44" xfId="0" applyNumberFormat="1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top" wrapText="1"/>
    </xf>
    <xf numFmtId="3" fontId="2" fillId="0" borderId="25" xfId="0" applyNumberFormat="1" applyFont="1" applyFill="1" applyBorder="1" applyAlignment="1">
      <alignment horizontal="center" vertical="top" wrapText="1"/>
    </xf>
    <xf numFmtId="165" fontId="2" fillId="0" borderId="43" xfId="0" applyNumberFormat="1" applyFont="1" applyFill="1" applyBorder="1" applyAlignment="1">
      <alignment horizontal="center" vertical="top" wrapText="1"/>
    </xf>
    <xf numFmtId="167" fontId="2" fillId="0" borderId="25" xfId="0" applyNumberFormat="1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>
      <alignment horizontal="center" vertical="center"/>
    </xf>
    <xf numFmtId="169" fontId="0" fillId="4" borderId="25" xfId="0" applyNumberForma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top" wrapText="1"/>
    </xf>
    <xf numFmtId="3" fontId="2" fillId="0" borderId="31" xfId="0" applyNumberFormat="1" applyFont="1" applyFill="1" applyBorder="1" applyAlignment="1">
      <alignment horizontal="center" vertical="top" wrapText="1"/>
    </xf>
    <xf numFmtId="3" fontId="2" fillId="0" borderId="24" xfId="0" applyNumberFormat="1" applyFont="1" applyFill="1" applyBorder="1" applyAlignment="1">
      <alignment horizontal="center" vertical="top" wrapText="1"/>
    </xf>
    <xf numFmtId="166" fontId="2" fillId="0" borderId="24" xfId="0" applyNumberFormat="1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24" fillId="4" borderId="0" xfId="0" applyFont="1" applyFill="1" applyBorder="1" applyAlignment="1">
      <alignment horizontal="center" wrapText="1"/>
    </xf>
    <xf numFmtId="0" fontId="7" fillId="4" borderId="11" xfId="0" applyFont="1" applyFill="1" applyBorder="1"/>
    <xf numFmtId="0" fontId="0" fillId="4" borderId="0" xfId="0" applyFont="1" applyFill="1" applyBorder="1" applyAlignment="1">
      <alignment horizontal="left"/>
    </xf>
    <xf numFmtId="0" fontId="8" fillId="9" borderId="15" xfId="0" applyFont="1" applyFill="1" applyBorder="1" applyAlignment="1">
      <alignment vertical="top" wrapText="1"/>
    </xf>
    <xf numFmtId="0" fontId="8" fillId="9" borderId="16" xfId="0" applyFont="1" applyFill="1" applyBorder="1" applyAlignment="1">
      <alignment vertical="top" wrapText="1"/>
    </xf>
    <xf numFmtId="0" fontId="24" fillId="4" borderId="47" xfId="0" applyFont="1" applyFill="1" applyBorder="1" applyAlignment="1">
      <alignment horizontal="center" wrapText="1"/>
    </xf>
    <xf numFmtId="166" fontId="0" fillId="4" borderId="24" xfId="0" applyNumberFormat="1" applyFill="1" applyBorder="1"/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6" borderId="15" xfId="0" applyFont="1" applyFill="1" applyBorder="1" applyAlignment="1"/>
    <xf numFmtId="0" fontId="17" fillId="6" borderId="16" xfId="0" applyFont="1" applyFill="1" applyBorder="1" applyAlignment="1"/>
    <xf numFmtId="0" fontId="7" fillId="4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17" fillId="9" borderId="0" xfId="0" applyFont="1" applyFill="1" applyBorder="1" applyAlignment="1">
      <alignment horizontal="left"/>
    </xf>
    <xf numFmtId="165" fontId="0" fillId="4" borderId="0" xfId="0" applyNumberFormat="1" applyFill="1" applyAlignment="1">
      <alignment horizontal="left"/>
    </xf>
    <xf numFmtId="0" fontId="8" fillId="9" borderId="0" xfId="0" applyFont="1" applyFill="1" applyBorder="1" applyAlignment="1">
      <alignment vertical="top" wrapText="1"/>
    </xf>
    <xf numFmtId="0" fontId="0" fillId="9" borderId="15" xfId="0" applyFill="1" applyBorder="1"/>
    <xf numFmtId="0" fontId="27" fillId="4" borderId="0" xfId="0" applyFont="1" applyFill="1" applyAlignment="1">
      <alignment horizontal="left"/>
    </xf>
    <xf numFmtId="0" fontId="0" fillId="9" borderId="16" xfId="0" applyFill="1" applyBorder="1"/>
    <xf numFmtId="0" fontId="7" fillId="6" borderId="21" xfId="0" applyFont="1" applyFill="1" applyBorder="1" applyAlignment="1">
      <alignment vertical="center"/>
    </xf>
    <xf numFmtId="166" fontId="0" fillId="0" borderId="11" xfId="0" applyNumberFormat="1" applyFont="1" applyFill="1" applyBorder="1" applyAlignment="1">
      <alignment horizontal="left"/>
    </xf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4" borderId="50" xfId="0" applyNumberFormat="1" applyFill="1" applyBorder="1" applyAlignment="1">
      <alignment horizontal="center"/>
    </xf>
    <xf numFmtId="164" fontId="0" fillId="4" borderId="51" xfId="0" applyNumberFormat="1" applyFill="1" applyBorder="1" applyAlignment="1">
      <alignment horizontal="center"/>
    </xf>
    <xf numFmtId="0" fontId="16" fillId="0" borderId="52" xfId="0" applyFont="1" applyBorder="1" applyAlignment="1">
      <alignment horizontal="center" wrapText="1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4" borderId="54" xfId="0" applyNumberFormat="1" applyFill="1" applyBorder="1" applyAlignment="1">
      <alignment horizontal="center"/>
    </xf>
    <xf numFmtId="3" fontId="0" fillId="4" borderId="55" xfId="0" applyNumberFormat="1" applyFill="1" applyBorder="1" applyAlignment="1">
      <alignment horizontal="center"/>
    </xf>
    <xf numFmtId="166" fontId="0" fillId="2" borderId="40" xfId="0" applyNumberFormat="1" applyFill="1" applyBorder="1" applyAlignment="1">
      <alignment horizontal="center"/>
    </xf>
    <xf numFmtId="166" fontId="0" fillId="2" borderId="29" xfId="0" applyNumberFormat="1" applyFill="1" applyBorder="1" applyAlignment="1">
      <alignment horizontal="center"/>
    </xf>
    <xf numFmtId="166" fontId="0" fillId="2" borderId="41" xfId="0" applyNumberFormat="1" applyFill="1" applyBorder="1" applyAlignment="1">
      <alignment horizontal="center"/>
    </xf>
    <xf numFmtId="0" fontId="16" fillId="0" borderId="57" xfId="0" applyFont="1" applyBorder="1" applyAlignment="1">
      <alignment horizontal="center" wrapText="1"/>
    </xf>
    <xf numFmtId="165" fontId="0" fillId="0" borderId="58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4" borderId="37" xfId="0" applyNumberFormat="1" applyFill="1" applyBorder="1" applyAlignment="1">
      <alignment horizontal="center"/>
    </xf>
    <xf numFmtId="0" fontId="0" fillId="4" borderId="21" xfId="0" applyFill="1" applyBorder="1"/>
    <xf numFmtId="0" fontId="0" fillId="4" borderId="0" xfId="0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top" wrapText="1"/>
    </xf>
    <xf numFmtId="167" fontId="0" fillId="0" borderId="27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4" borderId="23" xfId="0" applyNumberFormat="1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3" fontId="2" fillId="4" borderId="45" xfId="0" applyNumberFormat="1" applyFont="1" applyFill="1" applyBorder="1" applyAlignment="1">
      <alignment horizontal="center" vertical="top" wrapText="1"/>
    </xf>
    <xf numFmtId="0" fontId="0" fillId="4" borderId="24" xfId="0" applyFill="1" applyBorder="1" applyAlignment="1">
      <alignment horizontal="center" vertical="center"/>
    </xf>
    <xf numFmtId="0" fontId="0" fillId="7" borderId="0" xfId="0" applyFill="1" applyBorder="1"/>
    <xf numFmtId="0" fontId="2" fillId="4" borderId="35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center"/>
    </xf>
    <xf numFmtId="0" fontId="2" fillId="4" borderId="0" xfId="0" applyFont="1" applyFill="1" applyBorder="1"/>
    <xf numFmtId="0" fontId="19" fillId="0" borderId="61" xfId="0" applyFont="1" applyFill="1" applyBorder="1" applyAlignment="1">
      <alignment horizontal="center" vertical="center" wrapText="1"/>
    </xf>
    <xf numFmtId="165" fontId="19" fillId="2" borderId="60" xfId="0" applyNumberFormat="1" applyFont="1" applyFill="1" applyBorder="1" applyAlignment="1">
      <alignment horizontal="center" vertical="center" wrapText="1"/>
    </xf>
    <xf numFmtId="165" fontId="2" fillId="2" borderId="42" xfId="0" applyNumberFormat="1" applyFont="1" applyFill="1" applyBorder="1" applyAlignment="1">
      <alignment horizontal="center" vertical="center" wrapText="1"/>
    </xf>
    <xf numFmtId="165" fontId="0" fillId="4" borderId="59" xfId="0" applyNumberFormat="1" applyFill="1" applyBorder="1" applyAlignment="1">
      <alignment horizontal="center" vertical="center"/>
    </xf>
    <xf numFmtId="165" fontId="0" fillId="4" borderId="63" xfId="0" applyNumberFormat="1" applyFill="1" applyBorder="1" applyAlignment="1">
      <alignment horizontal="center" vertical="center"/>
    </xf>
    <xf numFmtId="165" fontId="2" fillId="2" borderId="64" xfId="0" applyNumberFormat="1" applyFont="1" applyFill="1" applyBorder="1" applyAlignment="1">
      <alignment horizontal="center" vertical="center" wrapText="1"/>
    </xf>
    <xf numFmtId="165" fontId="2" fillId="2" borderId="32" xfId="0" applyNumberFormat="1" applyFont="1" applyFill="1" applyBorder="1" applyAlignment="1">
      <alignment horizontal="center" vertical="center" wrapText="1"/>
    </xf>
    <xf numFmtId="165" fontId="2" fillId="2" borderId="60" xfId="0" applyNumberFormat="1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165" fontId="0" fillId="4" borderId="53" xfId="0" applyNumberFormat="1" applyFill="1" applyBorder="1" applyAlignment="1">
      <alignment horizontal="center" vertical="center"/>
    </xf>
    <xf numFmtId="165" fontId="0" fillId="4" borderId="65" xfId="0" applyNumberFormat="1" applyFill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0" fillId="4" borderId="0" xfId="0" applyFont="1" applyFill="1"/>
    <xf numFmtId="0" fontId="0" fillId="4" borderId="0" xfId="0" applyFont="1" applyFill="1" applyAlignment="1">
      <alignment horizontal="left" vertical="top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Protection="1"/>
    <xf numFmtId="3" fontId="2" fillId="4" borderId="0" xfId="1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15" fillId="4" borderId="0" xfId="0" applyFont="1" applyFill="1" applyBorder="1" applyAlignment="1" applyProtection="1">
      <alignment horizontal="left"/>
    </xf>
    <xf numFmtId="0" fontId="8" fillId="4" borderId="0" xfId="0" applyFont="1" applyFill="1" applyBorder="1" applyAlignment="1" applyProtection="1">
      <alignment horizontal="left" vertical="center" wrapText="1"/>
    </xf>
    <xf numFmtId="3" fontId="2" fillId="4" borderId="0" xfId="0" applyNumberFormat="1" applyFont="1" applyFill="1" applyBorder="1" applyAlignment="1" applyProtection="1">
      <alignment horizontal="center" vertical="top" wrapText="1"/>
    </xf>
    <xf numFmtId="0" fontId="0" fillId="4" borderId="0" xfId="0" applyFill="1" applyAlignment="1" applyProtection="1">
      <alignment horizontal="center" vertical="center"/>
    </xf>
    <xf numFmtId="0" fontId="17" fillId="0" borderId="0" xfId="0" applyFont="1" applyBorder="1"/>
    <xf numFmtId="0" fontId="36" fillId="14" borderId="0" xfId="0" applyFont="1" applyFill="1" applyBorder="1"/>
    <xf numFmtId="0" fontId="7" fillId="14" borderId="0" xfId="0" applyFont="1" applyFill="1" applyBorder="1"/>
    <xf numFmtId="16" fontId="7" fillId="14" borderId="0" xfId="0" applyNumberFormat="1" applyFont="1" applyFill="1" applyBorder="1"/>
    <xf numFmtId="166" fontId="0" fillId="11" borderId="0" xfId="0" applyNumberFormat="1" applyFill="1" applyAlignment="1">
      <alignment horizontal="center"/>
    </xf>
    <xf numFmtId="0" fontId="0" fillId="4" borderId="0" xfId="0" applyFont="1" applyFill="1" applyBorder="1"/>
    <xf numFmtId="166" fontId="0" fillId="11" borderId="5" xfId="0" applyNumberFormat="1" applyFill="1" applyBorder="1" applyAlignment="1">
      <alignment horizontal="center"/>
    </xf>
    <xf numFmtId="166" fontId="0" fillId="11" borderId="62" xfId="0" applyNumberFormat="1" applyFill="1" applyBorder="1" applyAlignment="1">
      <alignment horizontal="center"/>
    </xf>
    <xf numFmtId="0" fontId="17" fillId="4" borderId="0" xfId="0" applyFont="1" applyFill="1" applyBorder="1" applyAlignment="1">
      <alignment horizontal="left"/>
    </xf>
    <xf numFmtId="0" fontId="27" fillId="4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  <xf numFmtId="0" fontId="0" fillId="4" borderId="4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7" fillId="4" borderId="22" xfId="0" applyFont="1" applyFill="1" applyBorder="1" applyAlignment="1">
      <alignment horizontal="center" wrapText="1"/>
    </xf>
    <xf numFmtId="3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13" borderId="67" xfId="1" applyNumberFormat="1" applyFont="1" applyFill="1" applyBorder="1" applyAlignment="1" applyProtection="1">
      <alignment horizontal="center"/>
      <protection locked="0"/>
    </xf>
    <xf numFmtId="0" fontId="5" fillId="0" borderId="66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63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19" fillId="13" borderId="21" xfId="1" applyNumberFormat="1" applyFont="1" applyFill="1" applyBorder="1" applyAlignment="1" applyProtection="1">
      <alignment horizontal="center" vertical="center"/>
      <protection locked="0"/>
    </xf>
    <xf numFmtId="165" fontId="0" fillId="4" borderId="27" xfId="0" applyNumberFormat="1" applyFill="1" applyBorder="1" applyAlignment="1">
      <alignment horizontal="center" vertical="center"/>
    </xf>
    <xf numFmtId="165" fontId="0" fillId="4" borderId="58" xfId="0" applyNumberFormat="1" applyFill="1" applyBorder="1" applyAlignment="1">
      <alignment horizontal="center" vertical="center"/>
    </xf>
    <xf numFmtId="165" fontId="0" fillId="4" borderId="23" xfId="0" applyNumberForma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165" fontId="0" fillId="4" borderId="25" xfId="0" applyNumberFormat="1" applyFill="1" applyBorder="1" applyAlignment="1">
      <alignment horizontal="center" vertical="center"/>
    </xf>
    <xf numFmtId="165" fontId="0" fillId="4" borderId="31" xfId="0" applyNumberForma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wrapText="1"/>
    </xf>
    <xf numFmtId="3" fontId="2" fillId="0" borderId="69" xfId="0" applyNumberFormat="1" applyFont="1" applyFill="1" applyBorder="1" applyAlignment="1">
      <alignment horizontal="center" vertical="center" wrapText="1"/>
    </xf>
    <xf numFmtId="3" fontId="2" fillId="0" borderId="71" xfId="0" applyNumberFormat="1" applyFont="1" applyFill="1" applyBorder="1" applyAlignment="1">
      <alignment horizontal="center" vertical="top" wrapText="1"/>
    </xf>
    <xf numFmtId="0" fontId="0" fillId="4" borderId="0" xfId="0" applyFill="1" applyBorder="1" applyAlignment="1">
      <alignment wrapText="1"/>
    </xf>
    <xf numFmtId="0" fontId="7" fillId="4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 applyProtection="1">
      <alignment horizontal="left"/>
    </xf>
    <xf numFmtId="165" fontId="0" fillId="4" borderId="0" xfId="0" applyNumberFormat="1" applyFont="1" applyFill="1" applyBorder="1" applyAlignment="1" applyProtection="1">
      <alignment vertical="center" wrapText="1"/>
    </xf>
    <xf numFmtId="165" fontId="0" fillId="4" borderId="0" xfId="0" applyNumberFormat="1" applyFont="1" applyFill="1" applyBorder="1" applyAlignment="1" applyProtection="1">
      <alignment horizontal="center" vertical="center" wrapText="1"/>
    </xf>
    <xf numFmtId="0" fontId="8" fillId="4" borderId="0" xfId="0" applyFont="1" applyFill="1" applyBorder="1" applyAlignment="1" applyProtection="1">
      <alignment vertical="top" wrapText="1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right"/>
    </xf>
    <xf numFmtId="0" fontId="7" fillId="4" borderId="0" xfId="0" applyFont="1" applyFill="1" applyBorder="1" applyAlignment="1" applyProtection="1">
      <alignment horizontal="center"/>
    </xf>
    <xf numFmtId="0" fontId="31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wrapText="1"/>
    </xf>
    <xf numFmtId="0" fontId="31" fillId="9" borderId="1" xfId="0" applyFont="1" applyFill="1" applyBorder="1" applyAlignment="1">
      <alignment horizontal="left"/>
    </xf>
    <xf numFmtId="0" fontId="0" fillId="9" borderId="1" xfId="0" applyFill="1" applyBorder="1"/>
    <xf numFmtId="0" fontId="31" fillId="6" borderId="1" xfId="0" applyFont="1" applyFill="1" applyBorder="1"/>
    <xf numFmtId="0" fontId="0" fillId="6" borderId="1" xfId="0" applyFill="1" applyBorder="1"/>
    <xf numFmtId="0" fontId="8" fillId="6" borderId="0" xfId="0" applyFont="1" applyFill="1" applyBorder="1" applyAlignment="1">
      <alignment vertical="top" wrapText="1"/>
    </xf>
    <xf numFmtId="0" fontId="0" fillId="0" borderId="0" xfId="0" applyNumberFormat="1" applyAlignment="1">
      <alignment horizontal="center"/>
    </xf>
    <xf numFmtId="0" fontId="42" fillId="9" borderId="0" xfId="0" applyFont="1" applyFill="1" applyBorder="1" applyAlignment="1">
      <alignment horizontal="left" vertical="center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top"/>
    </xf>
    <xf numFmtId="0" fontId="0" fillId="4" borderId="35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6" borderId="0" xfId="0" applyFill="1"/>
    <xf numFmtId="0" fontId="44" fillId="6" borderId="0" xfId="2" applyFont="1" applyFill="1" applyBorder="1" applyProtection="1">
      <protection locked="0"/>
    </xf>
    <xf numFmtId="0" fontId="0" fillId="4" borderId="35" xfId="0" applyFill="1" applyBorder="1"/>
    <xf numFmtId="165" fontId="19" fillId="4" borderId="64" xfId="0" applyNumberFormat="1" applyFont="1" applyFill="1" applyBorder="1" applyAlignment="1">
      <alignment horizontal="center" vertical="center" wrapText="1"/>
    </xf>
    <xf numFmtId="165" fontId="19" fillId="4" borderId="24" xfId="0" applyNumberFormat="1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vertical="top" wrapText="1" indent="2"/>
    </xf>
    <xf numFmtId="166" fontId="0" fillId="4" borderId="64" xfId="0" applyNumberFormat="1" applyFill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 wrapText="1"/>
    </xf>
    <xf numFmtId="2" fontId="2" fillId="4" borderId="24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 applyProtection="1">
      <alignment horizontal="center"/>
    </xf>
    <xf numFmtId="0" fontId="17" fillId="4" borderId="0" xfId="0" applyFont="1" applyFill="1" applyBorder="1" applyAlignment="1">
      <alignment horizontal="left"/>
    </xf>
    <xf numFmtId="0" fontId="7" fillId="4" borderId="0" xfId="0" applyFont="1" applyFill="1" applyBorder="1" applyAlignment="1" applyProtection="1">
      <alignment horizontal="left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0" fillId="11" borderId="48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11" borderId="56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center" vertical="top" wrapText="1"/>
    </xf>
    <xf numFmtId="0" fontId="41" fillId="6" borderId="1" xfId="2" applyFont="1" applyFill="1" applyBorder="1" applyAlignment="1" applyProtection="1">
      <alignment horizontal="left" vertical="top" wrapText="1"/>
      <protection locked="0"/>
    </xf>
    <xf numFmtId="0" fontId="27" fillId="0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 wrapText="1"/>
    </xf>
    <xf numFmtId="0" fontId="29" fillId="12" borderId="12" xfId="0" applyFont="1" applyFill="1" applyBorder="1" applyAlignment="1">
      <alignment horizontal="left"/>
    </xf>
    <xf numFmtId="0" fontId="29" fillId="12" borderId="13" xfId="0" applyFont="1" applyFill="1" applyBorder="1" applyAlignment="1">
      <alignment horizontal="left"/>
    </xf>
    <xf numFmtId="0" fontId="29" fillId="12" borderId="14" xfId="0" applyFont="1" applyFill="1" applyBorder="1" applyAlignment="1">
      <alignment horizontal="left"/>
    </xf>
    <xf numFmtId="0" fontId="8" fillId="6" borderId="15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30" fillId="6" borderId="0" xfId="0" applyFont="1" applyFill="1" applyBorder="1" applyAlignment="1">
      <alignment horizontal="center" wrapText="1"/>
    </xf>
    <xf numFmtId="0" fontId="30" fillId="6" borderId="1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left" vertical="center" wrapText="1"/>
    </xf>
    <xf numFmtId="0" fontId="43" fillId="6" borderId="15" xfId="0" applyFont="1" applyFill="1" applyBorder="1" applyAlignment="1">
      <alignment horizontal="center"/>
    </xf>
    <xf numFmtId="0" fontId="43" fillId="6" borderId="0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41" fillId="9" borderId="1" xfId="2" applyFont="1" applyFill="1" applyBorder="1" applyAlignment="1" applyProtection="1">
      <alignment horizontal="left" vertical="top" wrapText="1"/>
      <protection locked="0"/>
    </xf>
    <xf numFmtId="0" fontId="28" fillId="4" borderId="0" xfId="0" applyFont="1" applyFill="1" applyAlignment="1">
      <alignment horizontal="left" wrapText="1"/>
    </xf>
    <xf numFmtId="0" fontId="0" fillId="11" borderId="48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56" xfId="0" applyFont="1" applyFill="1" applyBorder="1" applyAlignment="1">
      <alignment horizontal="center" vertical="center"/>
    </xf>
    <xf numFmtId="0" fontId="0" fillId="11" borderId="59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63" xfId="0" applyFont="1" applyFill="1" applyBorder="1" applyAlignment="1">
      <alignment horizontal="center" vertical="center"/>
    </xf>
    <xf numFmtId="165" fontId="0" fillId="11" borderId="48" xfId="0" applyNumberFormat="1" applyFont="1" applyFill="1" applyBorder="1" applyAlignment="1">
      <alignment horizontal="center" vertical="center" wrapText="1"/>
    </xf>
    <xf numFmtId="165" fontId="0" fillId="11" borderId="11" xfId="0" applyNumberFormat="1" applyFont="1" applyFill="1" applyBorder="1" applyAlignment="1">
      <alignment horizontal="center" vertical="center" wrapText="1"/>
    </xf>
    <xf numFmtId="165" fontId="0" fillId="11" borderId="56" xfId="0" applyNumberFormat="1" applyFont="1" applyFill="1" applyBorder="1" applyAlignment="1">
      <alignment horizontal="center" vertical="center" wrapText="1"/>
    </xf>
    <xf numFmtId="0" fontId="41" fillId="9" borderId="0" xfId="2" applyFont="1" applyFill="1" applyBorder="1" applyAlignment="1" applyProtection="1">
      <alignment horizontal="left" vertical="top" wrapText="1"/>
      <protection locked="0"/>
    </xf>
    <xf numFmtId="0" fontId="0" fillId="4" borderId="28" xfId="0" applyFill="1" applyBorder="1" applyAlignment="1">
      <alignment horizontal="center"/>
    </xf>
    <xf numFmtId="0" fontId="24" fillId="4" borderId="46" xfId="0" applyFont="1" applyFill="1" applyBorder="1" applyAlignment="1">
      <alignment horizontal="center" wrapText="1"/>
    </xf>
    <xf numFmtId="0" fontId="24" fillId="4" borderId="39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center" wrapText="1"/>
    </xf>
    <xf numFmtId="0" fontId="24" fillId="2" borderId="39" xfId="0" applyFont="1" applyFill="1" applyBorder="1" applyAlignment="1">
      <alignment horizontal="center" wrapText="1"/>
    </xf>
    <xf numFmtId="3" fontId="2" fillId="8" borderId="37" xfId="0" applyNumberFormat="1" applyFont="1" applyFill="1" applyBorder="1" applyAlignment="1">
      <alignment horizontal="center" vertical="center" wrapText="1"/>
    </xf>
    <xf numFmtId="3" fontId="2" fillId="8" borderId="32" xfId="0" applyNumberFormat="1" applyFont="1" applyFill="1" applyBorder="1" applyAlignment="1">
      <alignment horizontal="center" vertical="center" wrapText="1"/>
    </xf>
    <xf numFmtId="3" fontId="2" fillId="8" borderId="70" xfId="0" applyNumberFormat="1" applyFont="1" applyFill="1" applyBorder="1" applyAlignment="1">
      <alignment horizontal="center" vertical="center" wrapText="1"/>
    </xf>
    <xf numFmtId="3" fontId="2" fillId="8" borderId="69" xfId="0" applyNumberFormat="1" applyFont="1" applyFill="1" applyBorder="1" applyAlignment="1">
      <alignment horizontal="center" vertical="center" wrapText="1"/>
    </xf>
    <xf numFmtId="165" fontId="0" fillId="5" borderId="24" xfId="0" applyNumberForma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wrapText="1"/>
    </xf>
    <xf numFmtId="0" fontId="19" fillId="10" borderId="1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5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2" fillId="8" borderId="28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169" fontId="0" fillId="8" borderId="23" xfId="0" applyNumberFormat="1" applyFill="1" applyBorder="1" applyAlignment="1">
      <alignment horizontal="center" vertical="center"/>
    </xf>
    <xf numFmtId="165" fontId="0" fillId="8" borderId="55" xfId="0" applyNumberFormat="1" applyFill="1" applyBorder="1" applyAlignment="1">
      <alignment horizontal="center" vertical="center"/>
    </xf>
    <xf numFmtId="165" fontId="0" fillId="8" borderId="64" xfId="0" applyNumberFormat="1" applyFill="1" applyBorder="1" applyAlignment="1">
      <alignment horizontal="center" vertical="center"/>
    </xf>
    <xf numFmtId="3" fontId="2" fillId="8" borderId="28" xfId="0" applyNumberFormat="1" applyFont="1" applyFill="1" applyBorder="1" applyAlignment="1">
      <alignment horizontal="center" vertical="center" wrapText="1"/>
    </xf>
    <xf numFmtId="3" fontId="2" fillId="8" borderId="24" xfId="0" applyNumberFormat="1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165" fontId="7" fillId="4" borderId="26" xfId="0" applyNumberFormat="1" applyFont="1" applyFill="1" applyBorder="1" applyAlignment="1">
      <alignment horizontal="center" vertical="center" wrapText="1"/>
    </xf>
    <xf numFmtId="165" fontId="7" fillId="4" borderId="62" xfId="0" applyNumberFormat="1" applyFont="1" applyFill="1" applyBorder="1" applyAlignment="1">
      <alignment horizontal="center" vertical="center"/>
    </xf>
    <xf numFmtId="165" fontId="7" fillId="4" borderId="26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 wrapText="1"/>
    </xf>
    <xf numFmtId="165" fontId="7" fillId="4" borderId="0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56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27" fillId="4" borderId="0" xfId="0" applyFont="1" applyFill="1" applyAlignment="1">
      <alignment horizontal="left"/>
    </xf>
    <xf numFmtId="0" fontId="0" fillId="4" borderId="0" xfId="0" quotePrefix="1" applyFill="1" applyAlignment="1">
      <alignment horizontal="left" vertical="center" wrapText="1"/>
    </xf>
    <xf numFmtId="0" fontId="0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left" vertical="top"/>
    </xf>
    <xf numFmtId="0" fontId="35" fillId="4" borderId="0" xfId="2" applyFill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7F7F7"/>
      <color rgb="FF012663"/>
      <color rgb="FFD54215"/>
      <color rgb="FFFCD4A5"/>
      <color rgb="FFC1E3FF"/>
      <color rgb="FF93CEFF"/>
      <color rgb="FF5BB6FF"/>
      <color rgb="FFB2BECC"/>
      <color rgb="FFF9F9F9"/>
      <color rgb="FFEF8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38100</xdr:rowOff>
    </xdr:from>
    <xdr:to>
      <xdr:col>13</xdr:col>
      <xdr:colOff>252873</xdr:colOff>
      <xdr:row>2</xdr:row>
      <xdr:rowOff>381000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509B78-625F-4A93-9232-4A436DFCB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38100"/>
          <a:ext cx="2243598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" name="Text Box 17">
          <a:extLst>
            <a:ext uri="{FF2B5EF4-FFF2-40B4-BE49-F238E27FC236}">
              <a16:creationId xmlns:a16="http://schemas.microsoft.com/office/drawing/2014/main" id="{99760EFC-AC7E-4D1B-A1D4-ECA1C2A1FF7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id="{1E2A8DE4-EDDD-40AC-A941-983A020000C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" name="Text Box 19">
          <a:extLst>
            <a:ext uri="{FF2B5EF4-FFF2-40B4-BE49-F238E27FC236}">
              <a16:creationId xmlns:a16="http://schemas.microsoft.com/office/drawing/2014/main" id="{9D8FC257-96E9-4F6B-8100-80FB84C26D6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" name="Text Box 20">
          <a:extLst>
            <a:ext uri="{FF2B5EF4-FFF2-40B4-BE49-F238E27FC236}">
              <a16:creationId xmlns:a16="http://schemas.microsoft.com/office/drawing/2014/main" id="{A8B3C04F-9C45-4848-B48D-CE294F0832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" name="Text Box 21">
          <a:extLst>
            <a:ext uri="{FF2B5EF4-FFF2-40B4-BE49-F238E27FC236}">
              <a16:creationId xmlns:a16="http://schemas.microsoft.com/office/drawing/2014/main" id="{5435D75C-A076-4D76-9D6F-32267F7A12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" name="Text Box 22">
          <a:extLst>
            <a:ext uri="{FF2B5EF4-FFF2-40B4-BE49-F238E27FC236}">
              <a16:creationId xmlns:a16="http://schemas.microsoft.com/office/drawing/2014/main" id="{C8C46B1D-8820-4DD5-9F9D-DF99D16118C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" name="Text Box 23">
          <a:extLst>
            <a:ext uri="{FF2B5EF4-FFF2-40B4-BE49-F238E27FC236}">
              <a16:creationId xmlns:a16="http://schemas.microsoft.com/office/drawing/2014/main" id="{0EA4158D-2063-4306-991E-6EEFAC76D9D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" name="Text Box 24">
          <a:extLst>
            <a:ext uri="{FF2B5EF4-FFF2-40B4-BE49-F238E27FC236}">
              <a16:creationId xmlns:a16="http://schemas.microsoft.com/office/drawing/2014/main" id="{09BE416C-ECBF-4E5F-887B-71F330BE0EA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" name="Text Box 25">
          <a:extLst>
            <a:ext uri="{FF2B5EF4-FFF2-40B4-BE49-F238E27FC236}">
              <a16:creationId xmlns:a16="http://schemas.microsoft.com/office/drawing/2014/main" id="{24B7B99E-33E0-4E38-9D08-88A89DA4442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" name="Text Box 26">
          <a:extLst>
            <a:ext uri="{FF2B5EF4-FFF2-40B4-BE49-F238E27FC236}">
              <a16:creationId xmlns:a16="http://schemas.microsoft.com/office/drawing/2014/main" id="{EE270709-66C9-4833-9FCE-EFCA7E62D14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" name="Text Box 27">
          <a:extLst>
            <a:ext uri="{FF2B5EF4-FFF2-40B4-BE49-F238E27FC236}">
              <a16:creationId xmlns:a16="http://schemas.microsoft.com/office/drawing/2014/main" id="{72CFB322-EAC5-4DD1-825D-51249AADB4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" name="Text Box 28">
          <a:extLst>
            <a:ext uri="{FF2B5EF4-FFF2-40B4-BE49-F238E27FC236}">
              <a16:creationId xmlns:a16="http://schemas.microsoft.com/office/drawing/2014/main" id="{CBA514C9-33EE-4765-BFFC-320F0861090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" name="Text Box 29">
          <a:extLst>
            <a:ext uri="{FF2B5EF4-FFF2-40B4-BE49-F238E27FC236}">
              <a16:creationId xmlns:a16="http://schemas.microsoft.com/office/drawing/2014/main" id="{92B680F7-55DE-4D7F-909D-5D81C6C7B3D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" name="Text Box 30">
          <a:extLst>
            <a:ext uri="{FF2B5EF4-FFF2-40B4-BE49-F238E27FC236}">
              <a16:creationId xmlns:a16="http://schemas.microsoft.com/office/drawing/2014/main" id="{209DAA85-D7D7-45FE-B40A-2C4BC34554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" name="Text Box 31">
          <a:extLst>
            <a:ext uri="{FF2B5EF4-FFF2-40B4-BE49-F238E27FC236}">
              <a16:creationId xmlns:a16="http://schemas.microsoft.com/office/drawing/2014/main" id="{97128CAF-ED0B-468E-85F0-0919C4FD6ED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" name="Text Box 32">
          <a:extLst>
            <a:ext uri="{FF2B5EF4-FFF2-40B4-BE49-F238E27FC236}">
              <a16:creationId xmlns:a16="http://schemas.microsoft.com/office/drawing/2014/main" id="{49FE49C3-A6EA-41B3-BE66-6992E038C15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" name="Text Box 33">
          <a:extLst>
            <a:ext uri="{FF2B5EF4-FFF2-40B4-BE49-F238E27FC236}">
              <a16:creationId xmlns:a16="http://schemas.microsoft.com/office/drawing/2014/main" id="{983623D4-3244-47CF-A10F-2B05896173E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" name="Text Box 34">
          <a:extLst>
            <a:ext uri="{FF2B5EF4-FFF2-40B4-BE49-F238E27FC236}">
              <a16:creationId xmlns:a16="http://schemas.microsoft.com/office/drawing/2014/main" id="{130DE245-4A54-4172-A70A-DFB84DAD308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" name="Text Box 35">
          <a:extLst>
            <a:ext uri="{FF2B5EF4-FFF2-40B4-BE49-F238E27FC236}">
              <a16:creationId xmlns:a16="http://schemas.microsoft.com/office/drawing/2014/main" id="{250077CA-BABF-4A5C-9FA3-FC28AAD3135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" name="Text Box 36">
          <a:extLst>
            <a:ext uri="{FF2B5EF4-FFF2-40B4-BE49-F238E27FC236}">
              <a16:creationId xmlns:a16="http://schemas.microsoft.com/office/drawing/2014/main" id="{0658FE4B-53E9-4CAA-B676-9E3F52D1702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" name="Text Box 37">
          <a:extLst>
            <a:ext uri="{FF2B5EF4-FFF2-40B4-BE49-F238E27FC236}">
              <a16:creationId xmlns:a16="http://schemas.microsoft.com/office/drawing/2014/main" id="{3460BF8F-6223-4F1C-8675-C4519D9BC14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" name="Text Box 38">
          <a:extLst>
            <a:ext uri="{FF2B5EF4-FFF2-40B4-BE49-F238E27FC236}">
              <a16:creationId xmlns:a16="http://schemas.microsoft.com/office/drawing/2014/main" id="{9714D3B1-53AC-4606-9A68-FE07515A58C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" name="Text Box 39">
          <a:extLst>
            <a:ext uri="{FF2B5EF4-FFF2-40B4-BE49-F238E27FC236}">
              <a16:creationId xmlns:a16="http://schemas.microsoft.com/office/drawing/2014/main" id="{5D53E5A7-A238-48AC-973B-CF004C0FA1B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" name="Text Box 40">
          <a:extLst>
            <a:ext uri="{FF2B5EF4-FFF2-40B4-BE49-F238E27FC236}">
              <a16:creationId xmlns:a16="http://schemas.microsoft.com/office/drawing/2014/main" id="{49E9A39C-4918-4899-BD98-4AEE149AA67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" name="Text Box 41">
          <a:extLst>
            <a:ext uri="{FF2B5EF4-FFF2-40B4-BE49-F238E27FC236}">
              <a16:creationId xmlns:a16="http://schemas.microsoft.com/office/drawing/2014/main" id="{E2066051-B457-40CF-B2B1-B1294D04628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" name="Text Box 42">
          <a:extLst>
            <a:ext uri="{FF2B5EF4-FFF2-40B4-BE49-F238E27FC236}">
              <a16:creationId xmlns:a16="http://schemas.microsoft.com/office/drawing/2014/main" id="{50C2C827-A93C-4DBE-B450-72B66D4E04C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" name="Text Box 43">
          <a:extLst>
            <a:ext uri="{FF2B5EF4-FFF2-40B4-BE49-F238E27FC236}">
              <a16:creationId xmlns:a16="http://schemas.microsoft.com/office/drawing/2014/main" id="{CEE80391-8969-4DEF-9072-96EA8B98742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" name="Text Box 44">
          <a:extLst>
            <a:ext uri="{FF2B5EF4-FFF2-40B4-BE49-F238E27FC236}">
              <a16:creationId xmlns:a16="http://schemas.microsoft.com/office/drawing/2014/main" id="{934F7EF9-BD02-4063-A5E5-70774CC441B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" name="Text Box 45">
          <a:extLst>
            <a:ext uri="{FF2B5EF4-FFF2-40B4-BE49-F238E27FC236}">
              <a16:creationId xmlns:a16="http://schemas.microsoft.com/office/drawing/2014/main" id="{3FCF2F85-5096-41AD-B4FB-007E2B09F51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" name="Text Box 46">
          <a:extLst>
            <a:ext uri="{FF2B5EF4-FFF2-40B4-BE49-F238E27FC236}">
              <a16:creationId xmlns:a16="http://schemas.microsoft.com/office/drawing/2014/main" id="{3A2DB4D0-591D-4716-8F6F-5C9486B554C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" name="Text Box 47">
          <a:extLst>
            <a:ext uri="{FF2B5EF4-FFF2-40B4-BE49-F238E27FC236}">
              <a16:creationId xmlns:a16="http://schemas.microsoft.com/office/drawing/2014/main" id="{B81B99E1-E7FC-4BDB-8326-73165B9F907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" name="Text Box 48">
          <a:extLst>
            <a:ext uri="{FF2B5EF4-FFF2-40B4-BE49-F238E27FC236}">
              <a16:creationId xmlns:a16="http://schemas.microsoft.com/office/drawing/2014/main" id="{C6A0B4D1-B628-4DF1-BE22-99B685717B7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" name="Text Box 49">
          <a:extLst>
            <a:ext uri="{FF2B5EF4-FFF2-40B4-BE49-F238E27FC236}">
              <a16:creationId xmlns:a16="http://schemas.microsoft.com/office/drawing/2014/main" id="{2FBF9FAE-445E-40D4-941E-C936327C4C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" name="Text Box 50">
          <a:extLst>
            <a:ext uri="{FF2B5EF4-FFF2-40B4-BE49-F238E27FC236}">
              <a16:creationId xmlns:a16="http://schemas.microsoft.com/office/drawing/2014/main" id="{F8284D4B-EC9E-4114-80CD-ECE15786245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" name="Text Box 51">
          <a:extLst>
            <a:ext uri="{FF2B5EF4-FFF2-40B4-BE49-F238E27FC236}">
              <a16:creationId xmlns:a16="http://schemas.microsoft.com/office/drawing/2014/main" id="{A082E8C0-67CF-46C1-B397-F19AD6FC467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" name="Text Box 52">
          <a:extLst>
            <a:ext uri="{FF2B5EF4-FFF2-40B4-BE49-F238E27FC236}">
              <a16:creationId xmlns:a16="http://schemas.microsoft.com/office/drawing/2014/main" id="{5307B64B-82A9-4064-9867-39F7E91D593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" name="Text Box 53">
          <a:extLst>
            <a:ext uri="{FF2B5EF4-FFF2-40B4-BE49-F238E27FC236}">
              <a16:creationId xmlns:a16="http://schemas.microsoft.com/office/drawing/2014/main" id="{F5C30DAB-3B32-4423-84E8-980181FBDFE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" name="Text Box 54">
          <a:extLst>
            <a:ext uri="{FF2B5EF4-FFF2-40B4-BE49-F238E27FC236}">
              <a16:creationId xmlns:a16="http://schemas.microsoft.com/office/drawing/2014/main" id="{F5142742-76F9-4959-9A68-3C400610150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" name="Text Box 55">
          <a:extLst>
            <a:ext uri="{FF2B5EF4-FFF2-40B4-BE49-F238E27FC236}">
              <a16:creationId xmlns:a16="http://schemas.microsoft.com/office/drawing/2014/main" id="{CD2E8868-AD55-44C2-9D88-D5A352FAEAE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" name="Text Box 56">
          <a:extLst>
            <a:ext uri="{FF2B5EF4-FFF2-40B4-BE49-F238E27FC236}">
              <a16:creationId xmlns:a16="http://schemas.microsoft.com/office/drawing/2014/main" id="{FCF6DBDC-E8AE-4054-8E76-755A8D2D8C6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" name="Text Box 57">
          <a:extLst>
            <a:ext uri="{FF2B5EF4-FFF2-40B4-BE49-F238E27FC236}">
              <a16:creationId xmlns:a16="http://schemas.microsoft.com/office/drawing/2014/main" id="{F3BC6BB2-9A34-465C-A74E-CDC4CD025D1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" name="Text Box 58">
          <a:extLst>
            <a:ext uri="{FF2B5EF4-FFF2-40B4-BE49-F238E27FC236}">
              <a16:creationId xmlns:a16="http://schemas.microsoft.com/office/drawing/2014/main" id="{73D21608-23FC-4BD5-88AE-5267F88260D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" name="Text Box 59">
          <a:extLst>
            <a:ext uri="{FF2B5EF4-FFF2-40B4-BE49-F238E27FC236}">
              <a16:creationId xmlns:a16="http://schemas.microsoft.com/office/drawing/2014/main" id="{C6772EA7-A1E1-4B4E-A219-3084423C7E6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" name="Text Box 60">
          <a:extLst>
            <a:ext uri="{FF2B5EF4-FFF2-40B4-BE49-F238E27FC236}">
              <a16:creationId xmlns:a16="http://schemas.microsoft.com/office/drawing/2014/main" id="{E5935A04-93E7-4FDA-90B2-F9B57C75E88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" name="Text Box 61">
          <a:extLst>
            <a:ext uri="{FF2B5EF4-FFF2-40B4-BE49-F238E27FC236}">
              <a16:creationId xmlns:a16="http://schemas.microsoft.com/office/drawing/2014/main" id="{8752B448-602E-4880-99E7-DC3639BD889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" name="Text Box 62">
          <a:extLst>
            <a:ext uri="{FF2B5EF4-FFF2-40B4-BE49-F238E27FC236}">
              <a16:creationId xmlns:a16="http://schemas.microsoft.com/office/drawing/2014/main" id="{C535317F-A552-4C3D-B650-ECAFA1497EA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" name="Text Box 63">
          <a:extLst>
            <a:ext uri="{FF2B5EF4-FFF2-40B4-BE49-F238E27FC236}">
              <a16:creationId xmlns:a16="http://schemas.microsoft.com/office/drawing/2014/main" id="{5611E63D-4BF4-43E2-852A-E80064960FC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" name="Text Box 64">
          <a:extLst>
            <a:ext uri="{FF2B5EF4-FFF2-40B4-BE49-F238E27FC236}">
              <a16:creationId xmlns:a16="http://schemas.microsoft.com/office/drawing/2014/main" id="{1BAF25E6-59E3-4B42-92C9-1CB44F5C8B3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" name="Text Box 65">
          <a:extLst>
            <a:ext uri="{FF2B5EF4-FFF2-40B4-BE49-F238E27FC236}">
              <a16:creationId xmlns:a16="http://schemas.microsoft.com/office/drawing/2014/main" id="{D50E3C4A-EE2F-4B46-8F76-59F33553D8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" name="Text Box 66">
          <a:extLst>
            <a:ext uri="{FF2B5EF4-FFF2-40B4-BE49-F238E27FC236}">
              <a16:creationId xmlns:a16="http://schemas.microsoft.com/office/drawing/2014/main" id="{C807FA4F-FDA8-4048-9EB7-C7DEF71403D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" name="Text Box 67">
          <a:extLst>
            <a:ext uri="{FF2B5EF4-FFF2-40B4-BE49-F238E27FC236}">
              <a16:creationId xmlns:a16="http://schemas.microsoft.com/office/drawing/2014/main" id="{415DE1D9-CA6A-480B-A68F-0E756E6A1D1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" name="Text Box 68">
          <a:extLst>
            <a:ext uri="{FF2B5EF4-FFF2-40B4-BE49-F238E27FC236}">
              <a16:creationId xmlns:a16="http://schemas.microsoft.com/office/drawing/2014/main" id="{23D75B57-A425-4C57-9B62-52D5606D261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" name="Text Box 69">
          <a:extLst>
            <a:ext uri="{FF2B5EF4-FFF2-40B4-BE49-F238E27FC236}">
              <a16:creationId xmlns:a16="http://schemas.microsoft.com/office/drawing/2014/main" id="{50FFD113-70A1-4369-AFB9-3FB802F20BC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" name="Text Box 70">
          <a:extLst>
            <a:ext uri="{FF2B5EF4-FFF2-40B4-BE49-F238E27FC236}">
              <a16:creationId xmlns:a16="http://schemas.microsoft.com/office/drawing/2014/main" id="{E5DD1A05-4616-43C2-BACB-4F453A2A751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" name="Text Box 71">
          <a:extLst>
            <a:ext uri="{FF2B5EF4-FFF2-40B4-BE49-F238E27FC236}">
              <a16:creationId xmlns:a16="http://schemas.microsoft.com/office/drawing/2014/main" id="{C20DCB09-085A-423D-B13C-8ECC6BEF35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" name="Text Box 72">
          <a:extLst>
            <a:ext uri="{FF2B5EF4-FFF2-40B4-BE49-F238E27FC236}">
              <a16:creationId xmlns:a16="http://schemas.microsoft.com/office/drawing/2014/main" id="{BC9051C4-CD89-4701-8B2D-A861219544E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" name="Text Box 73">
          <a:extLst>
            <a:ext uri="{FF2B5EF4-FFF2-40B4-BE49-F238E27FC236}">
              <a16:creationId xmlns:a16="http://schemas.microsoft.com/office/drawing/2014/main" id="{26675597-8E79-42C8-912D-8B1763BE3FE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" name="Text Box 74">
          <a:extLst>
            <a:ext uri="{FF2B5EF4-FFF2-40B4-BE49-F238E27FC236}">
              <a16:creationId xmlns:a16="http://schemas.microsoft.com/office/drawing/2014/main" id="{E67F5F34-41FF-4B34-BAAD-D1F4B704E2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" name="Text Box 75">
          <a:extLst>
            <a:ext uri="{FF2B5EF4-FFF2-40B4-BE49-F238E27FC236}">
              <a16:creationId xmlns:a16="http://schemas.microsoft.com/office/drawing/2014/main" id="{DA20AB28-67EA-4FFB-AF18-D902C3C9D58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" name="Text Box 76">
          <a:extLst>
            <a:ext uri="{FF2B5EF4-FFF2-40B4-BE49-F238E27FC236}">
              <a16:creationId xmlns:a16="http://schemas.microsoft.com/office/drawing/2014/main" id="{732C3B91-BA21-4651-B680-AD84E97E930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" name="Text Box 77">
          <a:extLst>
            <a:ext uri="{FF2B5EF4-FFF2-40B4-BE49-F238E27FC236}">
              <a16:creationId xmlns:a16="http://schemas.microsoft.com/office/drawing/2014/main" id="{030303B4-0644-4383-8095-51422075F6C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" name="Text Box 78">
          <a:extLst>
            <a:ext uri="{FF2B5EF4-FFF2-40B4-BE49-F238E27FC236}">
              <a16:creationId xmlns:a16="http://schemas.microsoft.com/office/drawing/2014/main" id="{6C6398E4-95BA-4C1F-8C6D-BEC0C545921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" name="Text Box 79">
          <a:extLst>
            <a:ext uri="{FF2B5EF4-FFF2-40B4-BE49-F238E27FC236}">
              <a16:creationId xmlns:a16="http://schemas.microsoft.com/office/drawing/2014/main" id="{E8EA010D-EBE7-4D04-889E-5E1FD563E7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" name="Text Box 80">
          <a:extLst>
            <a:ext uri="{FF2B5EF4-FFF2-40B4-BE49-F238E27FC236}">
              <a16:creationId xmlns:a16="http://schemas.microsoft.com/office/drawing/2014/main" id="{ACECDDD2-EBB7-420F-84EF-78557C362D9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" name="Text Box 81">
          <a:extLst>
            <a:ext uri="{FF2B5EF4-FFF2-40B4-BE49-F238E27FC236}">
              <a16:creationId xmlns:a16="http://schemas.microsoft.com/office/drawing/2014/main" id="{89DFC55F-0BA6-4B4E-BEED-EB8631A1F3B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" name="Text Box 82">
          <a:extLst>
            <a:ext uri="{FF2B5EF4-FFF2-40B4-BE49-F238E27FC236}">
              <a16:creationId xmlns:a16="http://schemas.microsoft.com/office/drawing/2014/main" id="{F6E6B756-FC2C-4B00-A270-480B11B4275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" name="Text Box 83">
          <a:extLst>
            <a:ext uri="{FF2B5EF4-FFF2-40B4-BE49-F238E27FC236}">
              <a16:creationId xmlns:a16="http://schemas.microsoft.com/office/drawing/2014/main" id="{E337B2ED-ED60-4AB8-9587-6BA5E1E83E7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" name="Text Box 84">
          <a:extLst>
            <a:ext uri="{FF2B5EF4-FFF2-40B4-BE49-F238E27FC236}">
              <a16:creationId xmlns:a16="http://schemas.microsoft.com/office/drawing/2014/main" id="{A93A1B74-912A-4B75-AB96-AF4DCA89A2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" name="Text Box 85">
          <a:extLst>
            <a:ext uri="{FF2B5EF4-FFF2-40B4-BE49-F238E27FC236}">
              <a16:creationId xmlns:a16="http://schemas.microsoft.com/office/drawing/2014/main" id="{15E18635-9B8C-4149-A8C7-C3310E09684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" name="Text Box 86">
          <a:extLst>
            <a:ext uri="{FF2B5EF4-FFF2-40B4-BE49-F238E27FC236}">
              <a16:creationId xmlns:a16="http://schemas.microsoft.com/office/drawing/2014/main" id="{3AD20C2A-BB7F-4F7B-BD8C-A06A3092FC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" name="Text Box 87">
          <a:extLst>
            <a:ext uri="{FF2B5EF4-FFF2-40B4-BE49-F238E27FC236}">
              <a16:creationId xmlns:a16="http://schemas.microsoft.com/office/drawing/2014/main" id="{2C4B7E11-6509-40EE-95E4-E7CBA4F5D65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" name="Text Box 88">
          <a:extLst>
            <a:ext uri="{FF2B5EF4-FFF2-40B4-BE49-F238E27FC236}">
              <a16:creationId xmlns:a16="http://schemas.microsoft.com/office/drawing/2014/main" id="{166EB574-9EC5-4757-A3A3-4943CC1C1B3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4" name="Text Box 89">
          <a:extLst>
            <a:ext uri="{FF2B5EF4-FFF2-40B4-BE49-F238E27FC236}">
              <a16:creationId xmlns:a16="http://schemas.microsoft.com/office/drawing/2014/main" id="{8C581A76-F9AB-4139-9965-0ADB15FB44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5" name="Text Box 90">
          <a:extLst>
            <a:ext uri="{FF2B5EF4-FFF2-40B4-BE49-F238E27FC236}">
              <a16:creationId xmlns:a16="http://schemas.microsoft.com/office/drawing/2014/main" id="{8081CD7F-518B-413C-89A5-9694EC8F94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6" name="Text Box 91">
          <a:extLst>
            <a:ext uri="{FF2B5EF4-FFF2-40B4-BE49-F238E27FC236}">
              <a16:creationId xmlns:a16="http://schemas.microsoft.com/office/drawing/2014/main" id="{9449A421-C1DE-4A87-A48E-C7F06E033D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7" name="Text Box 92">
          <a:extLst>
            <a:ext uri="{FF2B5EF4-FFF2-40B4-BE49-F238E27FC236}">
              <a16:creationId xmlns:a16="http://schemas.microsoft.com/office/drawing/2014/main" id="{D3A0595B-B820-46F3-9148-96E02D7EE3C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8" name="Text Box 93">
          <a:extLst>
            <a:ext uri="{FF2B5EF4-FFF2-40B4-BE49-F238E27FC236}">
              <a16:creationId xmlns:a16="http://schemas.microsoft.com/office/drawing/2014/main" id="{45D4CFFF-540C-4DD9-A210-CC87914F3B6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9" name="Text Box 94">
          <a:extLst>
            <a:ext uri="{FF2B5EF4-FFF2-40B4-BE49-F238E27FC236}">
              <a16:creationId xmlns:a16="http://schemas.microsoft.com/office/drawing/2014/main" id="{B4B5EA15-8CF8-4DBC-B5EF-7E7D1C5891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0" name="Text Box 95">
          <a:extLst>
            <a:ext uri="{FF2B5EF4-FFF2-40B4-BE49-F238E27FC236}">
              <a16:creationId xmlns:a16="http://schemas.microsoft.com/office/drawing/2014/main" id="{B4D4AAEA-A65D-4457-9AAC-D329635EB8A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1" name="Text Box 96">
          <a:extLst>
            <a:ext uri="{FF2B5EF4-FFF2-40B4-BE49-F238E27FC236}">
              <a16:creationId xmlns:a16="http://schemas.microsoft.com/office/drawing/2014/main" id="{4E2C5B57-B9C8-4428-92FC-5B70E0ED68C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2" name="Text Box 97">
          <a:extLst>
            <a:ext uri="{FF2B5EF4-FFF2-40B4-BE49-F238E27FC236}">
              <a16:creationId xmlns:a16="http://schemas.microsoft.com/office/drawing/2014/main" id="{A2A25C93-405E-4F6F-AF6E-85EE4A974BC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3" name="Text Box 98">
          <a:extLst>
            <a:ext uri="{FF2B5EF4-FFF2-40B4-BE49-F238E27FC236}">
              <a16:creationId xmlns:a16="http://schemas.microsoft.com/office/drawing/2014/main" id="{9FF023E3-E357-407D-A775-652579BEA39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4" name="Text Box 99">
          <a:extLst>
            <a:ext uri="{FF2B5EF4-FFF2-40B4-BE49-F238E27FC236}">
              <a16:creationId xmlns:a16="http://schemas.microsoft.com/office/drawing/2014/main" id="{2AFD2F9F-B1EE-46ED-B6A8-7213889D95A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5" name="Text Box 100">
          <a:extLst>
            <a:ext uri="{FF2B5EF4-FFF2-40B4-BE49-F238E27FC236}">
              <a16:creationId xmlns:a16="http://schemas.microsoft.com/office/drawing/2014/main" id="{01F19596-3969-4370-AA5C-E759C33666E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6" name="Text Box 101">
          <a:extLst>
            <a:ext uri="{FF2B5EF4-FFF2-40B4-BE49-F238E27FC236}">
              <a16:creationId xmlns:a16="http://schemas.microsoft.com/office/drawing/2014/main" id="{C3A7D3DA-F150-4E2F-A31B-616B7B1AC3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7" name="Text Box 102">
          <a:extLst>
            <a:ext uri="{FF2B5EF4-FFF2-40B4-BE49-F238E27FC236}">
              <a16:creationId xmlns:a16="http://schemas.microsoft.com/office/drawing/2014/main" id="{0C0F3DE0-7C27-4905-BBFF-73030DB79B0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8" name="Text Box 103">
          <a:extLst>
            <a:ext uri="{FF2B5EF4-FFF2-40B4-BE49-F238E27FC236}">
              <a16:creationId xmlns:a16="http://schemas.microsoft.com/office/drawing/2014/main" id="{41DE93F2-5C4E-4765-9DE7-968D03B4F65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89" name="Text Box 104">
          <a:extLst>
            <a:ext uri="{FF2B5EF4-FFF2-40B4-BE49-F238E27FC236}">
              <a16:creationId xmlns:a16="http://schemas.microsoft.com/office/drawing/2014/main" id="{DC1215BB-3234-4FC5-8BD8-D0743D17373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0" name="Text Box 105">
          <a:extLst>
            <a:ext uri="{FF2B5EF4-FFF2-40B4-BE49-F238E27FC236}">
              <a16:creationId xmlns:a16="http://schemas.microsoft.com/office/drawing/2014/main" id="{74F950A0-14B3-4B2D-B921-752B7DE3827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1" name="Text Box 106">
          <a:extLst>
            <a:ext uri="{FF2B5EF4-FFF2-40B4-BE49-F238E27FC236}">
              <a16:creationId xmlns:a16="http://schemas.microsoft.com/office/drawing/2014/main" id="{415A4017-997B-4F6C-9D78-1BFDE6DFEC0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2" name="Text Box 107">
          <a:extLst>
            <a:ext uri="{FF2B5EF4-FFF2-40B4-BE49-F238E27FC236}">
              <a16:creationId xmlns:a16="http://schemas.microsoft.com/office/drawing/2014/main" id="{91A405DC-9502-472A-BCBD-393AD98A705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3" name="Text Box 108">
          <a:extLst>
            <a:ext uri="{FF2B5EF4-FFF2-40B4-BE49-F238E27FC236}">
              <a16:creationId xmlns:a16="http://schemas.microsoft.com/office/drawing/2014/main" id="{1040D936-AF48-46E7-BFFF-C5A8C8FA277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4" name="Text Box 109">
          <a:extLst>
            <a:ext uri="{FF2B5EF4-FFF2-40B4-BE49-F238E27FC236}">
              <a16:creationId xmlns:a16="http://schemas.microsoft.com/office/drawing/2014/main" id="{5DB85F7D-7F85-411F-8D9D-0260E662FC5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5" name="Text Box 110">
          <a:extLst>
            <a:ext uri="{FF2B5EF4-FFF2-40B4-BE49-F238E27FC236}">
              <a16:creationId xmlns:a16="http://schemas.microsoft.com/office/drawing/2014/main" id="{C88B185F-4105-4D62-89A4-CEFE78863F0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6" name="Text Box 111">
          <a:extLst>
            <a:ext uri="{FF2B5EF4-FFF2-40B4-BE49-F238E27FC236}">
              <a16:creationId xmlns:a16="http://schemas.microsoft.com/office/drawing/2014/main" id="{16753E20-A3C6-4828-8467-D632E970D87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7" name="Text Box 112">
          <a:extLst>
            <a:ext uri="{FF2B5EF4-FFF2-40B4-BE49-F238E27FC236}">
              <a16:creationId xmlns:a16="http://schemas.microsoft.com/office/drawing/2014/main" id="{376EC07B-1DA9-42FE-BEB5-98618B2DA3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8" name="Text Box 113">
          <a:extLst>
            <a:ext uri="{FF2B5EF4-FFF2-40B4-BE49-F238E27FC236}">
              <a16:creationId xmlns:a16="http://schemas.microsoft.com/office/drawing/2014/main" id="{999FC40D-ACDA-40B7-B4BD-5F8D12F6B0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99" name="Text Box 114">
          <a:extLst>
            <a:ext uri="{FF2B5EF4-FFF2-40B4-BE49-F238E27FC236}">
              <a16:creationId xmlns:a16="http://schemas.microsoft.com/office/drawing/2014/main" id="{02BBB0AB-5EE2-4D94-A0E1-CAA40E68F85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0" name="Text Box 115">
          <a:extLst>
            <a:ext uri="{FF2B5EF4-FFF2-40B4-BE49-F238E27FC236}">
              <a16:creationId xmlns:a16="http://schemas.microsoft.com/office/drawing/2014/main" id="{B50790B8-5B78-4E30-A486-2A1BA8D711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1" name="Text Box 116">
          <a:extLst>
            <a:ext uri="{FF2B5EF4-FFF2-40B4-BE49-F238E27FC236}">
              <a16:creationId xmlns:a16="http://schemas.microsoft.com/office/drawing/2014/main" id="{AF1A7C94-9F41-425B-B34C-A8BBDC97AB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2" name="Text Box 117">
          <a:extLst>
            <a:ext uri="{FF2B5EF4-FFF2-40B4-BE49-F238E27FC236}">
              <a16:creationId xmlns:a16="http://schemas.microsoft.com/office/drawing/2014/main" id="{DB79A2B2-7143-4C78-9EC4-0BFF0427336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3" name="Text Box 118">
          <a:extLst>
            <a:ext uri="{FF2B5EF4-FFF2-40B4-BE49-F238E27FC236}">
              <a16:creationId xmlns:a16="http://schemas.microsoft.com/office/drawing/2014/main" id="{8DA19A68-F9EB-4CBC-B18D-E5D441609CA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4" name="Text Box 119">
          <a:extLst>
            <a:ext uri="{FF2B5EF4-FFF2-40B4-BE49-F238E27FC236}">
              <a16:creationId xmlns:a16="http://schemas.microsoft.com/office/drawing/2014/main" id="{6560E99F-44E7-46E0-8713-E9203F5F4B3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5" name="Text Box 120">
          <a:extLst>
            <a:ext uri="{FF2B5EF4-FFF2-40B4-BE49-F238E27FC236}">
              <a16:creationId xmlns:a16="http://schemas.microsoft.com/office/drawing/2014/main" id="{372BE085-29C6-4B7A-9E03-BEC09D5BFD9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6" name="Text Box 121">
          <a:extLst>
            <a:ext uri="{FF2B5EF4-FFF2-40B4-BE49-F238E27FC236}">
              <a16:creationId xmlns:a16="http://schemas.microsoft.com/office/drawing/2014/main" id="{ADB0DB84-EF3C-4B29-8523-BF49F39DA8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7" name="Text Box 122">
          <a:extLst>
            <a:ext uri="{FF2B5EF4-FFF2-40B4-BE49-F238E27FC236}">
              <a16:creationId xmlns:a16="http://schemas.microsoft.com/office/drawing/2014/main" id="{15A68680-9772-4E69-988F-63BDA103A0F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8" name="Text Box 123">
          <a:extLst>
            <a:ext uri="{FF2B5EF4-FFF2-40B4-BE49-F238E27FC236}">
              <a16:creationId xmlns:a16="http://schemas.microsoft.com/office/drawing/2014/main" id="{E81E240C-7CDA-48A5-98DA-CA6A35D1E67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09" name="Text Box 124">
          <a:extLst>
            <a:ext uri="{FF2B5EF4-FFF2-40B4-BE49-F238E27FC236}">
              <a16:creationId xmlns:a16="http://schemas.microsoft.com/office/drawing/2014/main" id="{BA69F7BD-DC3E-4D5D-AF3E-BED8B27E41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0" name="Text Box 125">
          <a:extLst>
            <a:ext uri="{FF2B5EF4-FFF2-40B4-BE49-F238E27FC236}">
              <a16:creationId xmlns:a16="http://schemas.microsoft.com/office/drawing/2014/main" id="{1FFF6F0C-F11F-42CF-9A43-A7EAE6BD4B8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1" name="Text Box 126">
          <a:extLst>
            <a:ext uri="{FF2B5EF4-FFF2-40B4-BE49-F238E27FC236}">
              <a16:creationId xmlns:a16="http://schemas.microsoft.com/office/drawing/2014/main" id="{CA8803E9-7A11-4386-9D2C-18434315E4F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2" name="Text Box 127">
          <a:extLst>
            <a:ext uri="{FF2B5EF4-FFF2-40B4-BE49-F238E27FC236}">
              <a16:creationId xmlns:a16="http://schemas.microsoft.com/office/drawing/2014/main" id="{FA675946-AF3A-4B44-A8F8-716478FAEAF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3" name="Text Box 128">
          <a:extLst>
            <a:ext uri="{FF2B5EF4-FFF2-40B4-BE49-F238E27FC236}">
              <a16:creationId xmlns:a16="http://schemas.microsoft.com/office/drawing/2014/main" id="{E35DAC1E-5E8E-41A3-B3A1-D099465DA9E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4" name="Text Box 129">
          <a:extLst>
            <a:ext uri="{FF2B5EF4-FFF2-40B4-BE49-F238E27FC236}">
              <a16:creationId xmlns:a16="http://schemas.microsoft.com/office/drawing/2014/main" id="{6158D922-920F-4239-876E-2F83A475032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5" name="Text Box 130">
          <a:extLst>
            <a:ext uri="{FF2B5EF4-FFF2-40B4-BE49-F238E27FC236}">
              <a16:creationId xmlns:a16="http://schemas.microsoft.com/office/drawing/2014/main" id="{A532E8BC-EC62-44C9-923B-9C6F40FD4EE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6" name="Text Box 131">
          <a:extLst>
            <a:ext uri="{FF2B5EF4-FFF2-40B4-BE49-F238E27FC236}">
              <a16:creationId xmlns:a16="http://schemas.microsoft.com/office/drawing/2014/main" id="{A890B97C-12E3-499D-B8B7-EC6D8FBD92E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7" name="Text Box 132">
          <a:extLst>
            <a:ext uri="{FF2B5EF4-FFF2-40B4-BE49-F238E27FC236}">
              <a16:creationId xmlns:a16="http://schemas.microsoft.com/office/drawing/2014/main" id="{E25241F8-82B6-4059-95C9-FED25FCED4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8" name="Text Box 133">
          <a:extLst>
            <a:ext uri="{FF2B5EF4-FFF2-40B4-BE49-F238E27FC236}">
              <a16:creationId xmlns:a16="http://schemas.microsoft.com/office/drawing/2014/main" id="{91485EF5-F301-42D8-B927-F6A3742C8F8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19" name="Text Box 134">
          <a:extLst>
            <a:ext uri="{FF2B5EF4-FFF2-40B4-BE49-F238E27FC236}">
              <a16:creationId xmlns:a16="http://schemas.microsoft.com/office/drawing/2014/main" id="{FDBD4FA7-860F-437F-AD2C-A3D1ADC6C84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0" name="Text Box 135">
          <a:extLst>
            <a:ext uri="{FF2B5EF4-FFF2-40B4-BE49-F238E27FC236}">
              <a16:creationId xmlns:a16="http://schemas.microsoft.com/office/drawing/2014/main" id="{8784D577-C5D3-4FA2-AE42-31FDAB67C16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1" name="Text Box 136">
          <a:extLst>
            <a:ext uri="{FF2B5EF4-FFF2-40B4-BE49-F238E27FC236}">
              <a16:creationId xmlns:a16="http://schemas.microsoft.com/office/drawing/2014/main" id="{E10BB643-BCA6-4416-A40C-5F205AD553D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2" name="Text Box 137">
          <a:extLst>
            <a:ext uri="{FF2B5EF4-FFF2-40B4-BE49-F238E27FC236}">
              <a16:creationId xmlns:a16="http://schemas.microsoft.com/office/drawing/2014/main" id="{03D77791-41EA-4EFA-B43A-3BEF9ABEE0F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3" name="Text Box 138">
          <a:extLst>
            <a:ext uri="{FF2B5EF4-FFF2-40B4-BE49-F238E27FC236}">
              <a16:creationId xmlns:a16="http://schemas.microsoft.com/office/drawing/2014/main" id="{D47DA06B-2C8A-41FD-9523-C9470B228D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4" name="Text Box 139">
          <a:extLst>
            <a:ext uri="{FF2B5EF4-FFF2-40B4-BE49-F238E27FC236}">
              <a16:creationId xmlns:a16="http://schemas.microsoft.com/office/drawing/2014/main" id="{66AC29EF-3061-4752-919E-DF2BDD3664A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5" name="Text Box 140">
          <a:extLst>
            <a:ext uri="{FF2B5EF4-FFF2-40B4-BE49-F238E27FC236}">
              <a16:creationId xmlns:a16="http://schemas.microsoft.com/office/drawing/2014/main" id="{3DB1018D-1E58-4719-8508-CFBC58A19C3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6" name="Text Box 141">
          <a:extLst>
            <a:ext uri="{FF2B5EF4-FFF2-40B4-BE49-F238E27FC236}">
              <a16:creationId xmlns:a16="http://schemas.microsoft.com/office/drawing/2014/main" id="{906BFFC3-F3FA-49F5-A13F-BAF5302EDEB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7" name="Text Box 142">
          <a:extLst>
            <a:ext uri="{FF2B5EF4-FFF2-40B4-BE49-F238E27FC236}">
              <a16:creationId xmlns:a16="http://schemas.microsoft.com/office/drawing/2014/main" id="{0587FC67-A7C7-4254-8CB9-7B15326C049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8" name="Text Box 143">
          <a:extLst>
            <a:ext uri="{FF2B5EF4-FFF2-40B4-BE49-F238E27FC236}">
              <a16:creationId xmlns:a16="http://schemas.microsoft.com/office/drawing/2014/main" id="{CB200C04-D5DF-4532-B525-98C11CCE933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29" name="Text Box 144">
          <a:extLst>
            <a:ext uri="{FF2B5EF4-FFF2-40B4-BE49-F238E27FC236}">
              <a16:creationId xmlns:a16="http://schemas.microsoft.com/office/drawing/2014/main" id="{BC197E17-19AB-4F2A-8672-B2AD8B90F3C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0" name="Text Box 145">
          <a:extLst>
            <a:ext uri="{FF2B5EF4-FFF2-40B4-BE49-F238E27FC236}">
              <a16:creationId xmlns:a16="http://schemas.microsoft.com/office/drawing/2014/main" id="{677BD708-0840-4EF6-A320-4A9C16DB19C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1" name="Text Box 146">
          <a:extLst>
            <a:ext uri="{FF2B5EF4-FFF2-40B4-BE49-F238E27FC236}">
              <a16:creationId xmlns:a16="http://schemas.microsoft.com/office/drawing/2014/main" id="{F4FAB659-9708-46E5-B577-AD8B19F4232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2" name="Text Box 147">
          <a:extLst>
            <a:ext uri="{FF2B5EF4-FFF2-40B4-BE49-F238E27FC236}">
              <a16:creationId xmlns:a16="http://schemas.microsoft.com/office/drawing/2014/main" id="{F1E5BE65-6567-4669-A8FA-110E81F82CB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3" name="Text Box 148">
          <a:extLst>
            <a:ext uri="{FF2B5EF4-FFF2-40B4-BE49-F238E27FC236}">
              <a16:creationId xmlns:a16="http://schemas.microsoft.com/office/drawing/2014/main" id="{8743A7ED-DCBE-4A2A-8808-A670B42BB7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4" name="Text Box 149">
          <a:extLst>
            <a:ext uri="{FF2B5EF4-FFF2-40B4-BE49-F238E27FC236}">
              <a16:creationId xmlns:a16="http://schemas.microsoft.com/office/drawing/2014/main" id="{FE3073B6-EA0C-4BAA-86C7-DABE990BBB4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5" name="Text Box 150">
          <a:extLst>
            <a:ext uri="{FF2B5EF4-FFF2-40B4-BE49-F238E27FC236}">
              <a16:creationId xmlns:a16="http://schemas.microsoft.com/office/drawing/2014/main" id="{F02FF74F-5935-4916-A281-826490290E5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6" name="Text Box 151">
          <a:extLst>
            <a:ext uri="{FF2B5EF4-FFF2-40B4-BE49-F238E27FC236}">
              <a16:creationId xmlns:a16="http://schemas.microsoft.com/office/drawing/2014/main" id="{738519D1-6403-4653-97EA-FE3BF2DAC72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7" name="Text Box 152">
          <a:extLst>
            <a:ext uri="{FF2B5EF4-FFF2-40B4-BE49-F238E27FC236}">
              <a16:creationId xmlns:a16="http://schemas.microsoft.com/office/drawing/2014/main" id="{B542279E-6CF9-4EB9-9AA8-49B8BB8CA72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8" name="Text Box 153">
          <a:extLst>
            <a:ext uri="{FF2B5EF4-FFF2-40B4-BE49-F238E27FC236}">
              <a16:creationId xmlns:a16="http://schemas.microsoft.com/office/drawing/2014/main" id="{A8F0AAAF-58F8-4881-9365-39C11577B0E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39" name="Text Box 154">
          <a:extLst>
            <a:ext uri="{FF2B5EF4-FFF2-40B4-BE49-F238E27FC236}">
              <a16:creationId xmlns:a16="http://schemas.microsoft.com/office/drawing/2014/main" id="{40BC3C95-9676-478A-89BD-2A199F58661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0" name="Text Box 155">
          <a:extLst>
            <a:ext uri="{FF2B5EF4-FFF2-40B4-BE49-F238E27FC236}">
              <a16:creationId xmlns:a16="http://schemas.microsoft.com/office/drawing/2014/main" id="{47F1A55C-D4ED-4F67-A077-A2995FF79B5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1" name="Text Box 156">
          <a:extLst>
            <a:ext uri="{FF2B5EF4-FFF2-40B4-BE49-F238E27FC236}">
              <a16:creationId xmlns:a16="http://schemas.microsoft.com/office/drawing/2014/main" id="{E3A25CFA-3F03-4796-B7A5-1CB24602AF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2" name="Text Box 157">
          <a:extLst>
            <a:ext uri="{FF2B5EF4-FFF2-40B4-BE49-F238E27FC236}">
              <a16:creationId xmlns:a16="http://schemas.microsoft.com/office/drawing/2014/main" id="{5C302F40-C0A4-4FB9-8688-80F41FADDC9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3" name="Text Box 158">
          <a:extLst>
            <a:ext uri="{FF2B5EF4-FFF2-40B4-BE49-F238E27FC236}">
              <a16:creationId xmlns:a16="http://schemas.microsoft.com/office/drawing/2014/main" id="{B5320B71-D0F6-41F2-8859-E29A5D9AF44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4" name="Text Box 159">
          <a:extLst>
            <a:ext uri="{FF2B5EF4-FFF2-40B4-BE49-F238E27FC236}">
              <a16:creationId xmlns:a16="http://schemas.microsoft.com/office/drawing/2014/main" id="{A96585AC-656E-4686-963F-199F7154915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5" name="Text Box 160">
          <a:extLst>
            <a:ext uri="{FF2B5EF4-FFF2-40B4-BE49-F238E27FC236}">
              <a16:creationId xmlns:a16="http://schemas.microsoft.com/office/drawing/2014/main" id="{E149DDF5-D19D-42A4-A1A4-6712014BDA7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6" name="Text Box 161">
          <a:extLst>
            <a:ext uri="{FF2B5EF4-FFF2-40B4-BE49-F238E27FC236}">
              <a16:creationId xmlns:a16="http://schemas.microsoft.com/office/drawing/2014/main" id="{1D260A2B-2DCC-49C1-84BA-3502BB81576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7" name="Text Box 162">
          <a:extLst>
            <a:ext uri="{FF2B5EF4-FFF2-40B4-BE49-F238E27FC236}">
              <a16:creationId xmlns:a16="http://schemas.microsoft.com/office/drawing/2014/main" id="{18D928E0-9CDB-4302-8C28-5C4FA4FBD7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8" name="Text Box 163">
          <a:extLst>
            <a:ext uri="{FF2B5EF4-FFF2-40B4-BE49-F238E27FC236}">
              <a16:creationId xmlns:a16="http://schemas.microsoft.com/office/drawing/2014/main" id="{2F9F3835-1AD7-4EE5-8690-8FA80A6FAA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49" name="Text Box 164">
          <a:extLst>
            <a:ext uri="{FF2B5EF4-FFF2-40B4-BE49-F238E27FC236}">
              <a16:creationId xmlns:a16="http://schemas.microsoft.com/office/drawing/2014/main" id="{88FB9D86-6D67-4BEE-87D7-C774A919876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0" name="Text Box 165">
          <a:extLst>
            <a:ext uri="{FF2B5EF4-FFF2-40B4-BE49-F238E27FC236}">
              <a16:creationId xmlns:a16="http://schemas.microsoft.com/office/drawing/2014/main" id="{BBE971C1-6CB7-4693-BEE7-6CA3EF5733B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1" name="Text Box 166">
          <a:extLst>
            <a:ext uri="{FF2B5EF4-FFF2-40B4-BE49-F238E27FC236}">
              <a16:creationId xmlns:a16="http://schemas.microsoft.com/office/drawing/2014/main" id="{E30440AD-74CF-41C5-98C9-B2AEC813F37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2" name="Text Box 167">
          <a:extLst>
            <a:ext uri="{FF2B5EF4-FFF2-40B4-BE49-F238E27FC236}">
              <a16:creationId xmlns:a16="http://schemas.microsoft.com/office/drawing/2014/main" id="{2C563045-66F5-4228-B908-660C68D176B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3" name="Text Box 168">
          <a:extLst>
            <a:ext uri="{FF2B5EF4-FFF2-40B4-BE49-F238E27FC236}">
              <a16:creationId xmlns:a16="http://schemas.microsoft.com/office/drawing/2014/main" id="{BE3CA294-03B4-4835-A7EB-9416165A0D4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4" name="Text Box 169">
          <a:extLst>
            <a:ext uri="{FF2B5EF4-FFF2-40B4-BE49-F238E27FC236}">
              <a16:creationId xmlns:a16="http://schemas.microsoft.com/office/drawing/2014/main" id="{4F8CAFC4-3E71-426B-9CE2-18DA7F74A32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5" name="Text Box 170">
          <a:extLst>
            <a:ext uri="{FF2B5EF4-FFF2-40B4-BE49-F238E27FC236}">
              <a16:creationId xmlns:a16="http://schemas.microsoft.com/office/drawing/2014/main" id="{E94750B2-1D3D-4069-942E-B0747387479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6" name="Text Box 171">
          <a:extLst>
            <a:ext uri="{FF2B5EF4-FFF2-40B4-BE49-F238E27FC236}">
              <a16:creationId xmlns:a16="http://schemas.microsoft.com/office/drawing/2014/main" id="{78534C4E-55D0-4909-98DF-FFC09425409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7" name="Text Box 172">
          <a:extLst>
            <a:ext uri="{FF2B5EF4-FFF2-40B4-BE49-F238E27FC236}">
              <a16:creationId xmlns:a16="http://schemas.microsoft.com/office/drawing/2014/main" id="{E854548C-31DD-49AB-96C8-D757800D8F1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8" name="Text Box 173">
          <a:extLst>
            <a:ext uri="{FF2B5EF4-FFF2-40B4-BE49-F238E27FC236}">
              <a16:creationId xmlns:a16="http://schemas.microsoft.com/office/drawing/2014/main" id="{9DC0C277-BA8A-439C-8196-A39CE6AEC66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59" name="Text Box 174">
          <a:extLst>
            <a:ext uri="{FF2B5EF4-FFF2-40B4-BE49-F238E27FC236}">
              <a16:creationId xmlns:a16="http://schemas.microsoft.com/office/drawing/2014/main" id="{D3A89B7D-7BA3-494C-B1D9-CB9CB23149F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0" name="Text Box 175">
          <a:extLst>
            <a:ext uri="{FF2B5EF4-FFF2-40B4-BE49-F238E27FC236}">
              <a16:creationId xmlns:a16="http://schemas.microsoft.com/office/drawing/2014/main" id="{5F8748D8-1142-4613-B634-95060674976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1" name="Text Box 176">
          <a:extLst>
            <a:ext uri="{FF2B5EF4-FFF2-40B4-BE49-F238E27FC236}">
              <a16:creationId xmlns:a16="http://schemas.microsoft.com/office/drawing/2014/main" id="{01D1696D-CFE2-48AB-B3A8-FD9C4D0184F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2" name="Text Box 177">
          <a:extLst>
            <a:ext uri="{FF2B5EF4-FFF2-40B4-BE49-F238E27FC236}">
              <a16:creationId xmlns:a16="http://schemas.microsoft.com/office/drawing/2014/main" id="{519F2F90-13F8-45D8-A8B0-050ED32AF39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3" name="Text Box 178">
          <a:extLst>
            <a:ext uri="{FF2B5EF4-FFF2-40B4-BE49-F238E27FC236}">
              <a16:creationId xmlns:a16="http://schemas.microsoft.com/office/drawing/2014/main" id="{293A798D-DAEB-4B57-B3C7-710435DCCBF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4" name="Text Box 179">
          <a:extLst>
            <a:ext uri="{FF2B5EF4-FFF2-40B4-BE49-F238E27FC236}">
              <a16:creationId xmlns:a16="http://schemas.microsoft.com/office/drawing/2014/main" id="{249F074E-DD8D-4F2C-A18D-D31D99155ED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5" name="Text Box 180">
          <a:extLst>
            <a:ext uri="{FF2B5EF4-FFF2-40B4-BE49-F238E27FC236}">
              <a16:creationId xmlns:a16="http://schemas.microsoft.com/office/drawing/2014/main" id="{6E29451D-C963-4AA1-92F5-3F9E36D2B25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6" name="Text Box 181">
          <a:extLst>
            <a:ext uri="{FF2B5EF4-FFF2-40B4-BE49-F238E27FC236}">
              <a16:creationId xmlns:a16="http://schemas.microsoft.com/office/drawing/2014/main" id="{7BB2AD3B-3139-475B-8581-5E97B9CD85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7" name="Text Box 182">
          <a:extLst>
            <a:ext uri="{FF2B5EF4-FFF2-40B4-BE49-F238E27FC236}">
              <a16:creationId xmlns:a16="http://schemas.microsoft.com/office/drawing/2014/main" id="{3031D1FB-3193-4F95-92F8-ACAA4640EBF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8" name="Text Box 183">
          <a:extLst>
            <a:ext uri="{FF2B5EF4-FFF2-40B4-BE49-F238E27FC236}">
              <a16:creationId xmlns:a16="http://schemas.microsoft.com/office/drawing/2014/main" id="{7444DC6D-C151-4D7D-B384-97C2D11D64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69" name="Text Box 184">
          <a:extLst>
            <a:ext uri="{FF2B5EF4-FFF2-40B4-BE49-F238E27FC236}">
              <a16:creationId xmlns:a16="http://schemas.microsoft.com/office/drawing/2014/main" id="{F98AC483-9903-4421-924D-A19F9BD7ABC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0" name="Text Box 185">
          <a:extLst>
            <a:ext uri="{FF2B5EF4-FFF2-40B4-BE49-F238E27FC236}">
              <a16:creationId xmlns:a16="http://schemas.microsoft.com/office/drawing/2014/main" id="{80081A55-69D0-4277-BCAF-E76BFF9AB75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1" name="Text Box 186">
          <a:extLst>
            <a:ext uri="{FF2B5EF4-FFF2-40B4-BE49-F238E27FC236}">
              <a16:creationId xmlns:a16="http://schemas.microsoft.com/office/drawing/2014/main" id="{9E694BB2-8247-410A-A5AB-50B962131F0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2" name="Text Box 187">
          <a:extLst>
            <a:ext uri="{FF2B5EF4-FFF2-40B4-BE49-F238E27FC236}">
              <a16:creationId xmlns:a16="http://schemas.microsoft.com/office/drawing/2014/main" id="{84E29DF2-9CFE-4324-83AF-8891BBB6D1D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3" name="Text Box 188">
          <a:extLst>
            <a:ext uri="{FF2B5EF4-FFF2-40B4-BE49-F238E27FC236}">
              <a16:creationId xmlns:a16="http://schemas.microsoft.com/office/drawing/2014/main" id="{4A273A49-81D7-4EAC-BD54-381026C8D6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4" name="Text Box 189">
          <a:extLst>
            <a:ext uri="{FF2B5EF4-FFF2-40B4-BE49-F238E27FC236}">
              <a16:creationId xmlns:a16="http://schemas.microsoft.com/office/drawing/2014/main" id="{1732980C-58AC-4F99-BD32-7C979A834F9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5" name="Text Box 190">
          <a:extLst>
            <a:ext uri="{FF2B5EF4-FFF2-40B4-BE49-F238E27FC236}">
              <a16:creationId xmlns:a16="http://schemas.microsoft.com/office/drawing/2014/main" id="{297A42F5-DCC0-4D87-BA78-922A5322060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6" name="Text Box 191">
          <a:extLst>
            <a:ext uri="{FF2B5EF4-FFF2-40B4-BE49-F238E27FC236}">
              <a16:creationId xmlns:a16="http://schemas.microsoft.com/office/drawing/2014/main" id="{841C7A2B-300D-46A1-AFA8-F352D778A7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7" name="Text Box 192">
          <a:extLst>
            <a:ext uri="{FF2B5EF4-FFF2-40B4-BE49-F238E27FC236}">
              <a16:creationId xmlns:a16="http://schemas.microsoft.com/office/drawing/2014/main" id="{BE81ECDB-6D9B-40D0-8980-57AE2DA3A63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8" name="Text Box 193">
          <a:extLst>
            <a:ext uri="{FF2B5EF4-FFF2-40B4-BE49-F238E27FC236}">
              <a16:creationId xmlns:a16="http://schemas.microsoft.com/office/drawing/2014/main" id="{D4443732-FD96-46DD-B363-EC94E2536DD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79" name="Text Box 194">
          <a:extLst>
            <a:ext uri="{FF2B5EF4-FFF2-40B4-BE49-F238E27FC236}">
              <a16:creationId xmlns:a16="http://schemas.microsoft.com/office/drawing/2014/main" id="{D0EB8B19-AFF2-4E02-B2BD-826AE18A5EF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0" name="Text Box 195">
          <a:extLst>
            <a:ext uri="{FF2B5EF4-FFF2-40B4-BE49-F238E27FC236}">
              <a16:creationId xmlns:a16="http://schemas.microsoft.com/office/drawing/2014/main" id="{C2D421A7-7054-48E2-B9E8-2AD50EEF1B6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1" name="Text Box 196">
          <a:extLst>
            <a:ext uri="{FF2B5EF4-FFF2-40B4-BE49-F238E27FC236}">
              <a16:creationId xmlns:a16="http://schemas.microsoft.com/office/drawing/2014/main" id="{27984A8B-1257-4A4D-98D1-8E3587356CC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2" name="Text Box 197">
          <a:extLst>
            <a:ext uri="{FF2B5EF4-FFF2-40B4-BE49-F238E27FC236}">
              <a16:creationId xmlns:a16="http://schemas.microsoft.com/office/drawing/2014/main" id="{8BAA848C-10F4-48C4-AC8F-38227D4B78C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3" name="Text Box 198">
          <a:extLst>
            <a:ext uri="{FF2B5EF4-FFF2-40B4-BE49-F238E27FC236}">
              <a16:creationId xmlns:a16="http://schemas.microsoft.com/office/drawing/2014/main" id="{A5E4EBC8-5F77-45FC-A731-561A6EE2371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4" name="Text Box 199">
          <a:extLst>
            <a:ext uri="{FF2B5EF4-FFF2-40B4-BE49-F238E27FC236}">
              <a16:creationId xmlns:a16="http://schemas.microsoft.com/office/drawing/2014/main" id="{71A76603-E2D0-4D68-947D-84545528CA4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5" name="Text Box 200">
          <a:extLst>
            <a:ext uri="{FF2B5EF4-FFF2-40B4-BE49-F238E27FC236}">
              <a16:creationId xmlns:a16="http://schemas.microsoft.com/office/drawing/2014/main" id="{EF5D367A-084B-4197-ABC2-A15BD4BCD9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6" name="Text Box 201">
          <a:extLst>
            <a:ext uri="{FF2B5EF4-FFF2-40B4-BE49-F238E27FC236}">
              <a16:creationId xmlns:a16="http://schemas.microsoft.com/office/drawing/2014/main" id="{5C075B9C-69F8-4306-B7AB-CB4F9809D11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7" name="Text Box 202">
          <a:extLst>
            <a:ext uri="{FF2B5EF4-FFF2-40B4-BE49-F238E27FC236}">
              <a16:creationId xmlns:a16="http://schemas.microsoft.com/office/drawing/2014/main" id="{866BEE66-782C-4D21-8977-80B3914452C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8" name="Text Box 203">
          <a:extLst>
            <a:ext uri="{FF2B5EF4-FFF2-40B4-BE49-F238E27FC236}">
              <a16:creationId xmlns:a16="http://schemas.microsoft.com/office/drawing/2014/main" id="{E3B8701F-6A1B-4DA3-B2A2-DC52ED49FB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89" name="Text Box 204">
          <a:extLst>
            <a:ext uri="{FF2B5EF4-FFF2-40B4-BE49-F238E27FC236}">
              <a16:creationId xmlns:a16="http://schemas.microsoft.com/office/drawing/2014/main" id="{E52F78E8-CE46-4B5D-9623-7892A9222C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0" name="Text Box 205">
          <a:extLst>
            <a:ext uri="{FF2B5EF4-FFF2-40B4-BE49-F238E27FC236}">
              <a16:creationId xmlns:a16="http://schemas.microsoft.com/office/drawing/2014/main" id="{5EEB38B9-9610-4460-93E3-01891BC7905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1" name="Text Box 206">
          <a:extLst>
            <a:ext uri="{FF2B5EF4-FFF2-40B4-BE49-F238E27FC236}">
              <a16:creationId xmlns:a16="http://schemas.microsoft.com/office/drawing/2014/main" id="{78CA48C2-FE57-4298-ACBF-EC3BCEA403F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2" name="Text Box 207">
          <a:extLst>
            <a:ext uri="{FF2B5EF4-FFF2-40B4-BE49-F238E27FC236}">
              <a16:creationId xmlns:a16="http://schemas.microsoft.com/office/drawing/2014/main" id="{29717192-9580-4240-9B56-5746F864B6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3" name="Text Box 208">
          <a:extLst>
            <a:ext uri="{FF2B5EF4-FFF2-40B4-BE49-F238E27FC236}">
              <a16:creationId xmlns:a16="http://schemas.microsoft.com/office/drawing/2014/main" id="{44FAB6B8-37CD-486A-A795-4BECCE0C593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4" name="Text Box 209">
          <a:extLst>
            <a:ext uri="{FF2B5EF4-FFF2-40B4-BE49-F238E27FC236}">
              <a16:creationId xmlns:a16="http://schemas.microsoft.com/office/drawing/2014/main" id="{2179D54D-9215-4A0C-AE66-4D6C343C754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5" name="Text Box 210">
          <a:extLst>
            <a:ext uri="{FF2B5EF4-FFF2-40B4-BE49-F238E27FC236}">
              <a16:creationId xmlns:a16="http://schemas.microsoft.com/office/drawing/2014/main" id="{F3CC7CF6-CC2C-4DA1-BFEA-334D82D0EBB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6" name="Text Box 211">
          <a:extLst>
            <a:ext uri="{FF2B5EF4-FFF2-40B4-BE49-F238E27FC236}">
              <a16:creationId xmlns:a16="http://schemas.microsoft.com/office/drawing/2014/main" id="{A7AB7742-B27A-4D8D-B52D-89207A2336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7" name="Text Box 212">
          <a:extLst>
            <a:ext uri="{FF2B5EF4-FFF2-40B4-BE49-F238E27FC236}">
              <a16:creationId xmlns:a16="http://schemas.microsoft.com/office/drawing/2014/main" id="{FC1B24FE-D86F-4E47-8571-11E022E5C66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8" name="Text Box 213">
          <a:extLst>
            <a:ext uri="{FF2B5EF4-FFF2-40B4-BE49-F238E27FC236}">
              <a16:creationId xmlns:a16="http://schemas.microsoft.com/office/drawing/2014/main" id="{5597D4BA-0D97-4E95-A1FE-CBD2AEF4B08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199" name="Text Box 214">
          <a:extLst>
            <a:ext uri="{FF2B5EF4-FFF2-40B4-BE49-F238E27FC236}">
              <a16:creationId xmlns:a16="http://schemas.microsoft.com/office/drawing/2014/main" id="{8A59FCBE-1FC1-4402-A694-F96E4C7558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0" name="Text Box 215">
          <a:extLst>
            <a:ext uri="{FF2B5EF4-FFF2-40B4-BE49-F238E27FC236}">
              <a16:creationId xmlns:a16="http://schemas.microsoft.com/office/drawing/2014/main" id="{E3999D02-44B9-433B-97B3-C5BBF6A7496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1" name="Text Box 216">
          <a:extLst>
            <a:ext uri="{FF2B5EF4-FFF2-40B4-BE49-F238E27FC236}">
              <a16:creationId xmlns:a16="http://schemas.microsoft.com/office/drawing/2014/main" id="{40C31064-C714-4CC9-8B95-95A171D0BC2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2" name="Text Box 217">
          <a:extLst>
            <a:ext uri="{FF2B5EF4-FFF2-40B4-BE49-F238E27FC236}">
              <a16:creationId xmlns:a16="http://schemas.microsoft.com/office/drawing/2014/main" id="{D6A4EAB9-8F2B-4AB2-A939-EB1972AEE53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3" name="Text Box 218">
          <a:extLst>
            <a:ext uri="{FF2B5EF4-FFF2-40B4-BE49-F238E27FC236}">
              <a16:creationId xmlns:a16="http://schemas.microsoft.com/office/drawing/2014/main" id="{07823554-9FB2-46D6-A329-0ACA97F8994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4" name="Text Box 219">
          <a:extLst>
            <a:ext uri="{FF2B5EF4-FFF2-40B4-BE49-F238E27FC236}">
              <a16:creationId xmlns:a16="http://schemas.microsoft.com/office/drawing/2014/main" id="{392BA149-5F9E-4BD9-BC7B-68CF514AB1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5" name="Text Box 220">
          <a:extLst>
            <a:ext uri="{FF2B5EF4-FFF2-40B4-BE49-F238E27FC236}">
              <a16:creationId xmlns:a16="http://schemas.microsoft.com/office/drawing/2014/main" id="{7ECD20C2-873C-467A-84F0-107AA546AFE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6" name="Text Box 221">
          <a:extLst>
            <a:ext uri="{FF2B5EF4-FFF2-40B4-BE49-F238E27FC236}">
              <a16:creationId xmlns:a16="http://schemas.microsoft.com/office/drawing/2014/main" id="{FAE80328-C6B5-4E54-994F-90B81EE854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7" name="Text Box 222">
          <a:extLst>
            <a:ext uri="{FF2B5EF4-FFF2-40B4-BE49-F238E27FC236}">
              <a16:creationId xmlns:a16="http://schemas.microsoft.com/office/drawing/2014/main" id="{8E6EBB15-BD4B-454C-8652-38924A45AE8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8" name="Text Box 223">
          <a:extLst>
            <a:ext uri="{FF2B5EF4-FFF2-40B4-BE49-F238E27FC236}">
              <a16:creationId xmlns:a16="http://schemas.microsoft.com/office/drawing/2014/main" id="{47ADDB38-578C-476E-B882-6159E987BB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09" name="Text Box 224">
          <a:extLst>
            <a:ext uri="{FF2B5EF4-FFF2-40B4-BE49-F238E27FC236}">
              <a16:creationId xmlns:a16="http://schemas.microsoft.com/office/drawing/2014/main" id="{64AFB468-7316-4C5C-849E-FD5A7D68C19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0" name="Text Box 225">
          <a:extLst>
            <a:ext uri="{FF2B5EF4-FFF2-40B4-BE49-F238E27FC236}">
              <a16:creationId xmlns:a16="http://schemas.microsoft.com/office/drawing/2014/main" id="{9AC5D381-0909-4B8C-96CD-BB8B475DBB0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1" name="Text Box 226">
          <a:extLst>
            <a:ext uri="{FF2B5EF4-FFF2-40B4-BE49-F238E27FC236}">
              <a16:creationId xmlns:a16="http://schemas.microsoft.com/office/drawing/2014/main" id="{D7BB43B4-E2F8-4270-8779-246BB91AC63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2" name="Text Box 227">
          <a:extLst>
            <a:ext uri="{FF2B5EF4-FFF2-40B4-BE49-F238E27FC236}">
              <a16:creationId xmlns:a16="http://schemas.microsoft.com/office/drawing/2014/main" id="{BBEED8E2-1E20-461B-92D4-22D7D1E64BD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3" name="Text Box 228">
          <a:extLst>
            <a:ext uri="{FF2B5EF4-FFF2-40B4-BE49-F238E27FC236}">
              <a16:creationId xmlns:a16="http://schemas.microsoft.com/office/drawing/2014/main" id="{824267D7-3CB4-4CA4-8C88-50D51406AAF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4" name="Text Box 229">
          <a:extLst>
            <a:ext uri="{FF2B5EF4-FFF2-40B4-BE49-F238E27FC236}">
              <a16:creationId xmlns:a16="http://schemas.microsoft.com/office/drawing/2014/main" id="{1BA99AFB-5C78-4815-8AEF-39B30025E96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5" name="Text Box 230">
          <a:extLst>
            <a:ext uri="{FF2B5EF4-FFF2-40B4-BE49-F238E27FC236}">
              <a16:creationId xmlns:a16="http://schemas.microsoft.com/office/drawing/2014/main" id="{F8840128-0736-41AD-90E3-A302E2EBF15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6" name="Text Box 231">
          <a:extLst>
            <a:ext uri="{FF2B5EF4-FFF2-40B4-BE49-F238E27FC236}">
              <a16:creationId xmlns:a16="http://schemas.microsoft.com/office/drawing/2014/main" id="{595ADDCF-9569-4366-9065-4C254F07366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7" name="Text Box 232">
          <a:extLst>
            <a:ext uri="{FF2B5EF4-FFF2-40B4-BE49-F238E27FC236}">
              <a16:creationId xmlns:a16="http://schemas.microsoft.com/office/drawing/2014/main" id="{96FD0290-8177-451F-8DEA-708EC2C3935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8" name="Text Box 233">
          <a:extLst>
            <a:ext uri="{FF2B5EF4-FFF2-40B4-BE49-F238E27FC236}">
              <a16:creationId xmlns:a16="http://schemas.microsoft.com/office/drawing/2014/main" id="{CBC92F92-174E-4CB1-8E87-9267FC3F51E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19" name="Text Box 234">
          <a:extLst>
            <a:ext uri="{FF2B5EF4-FFF2-40B4-BE49-F238E27FC236}">
              <a16:creationId xmlns:a16="http://schemas.microsoft.com/office/drawing/2014/main" id="{39BBD1F1-F1B6-47D1-9AC0-4C65E1E62AC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0" name="Text Box 235">
          <a:extLst>
            <a:ext uri="{FF2B5EF4-FFF2-40B4-BE49-F238E27FC236}">
              <a16:creationId xmlns:a16="http://schemas.microsoft.com/office/drawing/2014/main" id="{59BA5551-9801-4CFF-A68A-EAEA1F38DC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1" name="Text Box 236">
          <a:extLst>
            <a:ext uri="{FF2B5EF4-FFF2-40B4-BE49-F238E27FC236}">
              <a16:creationId xmlns:a16="http://schemas.microsoft.com/office/drawing/2014/main" id="{A0BE2BAB-00DF-429E-A515-BDC860711ED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2" name="Text Box 237">
          <a:extLst>
            <a:ext uri="{FF2B5EF4-FFF2-40B4-BE49-F238E27FC236}">
              <a16:creationId xmlns:a16="http://schemas.microsoft.com/office/drawing/2014/main" id="{5A35FC55-8FF7-43F3-9163-A0DC87663D3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3" name="Text Box 238">
          <a:extLst>
            <a:ext uri="{FF2B5EF4-FFF2-40B4-BE49-F238E27FC236}">
              <a16:creationId xmlns:a16="http://schemas.microsoft.com/office/drawing/2014/main" id="{92260F9A-4530-4A3D-BA2C-EB3DA927C97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4" name="Text Box 239">
          <a:extLst>
            <a:ext uri="{FF2B5EF4-FFF2-40B4-BE49-F238E27FC236}">
              <a16:creationId xmlns:a16="http://schemas.microsoft.com/office/drawing/2014/main" id="{221C650F-52DE-47BA-9C93-A9CFDD204D0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5" name="Text Box 240">
          <a:extLst>
            <a:ext uri="{FF2B5EF4-FFF2-40B4-BE49-F238E27FC236}">
              <a16:creationId xmlns:a16="http://schemas.microsoft.com/office/drawing/2014/main" id="{653E7B98-2B59-44C0-8881-32E85863184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6" name="Text Box 241">
          <a:extLst>
            <a:ext uri="{FF2B5EF4-FFF2-40B4-BE49-F238E27FC236}">
              <a16:creationId xmlns:a16="http://schemas.microsoft.com/office/drawing/2014/main" id="{C4B30A2F-C541-4AC7-B7D5-0680C4F80FE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7" name="Text Box 242">
          <a:extLst>
            <a:ext uri="{FF2B5EF4-FFF2-40B4-BE49-F238E27FC236}">
              <a16:creationId xmlns:a16="http://schemas.microsoft.com/office/drawing/2014/main" id="{1E0B8E9C-2CE1-4542-AA46-903E41E291E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8" name="Text Box 243">
          <a:extLst>
            <a:ext uri="{FF2B5EF4-FFF2-40B4-BE49-F238E27FC236}">
              <a16:creationId xmlns:a16="http://schemas.microsoft.com/office/drawing/2014/main" id="{17D2DC39-045B-473F-BCF8-47FA9E50936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29" name="Text Box 244">
          <a:extLst>
            <a:ext uri="{FF2B5EF4-FFF2-40B4-BE49-F238E27FC236}">
              <a16:creationId xmlns:a16="http://schemas.microsoft.com/office/drawing/2014/main" id="{5F6BE5A3-290E-40D8-9833-41681A9166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0" name="Text Box 245">
          <a:extLst>
            <a:ext uri="{FF2B5EF4-FFF2-40B4-BE49-F238E27FC236}">
              <a16:creationId xmlns:a16="http://schemas.microsoft.com/office/drawing/2014/main" id="{69E49807-08F2-4767-B6AD-9588C5F7B1F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1" name="Text Box 246">
          <a:extLst>
            <a:ext uri="{FF2B5EF4-FFF2-40B4-BE49-F238E27FC236}">
              <a16:creationId xmlns:a16="http://schemas.microsoft.com/office/drawing/2014/main" id="{CB06EB0D-6D1C-4910-965B-29A059D72FD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2" name="Text Box 247">
          <a:extLst>
            <a:ext uri="{FF2B5EF4-FFF2-40B4-BE49-F238E27FC236}">
              <a16:creationId xmlns:a16="http://schemas.microsoft.com/office/drawing/2014/main" id="{80A058FD-44B0-4DE9-9B4F-2A19CE347C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3" name="Text Box 248">
          <a:extLst>
            <a:ext uri="{FF2B5EF4-FFF2-40B4-BE49-F238E27FC236}">
              <a16:creationId xmlns:a16="http://schemas.microsoft.com/office/drawing/2014/main" id="{44EC5CF1-2025-4B99-9FBB-7EBE772381A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4" name="Text Box 249">
          <a:extLst>
            <a:ext uri="{FF2B5EF4-FFF2-40B4-BE49-F238E27FC236}">
              <a16:creationId xmlns:a16="http://schemas.microsoft.com/office/drawing/2014/main" id="{7E3E34FD-22CD-499B-A03F-A3E8F0D7388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5" name="Text Box 250">
          <a:extLst>
            <a:ext uri="{FF2B5EF4-FFF2-40B4-BE49-F238E27FC236}">
              <a16:creationId xmlns:a16="http://schemas.microsoft.com/office/drawing/2014/main" id="{FB13A67F-B221-49E6-AA9C-FE2208FE24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6" name="Text Box 251">
          <a:extLst>
            <a:ext uri="{FF2B5EF4-FFF2-40B4-BE49-F238E27FC236}">
              <a16:creationId xmlns:a16="http://schemas.microsoft.com/office/drawing/2014/main" id="{093EA67E-8644-4F0A-BF62-E2190B40927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7" name="Text Box 252">
          <a:extLst>
            <a:ext uri="{FF2B5EF4-FFF2-40B4-BE49-F238E27FC236}">
              <a16:creationId xmlns:a16="http://schemas.microsoft.com/office/drawing/2014/main" id="{C111B6B1-2CB5-42FF-944D-E43A06D2C20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8" name="Text Box 253">
          <a:extLst>
            <a:ext uri="{FF2B5EF4-FFF2-40B4-BE49-F238E27FC236}">
              <a16:creationId xmlns:a16="http://schemas.microsoft.com/office/drawing/2014/main" id="{9C0F2769-BC2A-4FC1-ABB6-F4B00EA365B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39" name="Text Box 254">
          <a:extLst>
            <a:ext uri="{FF2B5EF4-FFF2-40B4-BE49-F238E27FC236}">
              <a16:creationId xmlns:a16="http://schemas.microsoft.com/office/drawing/2014/main" id="{5F895335-B3FA-44FE-9F32-50BA3BFDBD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0" name="Text Box 255">
          <a:extLst>
            <a:ext uri="{FF2B5EF4-FFF2-40B4-BE49-F238E27FC236}">
              <a16:creationId xmlns:a16="http://schemas.microsoft.com/office/drawing/2014/main" id="{0C9C2F29-943A-49C0-A361-7A376383BA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1" name="Text Box 256">
          <a:extLst>
            <a:ext uri="{FF2B5EF4-FFF2-40B4-BE49-F238E27FC236}">
              <a16:creationId xmlns:a16="http://schemas.microsoft.com/office/drawing/2014/main" id="{528A8440-6502-4FF2-AD4D-47DCF750988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2" name="Text Box 257">
          <a:extLst>
            <a:ext uri="{FF2B5EF4-FFF2-40B4-BE49-F238E27FC236}">
              <a16:creationId xmlns:a16="http://schemas.microsoft.com/office/drawing/2014/main" id="{968ADF1D-5F9D-4E44-ACC5-69A5C9B994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3" name="Text Box 258">
          <a:extLst>
            <a:ext uri="{FF2B5EF4-FFF2-40B4-BE49-F238E27FC236}">
              <a16:creationId xmlns:a16="http://schemas.microsoft.com/office/drawing/2014/main" id="{8D6039FA-C70B-4BB0-9AC2-1D4CA2A0D13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4" name="Text Box 259">
          <a:extLst>
            <a:ext uri="{FF2B5EF4-FFF2-40B4-BE49-F238E27FC236}">
              <a16:creationId xmlns:a16="http://schemas.microsoft.com/office/drawing/2014/main" id="{85BBEC99-15DF-4520-9F97-67C53146A1B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5" name="Text Box 260">
          <a:extLst>
            <a:ext uri="{FF2B5EF4-FFF2-40B4-BE49-F238E27FC236}">
              <a16:creationId xmlns:a16="http://schemas.microsoft.com/office/drawing/2014/main" id="{B6DAC890-A4DB-45B8-9BB8-3CAF1D8572A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6" name="Text Box 261">
          <a:extLst>
            <a:ext uri="{FF2B5EF4-FFF2-40B4-BE49-F238E27FC236}">
              <a16:creationId xmlns:a16="http://schemas.microsoft.com/office/drawing/2014/main" id="{7F71CD17-0FCB-44DA-A30A-3A51E749CF1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7" name="Text Box 262">
          <a:extLst>
            <a:ext uri="{FF2B5EF4-FFF2-40B4-BE49-F238E27FC236}">
              <a16:creationId xmlns:a16="http://schemas.microsoft.com/office/drawing/2014/main" id="{D943F025-A41E-4EF0-93DF-455998B0E7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8" name="Text Box 263">
          <a:extLst>
            <a:ext uri="{FF2B5EF4-FFF2-40B4-BE49-F238E27FC236}">
              <a16:creationId xmlns:a16="http://schemas.microsoft.com/office/drawing/2014/main" id="{C4F75F34-12B5-41F8-9B39-FE62AE20DA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49" name="Text Box 264">
          <a:extLst>
            <a:ext uri="{FF2B5EF4-FFF2-40B4-BE49-F238E27FC236}">
              <a16:creationId xmlns:a16="http://schemas.microsoft.com/office/drawing/2014/main" id="{4615D9E2-26BA-4CF0-86B8-FEB4DB42D2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0" name="Text Box 265">
          <a:extLst>
            <a:ext uri="{FF2B5EF4-FFF2-40B4-BE49-F238E27FC236}">
              <a16:creationId xmlns:a16="http://schemas.microsoft.com/office/drawing/2014/main" id="{50212970-79F1-4232-ADEB-06D940F6A46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1" name="Text Box 266">
          <a:extLst>
            <a:ext uri="{FF2B5EF4-FFF2-40B4-BE49-F238E27FC236}">
              <a16:creationId xmlns:a16="http://schemas.microsoft.com/office/drawing/2014/main" id="{3AE85518-90BD-48B4-98F2-CFBBA99D66D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2" name="Text Box 267">
          <a:extLst>
            <a:ext uri="{FF2B5EF4-FFF2-40B4-BE49-F238E27FC236}">
              <a16:creationId xmlns:a16="http://schemas.microsoft.com/office/drawing/2014/main" id="{167995EB-1DDE-4BC4-AAF5-B47D070F495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3" name="Text Box 268">
          <a:extLst>
            <a:ext uri="{FF2B5EF4-FFF2-40B4-BE49-F238E27FC236}">
              <a16:creationId xmlns:a16="http://schemas.microsoft.com/office/drawing/2014/main" id="{7BE06278-A73B-40D0-A4B8-4CC5CC626F3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4" name="Text Box 269">
          <a:extLst>
            <a:ext uri="{FF2B5EF4-FFF2-40B4-BE49-F238E27FC236}">
              <a16:creationId xmlns:a16="http://schemas.microsoft.com/office/drawing/2014/main" id="{8DAF53EA-7EB2-4D35-9170-833B87BDA6C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5" name="Text Box 270">
          <a:extLst>
            <a:ext uri="{FF2B5EF4-FFF2-40B4-BE49-F238E27FC236}">
              <a16:creationId xmlns:a16="http://schemas.microsoft.com/office/drawing/2014/main" id="{784C7827-089A-46D0-A35A-801D3B51D64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6" name="Text Box 271">
          <a:extLst>
            <a:ext uri="{FF2B5EF4-FFF2-40B4-BE49-F238E27FC236}">
              <a16:creationId xmlns:a16="http://schemas.microsoft.com/office/drawing/2014/main" id="{E10CF6E1-BBDC-4D5A-876C-5C777799B13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7" name="Text Box 272">
          <a:extLst>
            <a:ext uri="{FF2B5EF4-FFF2-40B4-BE49-F238E27FC236}">
              <a16:creationId xmlns:a16="http://schemas.microsoft.com/office/drawing/2014/main" id="{1146E6CB-7D0C-469B-943F-824DB86088F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8" name="Text Box 273">
          <a:extLst>
            <a:ext uri="{FF2B5EF4-FFF2-40B4-BE49-F238E27FC236}">
              <a16:creationId xmlns:a16="http://schemas.microsoft.com/office/drawing/2014/main" id="{F3C833F0-AC07-47DE-8500-EFE16EA20F1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59" name="Text Box 274">
          <a:extLst>
            <a:ext uri="{FF2B5EF4-FFF2-40B4-BE49-F238E27FC236}">
              <a16:creationId xmlns:a16="http://schemas.microsoft.com/office/drawing/2014/main" id="{DAB6E998-FEF3-4150-A5EC-A93AFEB2E89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0" name="Text Box 275">
          <a:extLst>
            <a:ext uri="{FF2B5EF4-FFF2-40B4-BE49-F238E27FC236}">
              <a16:creationId xmlns:a16="http://schemas.microsoft.com/office/drawing/2014/main" id="{666D03D6-F76B-497A-88C0-88A7D24705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1" name="Text Box 276">
          <a:extLst>
            <a:ext uri="{FF2B5EF4-FFF2-40B4-BE49-F238E27FC236}">
              <a16:creationId xmlns:a16="http://schemas.microsoft.com/office/drawing/2014/main" id="{4BA83BC5-995E-4F97-B180-4C9D3482097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2" name="Text Box 277">
          <a:extLst>
            <a:ext uri="{FF2B5EF4-FFF2-40B4-BE49-F238E27FC236}">
              <a16:creationId xmlns:a16="http://schemas.microsoft.com/office/drawing/2014/main" id="{6425F286-86ED-4AD3-B640-23294E5DA2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3" name="Text Box 278">
          <a:extLst>
            <a:ext uri="{FF2B5EF4-FFF2-40B4-BE49-F238E27FC236}">
              <a16:creationId xmlns:a16="http://schemas.microsoft.com/office/drawing/2014/main" id="{57D65DD1-D392-437C-B131-46665ED3BF0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4" name="Text Box 279">
          <a:extLst>
            <a:ext uri="{FF2B5EF4-FFF2-40B4-BE49-F238E27FC236}">
              <a16:creationId xmlns:a16="http://schemas.microsoft.com/office/drawing/2014/main" id="{421207FC-AE3C-4D08-A2C2-F6D3A758CE2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5" name="Text Box 280">
          <a:extLst>
            <a:ext uri="{FF2B5EF4-FFF2-40B4-BE49-F238E27FC236}">
              <a16:creationId xmlns:a16="http://schemas.microsoft.com/office/drawing/2014/main" id="{4020899F-A8CD-48AD-947D-58DFECC87C0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6" name="Text Box 281">
          <a:extLst>
            <a:ext uri="{FF2B5EF4-FFF2-40B4-BE49-F238E27FC236}">
              <a16:creationId xmlns:a16="http://schemas.microsoft.com/office/drawing/2014/main" id="{8B11990B-3937-4FFA-8450-FEFF2BA01E0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7" name="Text Box 282">
          <a:extLst>
            <a:ext uri="{FF2B5EF4-FFF2-40B4-BE49-F238E27FC236}">
              <a16:creationId xmlns:a16="http://schemas.microsoft.com/office/drawing/2014/main" id="{784D50E0-EF6E-41FC-B078-A1E005C1EAA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8" name="Text Box 283">
          <a:extLst>
            <a:ext uri="{FF2B5EF4-FFF2-40B4-BE49-F238E27FC236}">
              <a16:creationId xmlns:a16="http://schemas.microsoft.com/office/drawing/2014/main" id="{817CBA60-6BDB-4106-B80C-6488A7F9ECC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69" name="Text Box 284">
          <a:extLst>
            <a:ext uri="{FF2B5EF4-FFF2-40B4-BE49-F238E27FC236}">
              <a16:creationId xmlns:a16="http://schemas.microsoft.com/office/drawing/2014/main" id="{5E4F3C51-290D-4799-BA8B-7FFA07657EF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0" name="Text Box 285">
          <a:extLst>
            <a:ext uri="{FF2B5EF4-FFF2-40B4-BE49-F238E27FC236}">
              <a16:creationId xmlns:a16="http://schemas.microsoft.com/office/drawing/2014/main" id="{E5107DE2-4282-4D1E-96A7-BEC396C2EB2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1" name="Text Box 286">
          <a:extLst>
            <a:ext uri="{FF2B5EF4-FFF2-40B4-BE49-F238E27FC236}">
              <a16:creationId xmlns:a16="http://schemas.microsoft.com/office/drawing/2014/main" id="{8A802420-CCF4-43F7-8124-89FCC71F0A5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2" name="Text Box 287">
          <a:extLst>
            <a:ext uri="{FF2B5EF4-FFF2-40B4-BE49-F238E27FC236}">
              <a16:creationId xmlns:a16="http://schemas.microsoft.com/office/drawing/2014/main" id="{329BDBFB-996A-4363-881D-C10CA49AC6A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3" name="Text Box 288">
          <a:extLst>
            <a:ext uri="{FF2B5EF4-FFF2-40B4-BE49-F238E27FC236}">
              <a16:creationId xmlns:a16="http://schemas.microsoft.com/office/drawing/2014/main" id="{F3C703A0-030A-4BE2-9361-92A35CC44CE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4" name="Text Box 289">
          <a:extLst>
            <a:ext uri="{FF2B5EF4-FFF2-40B4-BE49-F238E27FC236}">
              <a16:creationId xmlns:a16="http://schemas.microsoft.com/office/drawing/2014/main" id="{1AAC5AFE-525A-4E45-9BBD-5604D57EDA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5" name="Text Box 290">
          <a:extLst>
            <a:ext uri="{FF2B5EF4-FFF2-40B4-BE49-F238E27FC236}">
              <a16:creationId xmlns:a16="http://schemas.microsoft.com/office/drawing/2014/main" id="{7CC20E77-9D11-4D67-B7D2-7172C1B7D41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6" name="Text Box 291">
          <a:extLst>
            <a:ext uri="{FF2B5EF4-FFF2-40B4-BE49-F238E27FC236}">
              <a16:creationId xmlns:a16="http://schemas.microsoft.com/office/drawing/2014/main" id="{DE4B2123-9AE2-47CF-8FA8-823B7D10451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7" name="Text Box 292">
          <a:extLst>
            <a:ext uri="{FF2B5EF4-FFF2-40B4-BE49-F238E27FC236}">
              <a16:creationId xmlns:a16="http://schemas.microsoft.com/office/drawing/2014/main" id="{1B022728-CA10-4CAA-902B-C3E86A24597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8" name="Text Box 293">
          <a:extLst>
            <a:ext uri="{FF2B5EF4-FFF2-40B4-BE49-F238E27FC236}">
              <a16:creationId xmlns:a16="http://schemas.microsoft.com/office/drawing/2014/main" id="{0CA3A93F-D008-47C3-8263-951925AC0D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79" name="Text Box 294">
          <a:extLst>
            <a:ext uri="{FF2B5EF4-FFF2-40B4-BE49-F238E27FC236}">
              <a16:creationId xmlns:a16="http://schemas.microsoft.com/office/drawing/2014/main" id="{F9B3F4A7-081B-482A-8408-9E3D0686880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0" name="Text Box 295">
          <a:extLst>
            <a:ext uri="{FF2B5EF4-FFF2-40B4-BE49-F238E27FC236}">
              <a16:creationId xmlns:a16="http://schemas.microsoft.com/office/drawing/2014/main" id="{692C8350-8F16-40A7-ADCD-0993DDDE857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1" name="Text Box 296">
          <a:extLst>
            <a:ext uri="{FF2B5EF4-FFF2-40B4-BE49-F238E27FC236}">
              <a16:creationId xmlns:a16="http://schemas.microsoft.com/office/drawing/2014/main" id="{558A492D-E0C6-4A0A-A0AA-2698FAE3EF5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2" name="Text Box 297">
          <a:extLst>
            <a:ext uri="{FF2B5EF4-FFF2-40B4-BE49-F238E27FC236}">
              <a16:creationId xmlns:a16="http://schemas.microsoft.com/office/drawing/2014/main" id="{2EF48804-04FB-436B-8040-90262FE34B6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3" name="Text Box 298">
          <a:extLst>
            <a:ext uri="{FF2B5EF4-FFF2-40B4-BE49-F238E27FC236}">
              <a16:creationId xmlns:a16="http://schemas.microsoft.com/office/drawing/2014/main" id="{16E8F3A1-C474-4432-BA35-6885508687E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4" name="Text Box 299">
          <a:extLst>
            <a:ext uri="{FF2B5EF4-FFF2-40B4-BE49-F238E27FC236}">
              <a16:creationId xmlns:a16="http://schemas.microsoft.com/office/drawing/2014/main" id="{A59E6375-52B6-4311-B5CE-48DDCDEBE3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5" name="Text Box 300">
          <a:extLst>
            <a:ext uri="{FF2B5EF4-FFF2-40B4-BE49-F238E27FC236}">
              <a16:creationId xmlns:a16="http://schemas.microsoft.com/office/drawing/2014/main" id="{1FC9E9E7-7E6D-4BF2-A408-AFF4E37D2EF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6" name="Text Box 301">
          <a:extLst>
            <a:ext uri="{FF2B5EF4-FFF2-40B4-BE49-F238E27FC236}">
              <a16:creationId xmlns:a16="http://schemas.microsoft.com/office/drawing/2014/main" id="{109D6268-6DFA-40C1-BEBD-EEF09D9BBD1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7" name="Text Box 302">
          <a:extLst>
            <a:ext uri="{FF2B5EF4-FFF2-40B4-BE49-F238E27FC236}">
              <a16:creationId xmlns:a16="http://schemas.microsoft.com/office/drawing/2014/main" id="{E48E6988-1F28-4A84-B6FD-D61E76E613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8" name="Text Box 303">
          <a:extLst>
            <a:ext uri="{FF2B5EF4-FFF2-40B4-BE49-F238E27FC236}">
              <a16:creationId xmlns:a16="http://schemas.microsoft.com/office/drawing/2014/main" id="{AFF7A14F-199C-47C7-A40D-34EE6030842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89" name="Text Box 304">
          <a:extLst>
            <a:ext uri="{FF2B5EF4-FFF2-40B4-BE49-F238E27FC236}">
              <a16:creationId xmlns:a16="http://schemas.microsoft.com/office/drawing/2014/main" id="{48502C28-DF7C-4418-9B54-921CEED305D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0" name="Text Box 305">
          <a:extLst>
            <a:ext uri="{FF2B5EF4-FFF2-40B4-BE49-F238E27FC236}">
              <a16:creationId xmlns:a16="http://schemas.microsoft.com/office/drawing/2014/main" id="{F9A4A063-E7BA-430D-B765-D7A2B8D8464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1" name="Text Box 306">
          <a:extLst>
            <a:ext uri="{FF2B5EF4-FFF2-40B4-BE49-F238E27FC236}">
              <a16:creationId xmlns:a16="http://schemas.microsoft.com/office/drawing/2014/main" id="{04B6C3D8-5371-4C09-B74F-F4B70A2B007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2" name="Text Box 307">
          <a:extLst>
            <a:ext uri="{FF2B5EF4-FFF2-40B4-BE49-F238E27FC236}">
              <a16:creationId xmlns:a16="http://schemas.microsoft.com/office/drawing/2014/main" id="{2684E509-920A-4900-A9C4-D932B613585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3" name="Text Box 308">
          <a:extLst>
            <a:ext uri="{FF2B5EF4-FFF2-40B4-BE49-F238E27FC236}">
              <a16:creationId xmlns:a16="http://schemas.microsoft.com/office/drawing/2014/main" id="{1B342702-BFC2-436A-B91A-E8D259F3927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4" name="Text Box 309">
          <a:extLst>
            <a:ext uri="{FF2B5EF4-FFF2-40B4-BE49-F238E27FC236}">
              <a16:creationId xmlns:a16="http://schemas.microsoft.com/office/drawing/2014/main" id="{4A01409E-551C-47AB-9532-6199F7A24A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5" name="Text Box 310">
          <a:extLst>
            <a:ext uri="{FF2B5EF4-FFF2-40B4-BE49-F238E27FC236}">
              <a16:creationId xmlns:a16="http://schemas.microsoft.com/office/drawing/2014/main" id="{A4652D16-A05F-4100-B8D7-AA0432341F3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6" name="Text Box 311">
          <a:extLst>
            <a:ext uri="{FF2B5EF4-FFF2-40B4-BE49-F238E27FC236}">
              <a16:creationId xmlns:a16="http://schemas.microsoft.com/office/drawing/2014/main" id="{6C59FCFF-676C-41A9-9F27-27098ABF0B8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7" name="Text Box 312">
          <a:extLst>
            <a:ext uri="{FF2B5EF4-FFF2-40B4-BE49-F238E27FC236}">
              <a16:creationId xmlns:a16="http://schemas.microsoft.com/office/drawing/2014/main" id="{FF9FC8AA-AAB3-4C0E-BECE-17B476F62B1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8" name="Text Box 313">
          <a:extLst>
            <a:ext uri="{FF2B5EF4-FFF2-40B4-BE49-F238E27FC236}">
              <a16:creationId xmlns:a16="http://schemas.microsoft.com/office/drawing/2014/main" id="{8D90FFA7-07DF-4864-98AE-A283429A41E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299" name="Text Box 314">
          <a:extLst>
            <a:ext uri="{FF2B5EF4-FFF2-40B4-BE49-F238E27FC236}">
              <a16:creationId xmlns:a16="http://schemas.microsoft.com/office/drawing/2014/main" id="{C215A929-9194-4C82-9561-D4D7114469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0" name="Text Box 315">
          <a:extLst>
            <a:ext uri="{FF2B5EF4-FFF2-40B4-BE49-F238E27FC236}">
              <a16:creationId xmlns:a16="http://schemas.microsoft.com/office/drawing/2014/main" id="{0A07BE0D-639D-4E31-87F5-7A817505468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1" name="Text Box 316">
          <a:extLst>
            <a:ext uri="{FF2B5EF4-FFF2-40B4-BE49-F238E27FC236}">
              <a16:creationId xmlns:a16="http://schemas.microsoft.com/office/drawing/2014/main" id="{01039DA8-C818-44D2-BCCB-280F4220920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2" name="Text Box 317">
          <a:extLst>
            <a:ext uri="{FF2B5EF4-FFF2-40B4-BE49-F238E27FC236}">
              <a16:creationId xmlns:a16="http://schemas.microsoft.com/office/drawing/2014/main" id="{CA7B69F3-937B-4CC9-981C-5C26B451DB5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3" name="Text Box 318">
          <a:extLst>
            <a:ext uri="{FF2B5EF4-FFF2-40B4-BE49-F238E27FC236}">
              <a16:creationId xmlns:a16="http://schemas.microsoft.com/office/drawing/2014/main" id="{4D940184-8079-4E81-BBC4-6A1BEDC7528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4" name="Text Box 319">
          <a:extLst>
            <a:ext uri="{FF2B5EF4-FFF2-40B4-BE49-F238E27FC236}">
              <a16:creationId xmlns:a16="http://schemas.microsoft.com/office/drawing/2014/main" id="{B8A70B6E-E930-49AB-9F1A-0A05FC89E5D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5" name="Text Box 320">
          <a:extLst>
            <a:ext uri="{FF2B5EF4-FFF2-40B4-BE49-F238E27FC236}">
              <a16:creationId xmlns:a16="http://schemas.microsoft.com/office/drawing/2014/main" id="{B3BEE52D-26CF-4F26-A61D-D8302AA8593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6" name="Text Box 321">
          <a:extLst>
            <a:ext uri="{FF2B5EF4-FFF2-40B4-BE49-F238E27FC236}">
              <a16:creationId xmlns:a16="http://schemas.microsoft.com/office/drawing/2014/main" id="{55AA1A04-0FF1-4221-92F2-32D9BADDE5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7" name="Text Box 322">
          <a:extLst>
            <a:ext uri="{FF2B5EF4-FFF2-40B4-BE49-F238E27FC236}">
              <a16:creationId xmlns:a16="http://schemas.microsoft.com/office/drawing/2014/main" id="{00F6F398-9F27-4047-8F9F-935AF661D31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8" name="Text Box 323">
          <a:extLst>
            <a:ext uri="{FF2B5EF4-FFF2-40B4-BE49-F238E27FC236}">
              <a16:creationId xmlns:a16="http://schemas.microsoft.com/office/drawing/2014/main" id="{54419454-6E03-415B-B541-C1F5C6FDC77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09" name="Text Box 324">
          <a:extLst>
            <a:ext uri="{FF2B5EF4-FFF2-40B4-BE49-F238E27FC236}">
              <a16:creationId xmlns:a16="http://schemas.microsoft.com/office/drawing/2014/main" id="{D361658D-FF85-424B-9BA2-7A6AE8B41F0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0" name="Text Box 325">
          <a:extLst>
            <a:ext uri="{FF2B5EF4-FFF2-40B4-BE49-F238E27FC236}">
              <a16:creationId xmlns:a16="http://schemas.microsoft.com/office/drawing/2014/main" id="{79A1C3BA-3342-47C4-A412-2AF4A37C283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1" name="Text Box 326">
          <a:extLst>
            <a:ext uri="{FF2B5EF4-FFF2-40B4-BE49-F238E27FC236}">
              <a16:creationId xmlns:a16="http://schemas.microsoft.com/office/drawing/2014/main" id="{BF8BDEFE-B624-4A2D-9F3C-4659F708B04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2" name="Text Box 327">
          <a:extLst>
            <a:ext uri="{FF2B5EF4-FFF2-40B4-BE49-F238E27FC236}">
              <a16:creationId xmlns:a16="http://schemas.microsoft.com/office/drawing/2014/main" id="{AAC28828-0FB3-44AF-918C-E23487B18CC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3" name="Text Box 328">
          <a:extLst>
            <a:ext uri="{FF2B5EF4-FFF2-40B4-BE49-F238E27FC236}">
              <a16:creationId xmlns:a16="http://schemas.microsoft.com/office/drawing/2014/main" id="{4665EB96-60F4-40FD-A244-296E4D2E16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4" name="Text Box 329">
          <a:extLst>
            <a:ext uri="{FF2B5EF4-FFF2-40B4-BE49-F238E27FC236}">
              <a16:creationId xmlns:a16="http://schemas.microsoft.com/office/drawing/2014/main" id="{A4C37511-3FEF-4342-94FA-E09B41D9DFB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5" name="Text Box 330">
          <a:extLst>
            <a:ext uri="{FF2B5EF4-FFF2-40B4-BE49-F238E27FC236}">
              <a16:creationId xmlns:a16="http://schemas.microsoft.com/office/drawing/2014/main" id="{4BCBCBFF-5F5F-4F77-9E8B-B8A1EB1F890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6" name="Text Box 331">
          <a:extLst>
            <a:ext uri="{FF2B5EF4-FFF2-40B4-BE49-F238E27FC236}">
              <a16:creationId xmlns:a16="http://schemas.microsoft.com/office/drawing/2014/main" id="{8E3C3F5D-7521-4F59-88D7-624CBF458DA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7" name="Text Box 332">
          <a:extLst>
            <a:ext uri="{FF2B5EF4-FFF2-40B4-BE49-F238E27FC236}">
              <a16:creationId xmlns:a16="http://schemas.microsoft.com/office/drawing/2014/main" id="{7BDA6FBC-8A6D-4E29-B79C-5142AF3657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8" name="Text Box 333">
          <a:extLst>
            <a:ext uri="{FF2B5EF4-FFF2-40B4-BE49-F238E27FC236}">
              <a16:creationId xmlns:a16="http://schemas.microsoft.com/office/drawing/2014/main" id="{D3AF043B-F2C4-4EB9-AC68-0A772D9CF9C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19" name="Text Box 334">
          <a:extLst>
            <a:ext uri="{FF2B5EF4-FFF2-40B4-BE49-F238E27FC236}">
              <a16:creationId xmlns:a16="http://schemas.microsoft.com/office/drawing/2014/main" id="{63519CB8-C140-4E4D-AF66-A88813EE8F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0" name="Text Box 335">
          <a:extLst>
            <a:ext uri="{FF2B5EF4-FFF2-40B4-BE49-F238E27FC236}">
              <a16:creationId xmlns:a16="http://schemas.microsoft.com/office/drawing/2014/main" id="{98B0299A-F078-4F86-81C3-581443F2CC6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1" name="Text Box 336">
          <a:extLst>
            <a:ext uri="{FF2B5EF4-FFF2-40B4-BE49-F238E27FC236}">
              <a16:creationId xmlns:a16="http://schemas.microsoft.com/office/drawing/2014/main" id="{AB9BE662-75B8-4B53-BC3B-283E49FDFAC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2" name="Text Box 337">
          <a:extLst>
            <a:ext uri="{FF2B5EF4-FFF2-40B4-BE49-F238E27FC236}">
              <a16:creationId xmlns:a16="http://schemas.microsoft.com/office/drawing/2014/main" id="{6D998573-CBE0-42AA-93B5-6EE91515B7D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3" name="Text Box 338">
          <a:extLst>
            <a:ext uri="{FF2B5EF4-FFF2-40B4-BE49-F238E27FC236}">
              <a16:creationId xmlns:a16="http://schemas.microsoft.com/office/drawing/2014/main" id="{A4569698-1799-4CCB-91E1-8ECACFBAE55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4" name="Text Box 339">
          <a:extLst>
            <a:ext uri="{FF2B5EF4-FFF2-40B4-BE49-F238E27FC236}">
              <a16:creationId xmlns:a16="http://schemas.microsoft.com/office/drawing/2014/main" id="{4C6802EB-D331-4360-B771-3F7CD518619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5" name="Text Box 340">
          <a:extLst>
            <a:ext uri="{FF2B5EF4-FFF2-40B4-BE49-F238E27FC236}">
              <a16:creationId xmlns:a16="http://schemas.microsoft.com/office/drawing/2014/main" id="{2CEFC622-B5C9-4E2C-880C-F0B714883FE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6" name="Text Box 341">
          <a:extLst>
            <a:ext uri="{FF2B5EF4-FFF2-40B4-BE49-F238E27FC236}">
              <a16:creationId xmlns:a16="http://schemas.microsoft.com/office/drawing/2014/main" id="{9C7C6B87-4DD2-488E-AB72-3764E378F0A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7" name="Text Box 342">
          <a:extLst>
            <a:ext uri="{FF2B5EF4-FFF2-40B4-BE49-F238E27FC236}">
              <a16:creationId xmlns:a16="http://schemas.microsoft.com/office/drawing/2014/main" id="{7E2FEBC7-5CFC-4344-96B9-4BB8EDA2377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8" name="Text Box 343">
          <a:extLst>
            <a:ext uri="{FF2B5EF4-FFF2-40B4-BE49-F238E27FC236}">
              <a16:creationId xmlns:a16="http://schemas.microsoft.com/office/drawing/2014/main" id="{069F88D6-784B-4812-B32E-E7409CB370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29" name="Text Box 344">
          <a:extLst>
            <a:ext uri="{FF2B5EF4-FFF2-40B4-BE49-F238E27FC236}">
              <a16:creationId xmlns:a16="http://schemas.microsoft.com/office/drawing/2014/main" id="{BAE435BF-78CC-4E86-B498-91616B87FA8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0" name="Text Box 345">
          <a:extLst>
            <a:ext uri="{FF2B5EF4-FFF2-40B4-BE49-F238E27FC236}">
              <a16:creationId xmlns:a16="http://schemas.microsoft.com/office/drawing/2014/main" id="{A8E079DC-7E42-48CB-B464-B48E0CE660D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1" name="Text Box 346">
          <a:extLst>
            <a:ext uri="{FF2B5EF4-FFF2-40B4-BE49-F238E27FC236}">
              <a16:creationId xmlns:a16="http://schemas.microsoft.com/office/drawing/2014/main" id="{681C2AF2-0047-4C52-A3D3-23EFFC274C8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2" name="Text Box 347">
          <a:extLst>
            <a:ext uri="{FF2B5EF4-FFF2-40B4-BE49-F238E27FC236}">
              <a16:creationId xmlns:a16="http://schemas.microsoft.com/office/drawing/2014/main" id="{AB266CAE-D171-49AB-8B0E-682FBFB603B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3" name="Text Box 348">
          <a:extLst>
            <a:ext uri="{FF2B5EF4-FFF2-40B4-BE49-F238E27FC236}">
              <a16:creationId xmlns:a16="http://schemas.microsoft.com/office/drawing/2014/main" id="{5931D4AF-D1DD-4F83-BEAE-A1DEBEF53E5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4" name="Text Box 349">
          <a:extLst>
            <a:ext uri="{FF2B5EF4-FFF2-40B4-BE49-F238E27FC236}">
              <a16:creationId xmlns:a16="http://schemas.microsoft.com/office/drawing/2014/main" id="{7939E7C0-8CAC-4B33-A788-51EE25B1742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5" name="Text Box 350">
          <a:extLst>
            <a:ext uri="{FF2B5EF4-FFF2-40B4-BE49-F238E27FC236}">
              <a16:creationId xmlns:a16="http://schemas.microsoft.com/office/drawing/2014/main" id="{E8EC2B5F-479F-4271-9401-2588517421E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6" name="Text Box 351">
          <a:extLst>
            <a:ext uri="{FF2B5EF4-FFF2-40B4-BE49-F238E27FC236}">
              <a16:creationId xmlns:a16="http://schemas.microsoft.com/office/drawing/2014/main" id="{4070B404-5155-4F58-8B26-C5FFA670AD8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7" name="Text Box 352">
          <a:extLst>
            <a:ext uri="{FF2B5EF4-FFF2-40B4-BE49-F238E27FC236}">
              <a16:creationId xmlns:a16="http://schemas.microsoft.com/office/drawing/2014/main" id="{E6FC447B-26A1-40B8-A094-E9D619C9E75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8" name="Text Box 353">
          <a:extLst>
            <a:ext uri="{FF2B5EF4-FFF2-40B4-BE49-F238E27FC236}">
              <a16:creationId xmlns:a16="http://schemas.microsoft.com/office/drawing/2014/main" id="{DDE7A06A-CC21-4FC4-BA26-146770E6F3F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39" name="Text Box 354">
          <a:extLst>
            <a:ext uri="{FF2B5EF4-FFF2-40B4-BE49-F238E27FC236}">
              <a16:creationId xmlns:a16="http://schemas.microsoft.com/office/drawing/2014/main" id="{53565761-3875-411A-BA65-3A26240313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0" name="Text Box 355">
          <a:extLst>
            <a:ext uri="{FF2B5EF4-FFF2-40B4-BE49-F238E27FC236}">
              <a16:creationId xmlns:a16="http://schemas.microsoft.com/office/drawing/2014/main" id="{B5EEF7BB-6583-43EB-A9A9-0ECC795DC37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1" name="Text Box 356">
          <a:extLst>
            <a:ext uri="{FF2B5EF4-FFF2-40B4-BE49-F238E27FC236}">
              <a16:creationId xmlns:a16="http://schemas.microsoft.com/office/drawing/2014/main" id="{0C4D6A33-969C-43E2-841D-B4E9645FF94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2" name="Text Box 357">
          <a:extLst>
            <a:ext uri="{FF2B5EF4-FFF2-40B4-BE49-F238E27FC236}">
              <a16:creationId xmlns:a16="http://schemas.microsoft.com/office/drawing/2014/main" id="{F07AA27A-8FF2-44B0-A482-F3CC1C5C0A2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3" name="Text Box 358">
          <a:extLst>
            <a:ext uri="{FF2B5EF4-FFF2-40B4-BE49-F238E27FC236}">
              <a16:creationId xmlns:a16="http://schemas.microsoft.com/office/drawing/2014/main" id="{90717B9C-1949-4BD9-A916-446C84E931E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4" name="Text Box 359">
          <a:extLst>
            <a:ext uri="{FF2B5EF4-FFF2-40B4-BE49-F238E27FC236}">
              <a16:creationId xmlns:a16="http://schemas.microsoft.com/office/drawing/2014/main" id="{1249CD4E-13E6-424C-96B5-FBD01EF41C1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5" name="Text Box 360">
          <a:extLst>
            <a:ext uri="{FF2B5EF4-FFF2-40B4-BE49-F238E27FC236}">
              <a16:creationId xmlns:a16="http://schemas.microsoft.com/office/drawing/2014/main" id="{EB166A38-1900-495C-BA7C-3FE7DCF5F1A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6" name="Text Box 361">
          <a:extLst>
            <a:ext uri="{FF2B5EF4-FFF2-40B4-BE49-F238E27FC236}">
              <a16:creationId xmlns:a16="http://schemas.microsoft.com/office/drawing/2014/main" id="{BC10BB42-3F99-4E10-941B-70CFFAF791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7" name="Text Box 362">
          <a:extLst>
            <a:ext uri="{FF2B5EF4-FFF2-40B4-BE49-F238E27FC236}">
              <a16:creationId xmlns:a16="http://schemas.microsoft.com/office/drawing/2014/main" id="{86289EC5-FB80-41A7-8551-DE3F404379B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8" name="Text Box 363">
          <a:extLst>
            <a:ext uri="{FF2B5EF4-FFF2-40B4-BE49-F238E27FC236}">
              <a16:creationId xmlns:a16="http://schemas.microsoft.com/office/drawing/2014/main" id="{62770CE6-A419-4538-A0ED-F8CF0A0B93E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49" name="Text Box 364">
          <a:extLst>
            <a:ext uri="{FF2B5EF4-FFF2-40B4-BE49-F238E27FC236}">
              <a16:creationId xmlns:a16="http://schemas.microsoft.com/office/drawing/2014/main" id="{76267935-C431-4C8F-9D29-C246DEBA7A5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0" name="Text Box 365">
          <a:extLst>
            <a:ext uri="{FF2B5EF4-FFF2-40B4-BE49-F238E27FC236}">
              <a16:creationId xmlns:a16="http://schemas.microsoft.com/office/drawing/2014/main" id="{E7ED54DB-DE88-4736-B26B-42EEAEB7C9D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1" name="Text Box 366">
          <a:extLst>
            <a:ext uri="{FF2B5EF4-FFF2-40B4-BE49-F238E27FC236}">
              <a16:creationId xmlns:a16="http://schemas.microsoft.com/office/drawing/2014/main" id="{093473EA-A911-4382-B3AB-61E18B2B3F0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2" name="Text Box 367">
          <a:extLst>
            <a:ext uri="{FF2B5EF4-FFF2-40B4-BE49-F238E27FC236}">
              <a16:creationId xmlns:a16="http://schemas.microsoft.com/office/drawing/2014/main" id="{EA50299C-0AE9-4207-A47A-C9A319891EF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3" name="Text Box 368">
          <a:extLst>
            <a:ext uri="{FF2B5EF4-FFF2-40B4-BE49-F238E27FC236}">
              <a16:creationId xmlns:a16="http://schemas.microsoft.com/office/drawing/2014/main" id="{22D86BD8-40FB-4DCE-B34D-6706294447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4" name="Text Box 369">
          <a:extLst>
            <a:ext uri="{FF2B5EF4-FFF2-40B4-BE49-F238E27FC236}">
              <a16:creationId xmlns:a16="http://schemas.microsoft.com/office/drawing/2014/main" id="{9BCEE336-ED54-408B-8BEB-57BC1362818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5" name="Text Box 370">
          <a:extLst>
            <a:ext uri="{FF2B5EF4-FFF2-40B4-BE49-F238E27FC236}">
              <a16:creationId xmlns:a16="http://schemas.microsoft.com/office/drawing/2014/main" id="{599442DA-AB95-4D77-A9D9-DD3FB021F89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6" name="Text Box 371">
          <a:extLst>
            <a:ext uri="{FF2B5EF4-FFF2-40B4-BE49-F238E27FC236}">
              <a16:creationId xmlns:a16="http://schemas.microsoft.com/office/drawing/2014/main" id="{1478A96C-28FB-4767-BBEC-5716CDFD1DD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7" name="Text Box 372">
          <a:extLst>
            <a:ext uri="{FF2B5EF4-FFF2-40B4-BE49-F238E27FC236}">
              <a16:creationId xmlns:a16="http://schemas.microsoft.com/office/drawing/2014/main" id="{1270538F-AB80-44D2-80FB-4A8E8F52DAB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8" name="Text Box 373">
          <a:extLst>
            <a:ext uri="{FF2B5EF4-FFF2-40B4-BE49-F238E27FC236}">
              <a16:creationId xmlns:a16="http://schemas.microsoft.com/office/drawing/2014/main" id="{18E1F5BA-ABD4-43A5-9164-25295797219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59" name="Text Box 374">
          <a:extLst>
            <a:ext uri="{FF2B5EF4-FFF2-40B4-BE49-F238E27FC236}">
              <a16:creationId xmlns:a16="http://schemas.microsoft.com/office/drawing/2014/main" id="{E9F69F93-B8EE-4AA3-8554-77538CA85E3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0" name="Text Box 375">
          <a:extLst>
            <a:ext uri="{FF2B5EF4-FFF2-40B4-BE49-F238E27FC236}">
              <a16:creationId xmlns:a16="http://schemas.microsoft.com/office/drawing/2014/main" id="{9026BD9B-EBF1-4EDB-8470-2F4E42BBB6D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1" name="Text Box 376">
          <a:extLst>
            <a:ext uri="{FF2B5EF4-FFF2-40B4-BE49-F238E27FC236}">
              <a16:creationId xmlns:a16="http://schemas.microsoft.com/office/drawing/2014/main" id="{A5D57A84-29DB-4C96-A9C8-46077049D13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2" name="Text Box 377">
          <a:extLst>
            <a:ext uri="{FF2B5EF4-FFF2-40B4-BE49-F238E27FC236}">
              <a16:creationId xmlns:a16="http://schemas.microsoft.com/office/drawing/2014/main" id="{2E5EA08C-AB5F-43F4-B0C6-CCB1E054994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3" name="Text Box 378">
          <a:extLst>
            <a:ext uri="{FF2B5EF4-FFF2-40B4-BE49-F238E27FC236}">
              <a16:creationId xmlns:a16="http://schemas.microsoft.com/office/drawing/2014/main" id="{DBFEE5A3-DD35-4E8B-8CC9-B68EE765116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4" name="Text Box 379">
          <a:extLst>
            <a:ext uri="{FF2B5EF4-FFF2-40B4-BE49-F238E27FC236}">
              <a16:creationId xmlns:a16="http://schemas.microsoft.com/office/drawing/2014/main" id="{F1D8EE3C-E70B-4CD8-AC05-11E820C171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5" name="Text Box 380">
          <a:extLst>
            <a:ext uri="{FF2B5EF4-FFF2-40B4-BE49-F238E27FC236}">
              <a16:creationId xmlns:a16="http://schemas.microsoft.com/office/drawing/2014/main" id="{D5B9E1A5-7C86-4911-B5BF-5D36755B0D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6" name="Text Box 381">
          <a:extLst>
            <a:ext uri="{FF2B5EF4-FFF2-40B4-BE49-F238E27FC236}">
              <a16:creationId xmlns:a16="http://schemas.microsoft.com/office/drawing/2014/main" id="{F82D0120-BB68-4DB6-B12A-FC549F4D24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7" name="Text Box 382">
          <a:extLst>
            <a:ext uri="{FF2B5EF4-FFF2-40B4-BE49-F238E27FC236}">
              <a16:creationId xmlns:a16="http://schemas.microsoft.com/office/drawing/2014/main" id="{6662C7F6-F75C-45D1-AD6E-83AE3139F1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8" name="Text Box 383">
          <a:extLst>
            <a:ext uri="{FF2B5EF4-FFF2-40B4-BE49-F238E27FC236}">
              <a16:creationId xmlns:a16="http://schemas.microsoft.com/office/drawing/2014/main" id="{1C66BCC8-D1DF-4799-913C-7A3057274FB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69" name="Text Box 384">
          <a:extLst>
            <a:ext uri="{FF2B5EF4-FFF2-40B4-BE49-F238E27FC236}">
              <a16:creationId xmlns:a16="http://schemas.microsoft.com/office/drawing/2014/main" id="{822FCEBC-0D70-4EA1-9E08-32F6CC3BE9C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0" name="Text Box 385">
          <a:extLst>
            <a:ext uri="{FF2B5EF4-FFF2-40B4-BE49-F238E27FC236}">
              <a16:creationId xmlns:a16="http://schemas.microsoft.com/office/drawing/2014/main" id="{058AC92E-78AC-40BD-B2E0-3FD9D3F53DA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1" name="Text Box 386">
          <a:extLst>
            <a:ext uri="{FF2B5EF4-FFF2-40B4-BE49-F238E27FC236}">
              <a16:creationId xmlns:a16="http://schemas.microsoft.com/office/drawing/2014/main" id="{A1EF324C-8B02-4F82-BA3D-F9241746A38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2" name="Text Box 387">
          <a:extLst>
            <a:ext uri="{FF2B5EF4-FFF2-40B4-BE49-F238E27FC236}">
              <a16:creationId xmlns:a16="http://schemas.microsoft.com/office/drawing/2014/main" id="{29F3487F-BE9A-4D5E-B162-A094550717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3" name="Text Box 388">
          <a:extLst>
            <a:ext uri="{FF2B5EF4-FFF2-40B4-BE49-F238E27FC236}">
              <a16:creationId xmlns:a16="http://schemas.microsoft.com/office/drawing/2014/main" id="{BE86ECB8-035B-43FA-B029-7760189BA5C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4" name="Text Box 389">
          <a:extLst>
            <a:ext uri="{FF2B5EF4-FFF2-40B4-BE49-F238E27FC236}">
              <a16:creationId xmlns:a16="http://schemas.microsoft.com/office/drawing/2014/main" id="{7C5E8050-A716-4BC6-9E95-86DFF6A3748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5" name="Text Box 390">
          <a:extLst>
            <a:ext uri="{FF2B5EF4-FFF2-40B4-BE49-F238E27FC236}">
              <a16:creationId xmlns:a16="http://schemas.microsoft.com/office/drawing/2014/main" id="{5FB99AA3-74E1-41AC-8A89-4FABC01C85B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6" name="Text Box 391">
          <a:extLst>
            <a:ext uri="{FF2B5EF4-FFF2-40B4-BE49-F238E27FC236}">
              <a16:creationId xmlns:a16="http://schemas.microsoft.com/office/drawing/2014/main" id="{F6A4C34B-7C0C-43C4-ABBD-8D8153F588C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7" name="Text Box 392">
          <a:extLst>
            <a:ext uri="{FF2B5EF4-FFF2-40B4-BE49-F238E27FC236}">
              <a16:creationId xmlns:a16="http://schemas.microsoft.com/office/drawing/2014/main" id="{465AD5FF-B6EB-4CE0-BDA1-A6DB19713C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8" name="Text Box 393">
          <a:extLst>
            <a:ext uri="{FF2B5EF4-FFF2-40B4-BE49-F238E27FC236}">
              <a16:creationId xmlns:a16="http://schemas.microsoft.com/office/drawing/2014/main" id="{F74734B7-7655-4680-8F2C-FF692B63B6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79" name="Text Box 394">
          <a:extLst>
            <a:ext uri="{FF2B5EF4-FFF2-40B4-BE49-F238E27FC236}">
              <a16:creationId xmlns:a16="http://schemas.microsoft.com/office/drawing/2014/main" id="{C4BBE012-86EB-405F-81F7-6C02F187122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0" name="Text Box 395">
          <a:extLst>
            <a:ext uri="{FF2B5EF4-FFF2-40B4-BE49-F238E27FC236}">
              <a16:creationId xmlns:a16="http://schemas.microsoft.com/office/drawing/2014/main" id="{639B4411-B95C-408D-B3B1-DD17ED15BF0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1" name="Text Box 396">
          <a:extLst>
            <a:ext uri="{FF2B5EF4-FFF2-40B4-BE49-F238E27FC236}">
              <a16:creationId xmlns:a16="http://schemas.microsoft.com/office/drawing/2014/main" id="{EE9FAFFE-A421-4D49-8CF6-BF6E9EA361F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2" name="Text Box 397">
          <a:extLst>
            <a:ext uri="{FF2B5EF4-FFF2-40B4-BE49-F238E27FC236}">
              <a16:creationId xmlns:a16="http://schemas.microsoft.com/office/drawing/2014/main" id="{63269558-3F91-4E8C-8F16-CABCA8D9F6F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3" name="Text Box 398">
          <a:extLst>
            <a:ext uri="{FF2B5EF4-FFF2-40B4-BE49-F238E27FC236}">
              <a16:creationId xmlns:a16="http://schemas.microsoft.com/office/drawing/2014/main" id="{D4023414-A6AA-4E5D-9101-64C93E71F7D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4" name="Text Box 399">
          <a:extLst>
            <a:ext uri="{FF2B5EF4-FFF2-40B4-BE49-F238E27FC236}">
              <a16:creationId xmlns:a16="http://schemas.microsoft.com/office/drawing/2014/main" id="{C92E7A5F-756A-41CD-B3C1-7CA56617F7A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5" name="Text Box 400">
          <a:extLst>
            <a:ext uri="{FF2B5EF4-FFF2-40B4-BE49-F238E27FC236}">
              <a16:creationId xmlns:a16="http://schemas.microsoft.com/office/drawing/2014/main" id="{A6B4BF1F-AE45-4017-A941-511216052B0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6" name="Text Box 401">
          <a:extLst>
            <a:ext uri="{FF2B5EF4-FFF2-40B4-BE49-F238E27FC236}">
              <a16:creationId xmlns:a16="http://schemas.microsoft.com/office/drawing/2014/main" id="{CAF6CE79-CD64-4C71-987A-7575F20537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7" name="Text Box 402">
          <a:extLst>
            <a:ext uri="{FF2B5EF4-FFF2-40B4-BE49-F238E27FC236}">
              <a16:creationId xmlns:a16="http://schemas.microsoft.com/office/drawing/2014/main" id="{5400E071-179A-4574-AE71-601F8125A07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8" name="Text Box 403">
          <a:extLst>
            <a:ext uri="{FF2B5EF4-FFF2-40B4-BE49-F238E27FC236}">
              <a16:creationId xmlns:a16="http://schemas.microsoft.com/office/drawing/2014/main" id="{503FD168-7EF9-44FC-98D1-ECC00B182E6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89" name="Text Box 404">
          <a:extLst>
            <a:ext uri="{FF2B5EF4-FFF2-40B4-BE49-F238E27FC236}">
              <a16:creationId xmlns:a16="http://schemas.microsoft.com/office/drawing/2014/main" id="{530D4AAC-AF4D-4275-B373-BE744EFFA51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0" name="Text Box 405">
          <a:extLst>
            <a:ext uri="{FF2B5EF4-FFF2-40B4-BE49-F238E27FC236}">
              <a16:creationId xmlns:a16="http://schemas.microsoft.com/office/drawing/2014/main" id="{44E66F07-8080-4E09-9CFC-9D11833BB21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1" name="Text Box 406">
          <a:extLst>
            <a:ext uri="{FF2B5EF4-FFF2-40B4-BE49-F238E27FC236}">
              <a16:creationId xmlns:a16="http://schemas.microsoft.com/office/drawing/2014/main" id="{FCC93586-CB45-498E-9862-584B49D38BA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2" name="Text Box 407">
          <a:extLst>
            <a:ext uri="{FF2B5EF4-FFF2-40B4-BE49-F238E27FC236}">
              <a16:creationId xmlns:a16="http://schemas.microsoft.com/office/drawing/2014/main" id="{FE036C56-A20B-4F72-8B99-B97246A3914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3" name="Text Box 408">
          <a:extLst>
            <a:ext uri="{FF2B5EF4-FFF2-40B4-BE49-F238E27FC236}">
              <a16:creationId xmlns:a16="http://schemas.microsoft.com/office/drawing/2014/main" id="{63F6F9A0-7FBE-4D6B-8460-00A6425240C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4" name="Text Box 409">
          <a:extLst>
            <a:ext uri="{FF2B5EF4-FFF2-40B4-BE49-F238E27FC236}">
              <a16:creationId xmlns:a16="http://schemas.microsoft.com/office/drawing/2014/main" id="{AE042C9F-B8D8-4E93-8761-B971F078FAD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5" name="Text Box 410">
          <a:extLst>
            <a:ext uri="{FF2B5EF4-FFF2-40B4-BE49-F238E27FC236}">
              <a16:creationId xmlns:a16="http://schemas.microsoft.com/office/drawing/2014/main" id="{E024ADB1-8F82-4742-896A-08E51D8AE35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6" name="Text Box 411">
          <a:extLst>
            <a:ext uri="{FF2B5EF4-FFF2-40B4-BE49-F238E27FC236}">
              <a16:creationId xmlns:a16="http://schemas.microsoft.com/office/drawing/2014/main" id="{B01CE708-8225-4D52-96D7-1B0FD45552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7" name="Text Box 412">
          <a:extLst>
            <a:ext uri="{FF2B5EF4-FFF2-40B4-BE49-F238E27FC236}">
              <a16:creationId xmlns:a16="http://schemas.microsoft.com/office/drawing/2014/main" id="{9F4A3EB0-E860-48D8-979B-8DCB9DB07A3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8" name="Text Box 413">
          <a:extLst>
            <a:ext uri="{FF2B5EF4-FFF2-40B4-BE49-F238E27FC236}">
              <a16:creationId xmlns:a16="http://schemas.microsoft.com/office/drawing/2014/main" id="{1D565400-AC10-4ECE-8B85-F8DA5651571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399" name="Text Box 414">
          <a:extLst>
            <a:ext uri="{FF2B5EF4-FFF2-40B4-BE49-F238E27FC236}">
              <a16:creationId xmlns:a16="http://schemas.microsoft.com/office/drawing/2014/main" id="{EE6FBCE9-6D3F-4F36-B90D-2C2D586C69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0" name="Text Box 415">
          <a:extLst>
            <a:ext uri="{FF2B5EF4-FFF2-40B4-BE49-F238E27FC236}">
              <a16:creationId xmlns:a16="http://schemas.microsoft.com/office/drawing/2014/main" id="{4BB74FF9-BD2E-4E64-A311-0DBC58BCCBB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1" name="Text Box 416">
          <a:extLst>
            <a:ext uri="{FF2B5EF4-FFF2-40B4-BE49-F238E27FC236}">
              <a16:creationId xmlns:a16="http://schemas.microsoft.com/office/drawing/2014/main" id="{7CC99819-F528-4432-9928-BAAC67CFD2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2" name="Text Box 417">
          <a:extLst>
            <a:ext uri="{FF2B5EF4-FFF2-40B4-BE49-F238E27FC236}">
              <a16:creationId xmlns:a16="http://schemas.microsoft.com/office/drawing/2014/main" id="{2F324021-9FA3-45BC-AA38-3F162F1B99D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3" name="Text Box 418">
          <a:extLst>
            <a:ext uri="{FF2B5EF4-FFF2-40B4-BE49-F238E27FC236}">
              <a16:creationId xmlns:a16="http://schemas.microsoft.com/office/drawing/2014/main" id="{68D40829-DFD8-4ACB-B777-F3961A6ADEB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4" name="Text Box 419">
          <a:extLst>
            <a:ext uri="{FF2B5EF4-FFF2-40B4-BE49-F238E27FC236}">
              <a16:creationId xmlns:a16="http://schemas.microsoft.com/office/drawing/2014/main" id="{C0706241-086C-4D20-B051-5D03AAF74A9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5" name="Text Box 420">
          <a:extLst>
            <a:ext uri="{FF2B5EF4-FFF2-40B4-BE49-F238E27FC236}">
              <a16:creationId xmlns:a16="http://schemas.microsoft.com/office/drawing/2014/main" id="{512B89F3-824E-4E24-BB51-CFD47FE4657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6" name="Text Box 421">
          <a:extLst>
            <a:ext uri="{FF2B5EF4-FFF2-40B4-BE49-F238E27FC236}">
              <a16:creationId xmlns:a16="http://schemas.microsoft.com/office/drawing/2014/main" id="{AA405F2D-4FB7-41D9-AE88-4E0089CA3FE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7" name="Text Box 422">
          <a:extLst>
            <a:ext uri="{FF2B5EF4-FFF2-40B4-BE49-F238E27FC236}">
              <a16:creationId xmlns:a16="http://schemas.microsoft.com/office/drawing/2014/main" id="{D4554B4D-042C-4552-9A49-34E8A73629C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8" name="Text Box 423">
          <a:extLst>
            <a:ext uri="{FF2B5EF4-FFF2-40B4-BE49-F238E27FC236}">
              <a16:creationId xmlns:a16="http://schemas.microsoft.com/office/drawing/2014/main" id="{8D7BED13-E245-4538-B898-B0BC192CBB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09" name="Text Box 424">
          <a:extLst>
            <a:ext uri="{FF2B5EF4-FFF2-40B4-BE49-F238E27FC236}">
              <a16:creationId xmlns:a16="http://schemas.microsoft.com/office/drawing/2014/main" id="{1CC8E640-36D9-4E20-9AD9-6354097603E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0" name="Text Box 425">
          <a:extLst>
            <a:ext uri="{FF2B5EF4-FFF2-40B4-BE49-F238E27FC236}">
              <a16:creationId xmlns:a16="http://schemas.microsoft.com/office/drawing/2014/main" id="{F9859B76-6A77-41A9-B35C-0B6E71DE9E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1" name="Text Box 426">
          <a:extLst>
            <a:ext uri="{FF2B5EF4-FFF2-40B4-BE49-F238E27FC236}">
              <a16:creationId xmlns:a16="http://schemas.microsoft.com/office/drawing/2014/main" id="{C3F06935-A11C-4DF1-906D-C1EE549719D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2" name="Text Box 427">
          <a:extLst>
            <a:ext uri="{FF2B5EF4-FFF2-40B4-BE49-F238E27FC236}">
              <a16:creationId xmlns:a16="http://schemas.microsoft.com/office/drawing/2014/main" id="{5B5FA85F-8005-4A04-83E7-1DF106EB804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3" name="Text Box 428">
          <a:extLst>
            <a:ext uri="{FF2B5EF4-FFF2-40B4-BE49-F238E27FC236}">
              <a16:creationId xmlns:a16="http://schemas.microsoft.com/office/drawing/2014/main" id="{B333AE91-9AE6-4344-90E8-8160905CA9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4" name="Text Box 429">
          <a:extLst>
            <a:ext uri="{FF2B5EF4-FFF2-40B4-BE49-F238E27FC236}">
              <a16:creationId xmlns:a16="http://schemas.microsoft.com/office/drawing/2014/main" id="{2937FF34-F330-422B-AF5A-C8F43D3FEB3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5" name="Text Box 430">
          <a:extLst>
            <a:ext uri="{FF2B5EF4-FFF2-40B4-BE49-F238E27FC236}">
              <a16:creationId xmlns:a16="http://schemas.microsoft.com/office/drawing/2014/main" id="{0F813824-8C82-459E-84AE-629F0EA5320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6" name="Text Box 431">
          <a:extLst>
            <a:ext uri="{FF2B5EF4-FFF2-40B4-BE49-F238E27FC236}">
              <a16:creationId xmlns:a16="http://schemas.microsoft.com/office/drawing/2014/main" id="{9E483B5D-B430-4E90-A2ED-ADFA0C98745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7" name="Text Box 432">
          <a:extLst>
            <a:ext uri="{FF2B5EF4-FFF2-40B4-BE49-F238E27FC236}">
              <a16:creationId xmlns:a16="http://schemas.microsoft.com/office/drawing/2014/main" id="{A10A6251-637B-434B-B4DF-CE662BD7EE2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8" name="Text Box 433">
          <a:extLst>
            <a:ext uri="{FF2B5EF4-FFF2-40B4-BE49-F238E27FC236}">
              <a16:creationId xmlns:a16="http://schemas.microsoft.com/office/drawing/2014/main" id="{8641CF63-8F13-4756-9CD8-D30B5E0CE6F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19" name="Text Box 434">
          <a:extLst>
            <a:ext uri="{FF2B5EF4-FFF2-40B4-BE49-F238E27FC236}">
              <a16:creationId xmlns:a16="http://schemas.microsoft.com/office/drawing/2014/main" id="{BD0E81A1-E2DC-46BF-953A-C0AABCDC282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0" name="Text Box 435">
          <a:extLst>
            <a:ext uri="{FF2B5EF4-FFF2-40B4-BE49-F238E27FC236}">
              <a16:creationId xmlns:a16="http://schemas.microsoft.com/office/drawing/2014/main" id="{19CEAA14-7B0A-4217-927C-04643775709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1" name="Text Box 436">
          <a:extLst>
            <a:ext uri="{FF2B5EF4-FFF2-40B4-BE49-F238E27FC236}">
              <a16:creationId xmlns:a16="http://schemas.microsoft.com/office/drawing/2014/main" id="{073CE1E8-04C9-4E30-B47A-7AF311A5445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2" name="Text Box 437">
          <a:extLst>
            <a:ext uri="{FF2B5EF4-FFF2-40B4-BE49-F238E27FC236}">
              <a16:creationId xmlns:a16="http://schemas.microsoft.com/office/drawing/2014/main" id="{6E982AB9-EDC1-48B4-B81B-D2FEC88439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3" name="Text Box 438">
          <a:extLst>
            <a:ext uri="{FF2B5EF4-FFF2-40B4-BE49-F238E27FC236}">
              <a16:creationId xmlns:a16="http://schemas.microsoft.com/office/drawing/2014/main" id="{ED831E8D-6C55-4D80-974C-FBD1899910E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4" name="Text Box 439">
          <a:extLst>
            <a:ext uri="{FF2B5EF4-FFF2-40B4-BE49-F238E27FC236}">
              <a16:creationId xmlns:a16="http://schemas.microsoft.com/office/drawing/2014/main" id="{9A01FFBD-F7DE-4B6D-B82B-6EA666131C4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5" name="Text Box 440">
          <a:extLst>
            <a:ext uri="{FF2B5EF4-FFF2-40B4-BE49-F238E27FC236}">
              <a16:creationId xmlns:a16="http://schemas.microsoft.com/office/drawing/2014/main" id="{EEECAABF-C3A8-41E2-9651-077210330BD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6" name="Text Box 441">
          <a:extLst>
            <a:ext uri="{FF2B5EF4-FFF2-40B4-BE49-F238E27FC236}">
              <a16:creationId xmlns:a16="http://schemas.microsoft.com/office/drawing/2014/main" id="{26D62A5D-F334-4DCB-8B2B-BE5E1325F3A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7" name="Text Box 442">
          <a:extLst>
            <a:ext uri="{FF2B5EF4-FFF2-40B4-BE49-F238E27FC236}">
              <a16:creationId xmlns:a16="http://schemas.microsoft.com/office/drawing/2014/main" id="{DAE62184-2E7F-4F2D-B9E5-288880AA8E2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8" name="Text Box 443">
          <a:extLst>
            <a:ext uri="{FF2B5EF4-FFF2-40B4-BE49-F238E27FC236}">
              <a16:creationId xmlns:a16="http://schemas.microsoft.com/office/drawing/2014/main" id="{E538F872-BFF5-45E6-97C5-F2A83F28F29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29" name="Text Box 444">
          <a:extLst>
            <a:ext uri="{FF2B5EF4-FFF2-40B4-BE49-F238E27FC236}">
              <a16:creationId xmlns:a16="http://schemas.microsoft.com/office/drawing/2014/main" id="{8C698699-F9CC-4DF9-B64B-061779047E4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0" name="Text Box 445">
          <a:extLst>
            <a:ext uri="{FF2B5EF4-FFF2-40B4-BE49-F238E27FC236}">
              <a16:creationId xmlns:a16="http://schemas.microsoft.com/office/drawing/2014/main" id="{C838776A-8B9A-414D-90A7-5759A282D13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1" name="Text Box 446">
          <a:extLst>
            <a:ext uri="{FF2B5EF4-FFF2-40B4-BE49-F238E27FC236}">
              <a16:creationId xmlns:a16="http://schemas.microsoft.com/office/drawing/2014/main" id="{89A5AEA0-91DF-4FF0-9810-AC765002C64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2" name="Text Box 447">
          <a:extLst>
            <a:ext uri="{FF2B5EF4-FFF2-40B4-BE49-F238E27FC236}">
              <a16:creationId xmlns:a16="http://schemas.microsoft.com/office/drawing/2014/main" id="{8B673C79-9048-4D08-AC80-A86DC7A1423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3" name="Text Box 448">
          <a:extLst>
            <a:ext uri="{FF2B5EF4-FFF2-40B4-BE49-F238E27FC236}">
              <a16:creationId xmlns:a16="http://schemas.microsoft.com/office/drawing/2014/main" id="{BABF961E-2870-473A-B57A-9A114795CA1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4" name="Text Box 449">
          <a:extLst>
            <a:ext uri="{FF2B5EF4-FFF2-40B4-BE49-F238E27FC236}">
              <a16:creationId xmlns:a16="http://schemas.microsoft.com/office/drawing/2014/main" id="{74387B0A-BD00-4E63-9537-45730490878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5" name="Text Box 450">
          <a:extLst>
            <a:ext uri="{FF2B5EF4-FFF2-40B4-BE49-F238E27FC236}">
              <a16:creationId xmlns:a16="http://schemas.microsoft.com/office/drawing/2014/main" id="{D9A055F2-46C4-4CD1-91E3-BD9C312B256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6" name="Text Box 451">
          <a:extLst>
            <a:ext uri="{FF2B5EF4-FFF2-40B4-BE49-F238E27FC236}">
              <a16:creationId xmlns:a16="http://schemas.microsoft.com/office/drawing/2014/main" id="{658A01EE-9C0C-4D48-AC33-40BC5C6C6E3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7" name="Text Box 452">
          <a:extLst>
            <a:ext uri="{FF2B5EF4-FFF2-40B4-BE49-F238E27FC236}">
              <a16:creationId xmlns:a16="http://schemas.microsoft.com/office/drawing/2014/main" id="{0E90979B-E8EF-4F72-B1A6-C1A37175743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8" name="Text Box 453">
          <a:extLst>
            <a:ext uri="{FF2B5EF4-FFF2-40B4-BE49-F238E27FC236}">
              <a16:creationId xmlns:a16="http://schemas.microsoft.com/office/drawing/2014/main" id="{8566CCDD-E824-45C1-9101-BDB923E7BA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39" name="Text Box 454">
          <a:extLst>
            <a:ext uri="{FF2B5EF4-FFF2-40B4-BE49-F238E27FC236}">
              <a16:creationId xmlns:a16="http://schemas.microsoft.com/office/drawing/2014/main" id="{E16F0288-A293-4060-8401-6E77A3EB9C0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0" name="Text Box 455">
          <a:extLst>
            <a:ext uri="{FF2B5EF4-FFF2-40B4-BE49-F238E27FC236}">
              <a16:creationId xmlns:a16="http://schemas.microsoft.com/office/drawing/2014/main" id="{2E9C50AF-CD46-4CDD-B6B8-4680F86DDE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1" name="Text Box 456">
          <a:extLst>
            <a:ext uri="{FF2B5EF4-FFF2-40B4-BE49-F238E27FC236}">
              <a16:creationId xmlns:a16="http://schemas.microsoft.com/office/drawing/2014/main" id="{67BFB88B-5707-4B0F-9692-50CDA249319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2" name="Text Box 457">
          <a:extLst>
            <a:ext uri="{FF2B5EF4-FFF2-40B4-BE49-F238E27FC236}">
              <a16:creationId xmlns:a16="http://schemas.microsoft.com/office/drawing/2014/main" id="{71BB7425-4E13-4F83-9B00-F68799BBAD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3" name="Text Box 458">
          <a:extLst>
            <a:ext uri="{FF2B5EF4-FFF2-40B4-BE49-F238E27FC236}">
              <a16:creationId xmlns:a16="http://schemas.microsoft.com/office/drawing/2014/main" id="{475AEE51-1992-4BB4-8C05-F95687BDE06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4" name="Text Box 459">
          <a:extLst>
            <a:ext uri="{FF2B5EF4-FFF2-40B4-BE49-F238E27FC236}">
              <a16:creationId xmlns:a16="http://schemas.microsoft.com/office/drawing/2014/main" id="{F24AED6D-0A25-40B1-8341-EA0E5F5900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5" name="Text Box 460">
          <a:extLst>
            <a:ext uri="{FF2B5EF4-FFF2-40B4-BE49-F238E27FC236}">
              <a16:creationId xmlns:a16="http://schemas.microsoft.com/office/drawing/2014/main" id="{B10A8C87-8573-4233-B433-01F8F78CE7C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6" name="Text Box 461">
          <a:extLst>
            <a:ext uri="{FF2B5EF4-FFF2-40B4-BE49-F238E27FC236}">
              <a16:creationId xmlns:a16="http://schemas.microsoft.com/office/drawing/2014/main" id="{E96FD800-FE09-4423-90D7-D772033486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7" name="Text Box 462">
          <a:extLst>
            <a:ext uri="{FF2B5EF4-FFF2-40B4-BE49-F238E27FC236}">
              <a16:creationId xmlns:a16="http://schemas.microsoft.com/office/drawing/2014/main" id="{9F737099-2549-4298-A52F-265B2366E9B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8" name="Text Box 463">
          <a:extLst>
            <a:ext uri="{FF2B5EF4-FFF2-40B4-BE49-F238E27FC236}">
              <a16:creationId xmlns:a16="http://schemas.microsoft.com/office/drawing/2014/main" id="{25FA18B5-8CE5-458B-9728-E649175AFEF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49" name="Text Box 464">
          <a:extLst>
            <a:ext uri="{FF2B5EF4-FFF2-40B4-BE49-F238E27FC236}">
              <a16:creationId xmlns:a16="http://schemas.microsoft.com/office/drawing/2014/main" id="{174E66E6-DC55-45F7-8942-76E0D8BEA34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0" name="Text Box 465">
          <a:extLst>
            <a:ext uri="{FF2B5EF4-FFF2-40B4-BE49-F238E27FC236}">
              <a16:creationId xmlns:a16="http://schemas.microsoft.com/office/drawing/2014/main" id="{EC3E5B72-C03D-4D86-841B-9CCE540DC3C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1" name="Text Box 466">
          <a:extLst>
            <a:ext uri="{FF2B5EF4-FFF2-40B4-BE49-F238E27FC236}">
              <a16:creationId xmlns:a16="http://schemas.microsoft.com/office/drawing/2014/main" id="{DF58CBE5-800F-4CDC-8C05-C660DFD20E7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2" name="Text Box 467">
          <a:extLst>
            <a:ext uri="{FF2B5EF4-FFF2-40B4-BE49-F238E27FC236}">
              <a16:creationId xmlns:a16="http://schemas.microsoft.com/office/drawing/2014/main" id="{1918FA77-D38E-4CEF-8287-066E91512EB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3" name="Text Box 468">
          <a:extLst>
            <a:ext uri="{FF2B5EF4-FFF2-40B4-BE49-F238E27FC236}">
              <a16:creationId xmlns:a16="http://schemas.microsoft.com/office/drawing/2014/main" id="{D31C82E7-C7D9-4768-9360-70880AA9E04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4" name="Text Box 469">
          <a:extLst>
            <a:ext uri="{FF2B5EF4-FFF2-40B4-BE49-F238E27FC236}">
              <a16:creationId xmlns:a16="http://schemas.microsoft.com/office/drawing/2014/main" id="{E0DE1E06-7DDD-4FE7-8298-D77E48133F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5" name="Text Box 470">
          <a:extLst>
            <a:ext uri="{FF2B5EF4-FFF2-40B4-BE49-F238E27FC236}">
              <a16:creationId xmlns:a16="http://schemas.microsoft.com/office/drawing/2014/main" id="{F87FC30A-F642-4723-903C-D6B5DD2B57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6" name="Text Box 471">
          <a:extLst>
            <a:ext uri="{FF2B5EF4-FFF2-40B4-BE49-F238E27FC236}">
              <a16:creationId xmlns:a16="http://schemas.microsoft.com/office/drawing/2014/main" id="{838C7064-8E8C-4ECA-A006-8A2D5A1151E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7" name="Text Box 472">
          <a:extLst>
            <a:ext uri="{FF2B5EF4-FFF2-40B4-BE49-F238E27FC236}">
              <a16:creationId xmlns:a16="http://schemas.microsoft.com/office/drawing/2014/main" id="{6C62A563-3374-4044-81C4-0368E1FDFD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8" name="Text Box 473">
          <a:extLst>
            <a:ext uri="{FF2B5EF4-FFF2-40B4-BE49-F238E27FC236}">
              <a16:creationId xmlns:a16="http://schemas.microsoft.com/office/drawing/2014/main" id="{65A0F095-285F-475E-BFEB-C8B7CF4934A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59" name="Text Box 474">
          <a:extLst>
            <a:ext uri="{FF2B5EF4-FFF2-40B4-BE49-F238E27FC236}">
              <a16:creationId xmlns:a16="http://schemas.microsoft.com/office/drawing/2014/main" id="{F2EDA2E7-1D07-4ECD-81C8-9D64F0DBBEE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0" name="Text Box 475">
          <a:extLst>
            <a:ext uri="{FF2B5EF4-FFF2-40B4-BE49-F238E27FC236}">
              <a16:creationId xmlns:a16="http://schemas.microsoft.com/office/drawing/2014/main" id="{F6EADA83-BEB1-4BF7-AA3B-DBC79177621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1" name="Text Box 476">
          <a:extLst>
            <a:ext uri="{FF2B5EF4-FFF2-40B4-BE49-F238E27FC236}">
              <a16:creationId xmlns:a16="http://schemas.microsoft.com/office/drawing/2014/main" id="{635F6C9E-E402-43FB-8023-5FF02114608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2" name="Text Box 477">
          <a:extLst>
            <a:ext uri="{FF2B5EF4-FFF2-40B4-BE49-F238E27FC236}">
              <a16:creationId xmlns:a16="http://schemas.microsoft.com/office/drawing/2014/main" id="{17C00A06-ECD8-4D5C-8FFC-83F3DF12845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3" name="Text Box 478">
          <a:extLst>
            <a:ext uri="{FF2B5EF4-FFF2-40B4-BE49-F238E27FC236}">
              <a16:creationId xmlns:a16="http://schemas.microsoft.com/office/drawing/2014/main" id="{A09F9682-DF8E-47B7-998D-419F9C801CD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4" name="Text Box 479">
          <a:extLst>
            <a:ext uri="{FF2B5EF4-FFF2-40B4-BE49-F238E27FC236}">
              <a16:creationId xmlns:a16="http://schemas.microsoft.com/office/drawing/2014/main" id="{1B353E23-1CA1-40E9-889F-D08E5B61590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5" name="Text Box 480">
          <a:extLst>
            <a:ext uri="{FF2B5EF4-FFF2-40B4-BE49-F238E27FC236}">
              <a16:creationId xmlns:a16="http://schemas.microsoft.com/office/drawing/2014/main" id="{277F9940-2F52-4D80-9441-180E4E6D5FB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6" name="Text Box 481">
          <a:extLst>
            <a:ext uri="{FF2B5EF4-FFF2-40B4-BE49-F238E27FC236}">
              <a16:creationId xmlns:a16="http://schemas.microsoft.com/office/drawing/2014/main" id="{2DA9E564-736E-4B73-8FA7-25567440AAC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7" name="Text Box 482">
          <a:extLst>
            <a:ext uri="{FF2B5EF4-FFF2-40B4-BE49-F238E27FC236}">
              <a16:creationId xmlns:a16="http://schemas.microsoft.com/office/drawing/2014/main" id="{9C0DF299-CF4E-4580-968C-2FA363B1BC9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8" name="Text Box 483">
          <a:extLst>
            <a:ext uri="{FF2B5EF4-FFF2-40B4-BE49-F238E27FC236}">
              <a16:creationId xmlns:a16="http://schemas.microsoft.com/office/drawing/2014/main" id="{944B53D3-BF32-43D8-AAF9-68D4A32B5CD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69" name="Text Box 484">
          <a:extLst>
            <a:ext uri="{FF2B5EF4-FFF2-40B4-BE49-F238E27FC236}">
              <a16:creationId xmlns:a16="http://schemas.microsoft.com/office/drawing/2014/main" id="{7BDAD397-9D05-4B84-AF33-B120906B39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0" name="Text Box 485">
          <a:extLst>
            <a:ext uri="{FF2B5EF4-FFF2-40B4-BE49-F238E27FC236}">
              <a16:creationId xmlns:a16="http://schemas.microsoft.com/office/drawing/2014/main" id="{4F5D83D3-CCA3-46EF-9E71-4B7E3F38D03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1" name="Text Box 486">
          <a:extLst>
            <a:ext uri="{FF2B5EF4-FFF2-40B4-BE49-F238E27FC236}">
              <a16:creationId xmlns:a16="http://schemas.microsoft.com/office/drawing/2014/main" id="{8E315AA8-9B72-403D-87E5-3E660731A7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2" name="Text Box 487">
          <a:extLst>
            <a:ext uri="{FF2B5EF4-FFF2-40B4-BE49-F238E27FC236}">
              <a16:creationId xmlns:a16="http://schemas.microsoft.com/office/drawing/2014/main" id="{2D3A59DC-3FEA-4BCB-A036-E7C339226AB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3" name="Text Box 488">
          <a:extLst>
            <a:ext uri="{FF2B5EF4-FFF2-40B4-BE49-F238E27FC236}">
              <a16:creationId xmlns:a16="http://schemas.microsoft.com/office/drawing/2014/main" id="{39A2FB38-E1A9-42DC-9175-926E9A1EF58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4" name="Text Box 489">
          <a:extLst>
            <a:ext uri="{FF2B5EF4-FFF2-40B4-BE49-F238E27FC236}">
              <a16:creationId xmlns:a16="http://schemas.microsoft.com/office/drawing/2014/main" id="{73344F2F-0CFD-4B87-90EB-30F1B7F4B71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5" name="Text Box 490">
          <a:extLst>
            <a:ext uri="{FF2B5EF4-FFF2-40B4-BE49-F238E27FC236}">
              <a16:creationId xmlns:a16="http://schemas.microsoft.com/office/drawing/2014/main" id="{3D3109AC-EBD5-4A78-857F-A9029137E3C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6" name="Text Box 491">
          <a:extLst>
            <a:ext uri="{FF2B5EF4-FFF2-40B4-BE49-F238E27FC236}">
              <a16:creationId xmlns:a16="http://schemas.microsoft.com/office/drawing/2014/main" id="{A7D96D89-F974-4D20-857A-01C57AD0DF2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7" name="Text Box 492">
          <a:extLst>
            <a:ext uri="{FF2B5EF4-FFF2-40B4-BE49-F238E27FC236}">
              <a16:creationId xmlns:a16="http://schemas.microsoft.com/office/drawing/2014/main" id="{08718830-D192-473B-885D-6E058E4038B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8" name="Text Box 493">
          <a:extLst>
            <a:ext uri="{FF2B5EF4-FFF2-40B4-BE49-F238E27FC236}">
              <a16:creationId xmlns:a16="http://schemas.microsoft.com/office/drawing/2014/main" id="{EBBFBE16-7C99-4C8A-8154-ABAEA20F707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79" name="Text Box 494">
          <a:extLst>
            <a:ext uri="{FF2B5EF4-FFF2-40B4-BE49-F238E27FC236}">
              <a16:creationId xmlns:a16="http://schemas.microsoft.com/office/drawing/2014/main" id="{0C237E44-E7DC-4D6C-85E7-B6ED6FF7E04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0" name="Text Box 495">
          <a:extLst>
            <a:ext uri="{FF2B5EF4-FFF2-40B4-BE49-F238E27FC236}">
              <a16:creationId xmlns:a16="http://schemas.microsoft.com/office/drawing/2014/main" id="{2B1A59D1-154A-4690-A431-32F208F209B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1" name="Text Box 496">
          <a:extLst>
            <a:ext uri="{FF2B5EF4-FFF2-40B4-BE49-F238E27FC236}">
              <a16:creationId xmlns:a16="http://schemas.microsoft.com/office/drawing/2014/main" id="{2F878811-A00F-4CDD-AEAD-493186E7A86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2" name="Text Box 497">
          <a:extLst>
            <a:ext uri="{FF2B5EF4-FFF2-40B4-BE49-F238E27FC236}">
              <a16:creationId xmlns:a16="http://schemas.microsoft.com/office/drawing/2014/main" id="{DC4628A5-BBB7-408A-9FDB-EE7B7BD00E4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3" name="Text Box 498">
          <a:extLst>
            <a:ext uri="{FF2B5EF4-FFF2-40B4-BE49-F238E27FC236}">
              <a16:creationId xmlns:a16="http://schemas.microsoft.com/office/drawing/2014/main" id="{074F282B-B9F0-4253-9030-F9006D6C4BB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4" name="Text Box 499">
          <a:extLst>
            <a:ext uri="{FF2B5EF4-FFF2-40B4-BE49-F238E27FC236}">
              <a16:creationId xmlns:a16="http://schemas.microsoft.com/office/drawing/2014/main" id="{22DF6362-C920-4F4E-AF9C-18EE82577E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5" name="Text Box 500">
          <a:extLst>
            <a:ext uri="{FF2B5EF4-FFF2-40B4-BE49-F238E27FC236}">
              <a16:creationId xmlns:a16="http://schemas.microsoft.com/office/drawing/2014/main" id="{D5EBF15E-5D3A-4A0B-9A72-188273184B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6" name="Text Box 501">
          <a:extLst>
            <a:ext uri="{FF2B5EF4-FFF2-40B4-BE49-F238E27FC236}">
              <a16:creationId xmlns:a16="http://schemas.microsoft.com/office/drawing/2014/main" id="{FA7C46AD-2D82-400D-A185-5022364CD21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7" name="Text Box 502">
          <a:extLst>
            <a:ext uri="{FF2B5EF4-FFF2-40B4-BE49-F238E27FC236}">
              <a16:creationId xmlns:a16="http://schemas.microsoft.com/office/drawing/2014/main" id="{CFB3678A-6A34-4436-AD09-67CE3F7F523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8" name="Text Box 503">
          <a:extLst>
            <a:ext uri="{FF2B5EF4-FFF2-40B4-BE49-F238E27FC236}">
              <a16:creationId xmlns:a16="http://schemas.microsoft.com/office/drawing/2014/main" id="{342F2444-BB97-42F6-A6A1-B49230603C4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89" name="Text Box 504">
          <a:extLst>
            <a:ext uri="{FF2B5EF4-FFF2-40B4-BE49-F238E27FC236}">
              <a16:creationId xmlns:a16="http://schemas.microsoft.com/office/drawing/2014/main" id="{430F6E88-F2B7-43C0-AB54-D0C7A633CC4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0" name="Text Box 505">
          <a:extLst>
            <a:ext uri="{FF2B5EF4-FFF2-40B4-BE49-F238E27FC236}">
              <a16:creationId xmlns:a16="http://schemas.microsoft.com/office/drawing/2014/main" id="{0D61737C-88A8-4FC5-A287-7EE1633AF1E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1" name="Text Box 506">
          <a:extLst>
            <a:ext uri="{FF2B5EF4-FFF2-40B4-BE49-F238E27FC236}">
              <a16:creationId xmlns:a16="http://schemas.microsoft.com/office/drawing/2014/main" id="{7AE69C8A-89AF-4D15-B0A3-9E507909C55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2" name="Text Box 507">
          <a:extLst>
            <a:ext uri="{FF2B5EF4-FFF2-40B4-BE49-F238E27FC236}">
              <a16:creationId xmlns:a16="http://schemas.microsoft.com/office/drawing/2014/main" id="{45CC355E-B594-4272-BC35-99B6015441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3" name="Text Box 508">
          <a:extLst>
            <a:ext uri="{FF2B5EF4-FFF2-40B4-BE49-F238E27FC236}">
              <a16:creationId xmlns:a16="http://schemas.microsoft.com/office/drawing/2014/main" id="{3EAEBC36-1732-46B5-94E7-4BDE00D20EF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4" name="Text Box 509">
          <a:extLst>
            <a:ext uri="{FF2B5EF4-FFF2-40B4-BE49-F238E27FC236}">
              <a16:creationId xmlns:a16="http://schemas.microsoft.com/office/drawing/2014/main" id="{B4A70382-3761-4DCA-838B-96BAB3D439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5" name="Text Box 510">
          <a:extLst>
            <a:ext uri="{FF2B5EF4-FFF2-40B4-BE49-F238E27FC236}">
              <a16:creationId xmlns:a16="http://schemas.microsoft.com/office/drawing/2014/main" id="{9BC8AD9F-C1F7-4939-BB54-603CAB612A1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6" name="Text Box 511">
          <a:extLst>
            <a:ext uri="{FF2B5EF4-FFF2-40B4-BE49-F238E27FC236}">
              <a16:creationId xmlns:a16="http://schemas.microsoft.com/office/drawing/2014/main" id="{C4EC130A-94AD-4F97-8567-7F91C4504B7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7" name="Text Box 512">
          <a:extLst>
            <a:ext uri="{FF2B5EF4-FFF2-40B4-BE49-F238E27FC236}">
              <a16:creationId xmlns:a16="http://schemas.microsoft.com/office/drawing/2014/main" id="{D05DF729-BFD6-48C2-9D6B-9648DF10451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8" name="Text Box 513">
          <a:extLst>
            <a:ext uri="{FF2B5EF4-FFF2-40B4-BE49-F238E27FC236}">
              <a16:creationId xmlns:a16="http://schemas.microsoft.com/office/drawing/2014/main" id="{5ADA10F3-F56E-472C-812F-BFC54659116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499" name="Text Box 514">
          <a:extLst>
            <a:ext uri="{FF2B5EF4-FFF2-40B4-BE49-F238E27FC236}">
              <a16:creationId xmlns:a16="http://schemas.microsoft.com/office/drawing/2014/main" id="{5424A003-5118-400E-82AF-B100A613475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0" name="Text Box 515">
          <a:extLst>
            <a:ext uri="{FF2B5EF4-FFF2-40B4-BE49-F238E27FC236}">
              <a16:creationId xmlns:a16="http://schemas.microsoft.com/office/drawing/2014/main" id="{E4257702-072B-4AF9-8D1D-71DBFBD1EF4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1" name="Text Box 516">
          <a:extLst>
            <a:ext uri="{FF2B5EF4-FFF2-40B4-BE49-F238E27FC236}">
              <a16:creationId xmlns:a16="http://schemas.microsoft.com/office/drawing/2014/main" id="{A8C0F6E5-3AC9-402D-944A-7DCE9E74C42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2" name="Text Box 517">
          <a:extLst>
            <a:ext uri="{FF2B5EF4-FFF2-40B4-BE49-F238E27FC236}">
              <a16:creationId xmlns:a16="http://schemas.microsoft.com/office/drawing/2014/main" id="{57ED3F74-AC0D-4532-85C3-02576EAE290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3" name="Text Box 518">
          <a:extLst>
            <a:ext uri="{FF2B5EF4-FFF2-40B4-BE49-F238E27FC236}">
              <a16:creationId xmlns:a16="http://schemas.microsoft.com/office/drawing/2014/main" id="{A2C47638-372F-4043-A816-852E752AB8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4" name="Text Box 519">
          <a:extLst>
            <a:ext uri="{FF2B5EF4-FFF2-40B4-BE49-F238E27FC236}">
              <a16:creationId xmlns:a16="http://schemas.microsoft.com/office/drawing/2014/main" id="{9FE93153-69FF-4184-B0F0-A7D6811E52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5" name="Text Box 520">
          <a:extLst>
            <a:ext uri="{FF2B5EF4-FFF2-40B4-BE49-F238E27FC236}">
              <a16:creationId xmlns:a16="http://schemas.microsoft.com/office/drawing/2014/main" id="{07982C8D-D801-4213-9B1A-1AC115B961F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6" name="Text Box 521">
          <a:extLst>
            <a:ext uri="{FF2B5EF4-FFF2-40B4-BE49-F238E27FC236}">
              <a16:creationId xmlns:a16="http://schemas.microsoft.com/office/drawing/2014/main" id="{0906F2C1-7371-4608-857D-BE7CADEE60F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7" name="Text Box 522">
          <a:extLst>
            <a:ext uri="{FF2B5EF4-FFF2-40B4-BE49-F238E27FC236}">
              <a16:creationId xmlns:a16="http://schemas.microsoft.com/office/drawing/2014/main" id="{49DF1774-5EBA-49FD-9256-3FB918F64F6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8" name="Text Box 523">
          <a:extLst>
            <a:ext uri="{FF2B5EF4-FFF2-40B4-BE49-F238E27FC236}">
              <a16:creationId xmlns:a16="http://schemas.microsoft.com/office/drawing/2014/main" id="{78285992-12AA-4333-9013-4F6D2ED24B6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09" name="Text Box 524">
          <a:extLst>
            <a:ext uri="{FF2B5EF4-FFF2-40B4-BE49-F238E27FC236}">
              <a16:creationId xmlns:a16="http://schemas.microsoft.com/office/drawing/2014/main" id="{4ED35424-45B5-417F-933B-0880F5F3910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0" name="Text Box 525">
          <a:extLst>
            <a:ext uri="{FF2B5EF4-FFF2-40B4-BE49-F238E27FC236}">
              <a16:creationId xmlns:a16="http://schemas.microsoft.com/office/drawing/2014/main" id="{FDE24B98-9B29-4665-ADC3-4D5204C1D6F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1" name="Text Box 526">
          <a:extLst>
            <a:ext uri="{FF2B5EF4-FFF2-40B4-BE49-F238E27FC236}">
              <a16:creationId xmlns:a16="http://schemas.microsoft.com/office/drawing/2014/main" id="{8CE2680F-290C-4757-B4F9-B5C41C1871C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2" name="Text Box 527">
          <a:extLst>
            <a:ext uri="{FF2B5EF4-FFF2-40B4-BE49-F238E27FC236}">
              <a16:creationId xmlns:a16="http://schemas.microsoft.com/office/drawing/2014/main" id="{C4217622-3C34-4803-B987-7C578B4BBD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3" name="Text Box 528">
          <a:extLst>
            <a:ext uri="{FF2B5EF4-FFF2-40B4-BE49-F238E27FC236}">
              <a16:creationId xmlns:a16="http://schemas.microsoft.com/office/drawing/2014/main" id="{D7B488EA-E7BC-4CEF-8C27-7E57E62ED7C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4" name="Text Box 529">
          <a:extLst>
            <a:ext uri="{FF2B5EF4-FFF2-40B4-BE49-F238E27FC236}">
              <a16:creationId xmlns:a16="http://schemas.microsoft.com/office/drawing/2014/main" id="{DB9013D5-3DBA-41D5-9D15-F1DA7A51776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5" name="Text Box 530">
          <a:extLst>
            <a:ext uri="{FF2B5EF4-FFF2-40B4-BE49-F238E27FC236}">
              <a16:creationId xmlns:a16="http://schemas.microsoft.com/office/drawing/2014/main" id="{93ED24CC-0A22-4BA7-A31C-C60BAC79000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6" name="Text Box 531">
          <a:extLst>
            <a:ext uri="{FF2B5EF4-FFF2-40B4-BE49-F238E27FC236}">
              <a16:creationId xmlns:a16="http://schemas.microsoft.com/office/drawing/2014/main" id="{41D33FFD-4E50-4AEF-8584-222C937FA96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7" name="Text Box 532">
          <a:extLst>
            <a:ext uri="{FF2B5EF4-FFF2-40B4-BE49-F238E27FC236}">
              <a16:creationId xmlns:a16="http://schemas.microsoft.com/office/drawing/2014/main" id="{B27414BC-236F-42DE-8EBB-C360AA0096F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8" name="Text Box 533">
          <a:extLst>
            <a:ext uri="{FF2B5EF4-FFF2-40B4-BE49-F238E27FC236}">
              <a16:creationId xmlns:a16="http://schemas.microsoft.com/office/drawing/2014/main" id="{9294AABE-B29A-432A-AF31-F646A0FCFC4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19" name="Text Box 534">
          <a:extLst>
            <a:ext uri="{FF2B5EF4-FFF2-40B4-BE49-F238E27FC236}">
              <a16:creationId xmlns:a16="http://schemas.microsoft.com/office/drawing/2014/main" id="{B2D5C102-F48A-4255-A685-3C884FEDED1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0" name="Text Box 535">
          <a:extLst>
            <a:ext uri="{FF2B5EF4-FFF2-40B4-BE49-F238E27FC236}">
              <a16:creationId xmlns:a16="http://schemas.microsoft.com/office/drawing/2014/main" id="{7E191015-CB1D-459C-9A35-D23D8A739E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1" name="Text Box 536">
          <a:extLst>
            <a:ext uri="{FF2B5EF4-FFF2-40B4-BE49-F238E27FC236}">
              <a16:creationId xmlns:a16="http://schemas.microsoft.com/office/drawing/2014/main" id="{E97275B6-151E-43CD-98D2-E750DBDAF31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2" name="Text Box 537">
          <a:extLst>
            <a:ext uri="{FF2B5EF4-FFF2-40B4-BE49-F238E27FC236}">
              <a16:creationId xmlns:a16="http://schemas.microsoft.com/office/drawing/2014/main" id="{71DEE633-0EE7-4C79-A3F7-E0749E980A5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3" name="Text Box 538">
          <a:extLst>
            <a:ext uri="{FF2B5EF4-FFF2-40B4-BE49-F238E27FC236}">
              <a16:creationId xmlns:a16="http://schemas.microsoft.com/office/drawing/2014/main" id="{66A26442-8657-48CC-B0CB-8B10A8A864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4" name="Text Box 539">
          <a:extLst>
            <a:ext uri="{FF2B5EF4-FFF2-40B4-BE49-F238E27FC236}">
              <a16:creationId xmlns:a16="http://schemas.microsoft.com/office/drawing/2014/main" id="{90CA9971-06DB-4EB7-8893-E392AF921CC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5" name="Text Box 540">
          <a:extLst>
            <a:ext uri="{FF2B5EF4-FFF2-40B4-BE49-F238E27FC236}">
              <a16:creationId xmlns:a16="http://schemas.microsoft.com/office/drawing/2014/main" id="{7C949BB3-F048-4D92-AA3D-09F7F53F9F0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6" name="Text Box 541">
          <a:extLst>
            <a:ext uri="{FF2B5EF4-FFF2-40B4-BE49-F238E27FC236}">
              <a16:creationId xmlns:a16="http://schemas.microsoft.com/office/drawing/2014/main" id="{01C44BD4-35BA-483C-8198-2D2E7DE9E9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7" name="Text Box 542">
          <a:extLst>
            <a:ext uri="{FF2B5EF4-FFF2-40B4-BE49-F238E27FC236}">
              <a16:creationId xmlns:a16="http://schemas.microsoft.com/office/drawing/2014/main" id="{6CC3C42F-94B9-4BF7-A8CE-376FD537C6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8" name="Text Box 543">
          <a:extLst>
            <a:ext uri="{FF2B5EF4-FFF2-40B4-BE49-F238E27FC236}">
              <a16:creationId xmlns:a16="http://schemas.microsoft.com/office/drawing/2014/main" id="{1BA418AE-8200-4772-A0A8-678128F1332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29" name="Text Box 544">
          <a:extLst>
            <a:ext uri="{FF2B5EF4-FFF2-40B4-BE49-F238E27FC236}">
              <a16:creationId xmlns:a16="http://schemas.microsoft.com/office/drawing/2014/main" id="{A3A47028-2C93-4F18-B8E7-F7AF2DCF9E6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0" name="Text Box 545">
          <a:extLst>
            <a:ext uri="{FF2B5EF4-FFF2-40B4-BE49-F238E27FC236}">
              <a16:creationId xmlns:a16="http://schemas.microsoft.com/office/drawing/2014/main" id="{BED5C988-DFFB-4666-B089-14506504EB9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1" name="Text Box 546">
          <a:extLst>
            <a:ext uri="{FF2B5EF4-FFF2-40B4-BE49-F238E27FC236}">
              <a16:creationId xmlns:a16="http://schemas.microsoft.com/office/drawing/2014/main" id="{DB57B001-2C08-4435-84E8-3E09D7AB001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2" name="Text Box 547">
          <a:extLst>
            <a:ext uri="{FF2B5EF4-FFF2-40B4-BE49-F238E27FC236}">
              <a16:creationId xmlns:a16="http://schemas.microsoft.com/office/drawing/2014/main" id="{0EB2928A-6AE3-411A-AB37-CDD801C8E86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3" name="Text Box 548">
          <a:extLst>
            <a:ext uri="{FF2B5EF4-FFF2-40B4-BE49-F238E27FC236}">
              <a16:creationId xmlns:a16="http://schemas.microsoft.com/office/drawing/2014/main" id="{4000DFAA-C8A6-4B7C-BB87-84ABBAAD3CF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4" name="Text Box 549">
          <a:extLst>
            <a:ext uri="{FF2B5EF4-FFF2-40B4-BE49-F238E27FC236}">
              <a16:creationId xmlns:a16="http://schemas.microsoft.com/office/drawing/2014/main" id="{1DCC805D-8558-4D0A-A3F3-94B522EA2FB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5" name="Text Box 550">
          <a:extLst>
            <a:ext uri="{FF2B5EF4-FFF2-40B4-BE49-F238E27FC236}">
              <a16:creationId xmlns:a16="http://schemas.microsoft.com/office/drawing/2014/main" id="{858CBAE2-19DD-46BD-A211-8081DCC31E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6" name="Text Box 551">
          <a:extLst>
            <a:ext uri="{FF2B5EF4-FFF2-40B4-BE49-F238E27FC236}">
              <a16:creationId xmlns:a16="http://schemas.microsoft.com/office/drawing/2014/main" id="{0E9FB1A0-0FB6-4E30-9683-FC9E7D72800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7" name="Text Box 552">
          <a:extLst>
            <a:ext uri="{FF2B5EF4-FFF2-40B4-BE49-F238E27FC236}">
              <a16:creationId xmlns:a16="http://schemas.microsoft.com/office/drawing/2014/main" id="{267AFF08-52EF-4672-9315-B7FE9394DBB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8" name="Text Box 553">
          <a:extLst>
            <a:ext uri="{FF2B5EF4-FFF2-40B4-BE49-F238E27FC236}">
              <a16:creationId xmlns:a16="http://schemas.microsoft.com/office/drawing/2014/main" id="{DD735625-0EEF-4F73-B786-DD686355CC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39" name="Text Box 554">
          <a:extLst>
            <a:ext uri="{FF2B5EF4-FFF2-40B4-BE49-F238E27FC236}">
              <a16:creationId xmlns:a16="http://schemas.microsoft.com/office/drawing/2014/main" id="{DE2E415C-FC92-481B-9DB9-B6925673322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0" name="Text Box 555">
          <a:extLst>
            <a:ext uri="{FF2B5EF4-FFF2-40B4-BE49-F238E27FC236}">
              <a16:creationId xmlns:a16="http://schemas.microsoft.com/office/drawing/2014/main" id="{17A7390E-9A94-41AB-BE6A-6C8214E67C4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1" name="Text Box 556">
          <a:extLst>
            <a:ext uri="{FF2B5EF4-FFF2-40B4-BE49-F238E27FC236}">
              <a16:creationId xmlns:a16="http://schemas.microsoft.com/office/drawing/2014/main" id="{8A30369C-E118-417D-B4D7-BB7F445C90B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2" name="Text Box 557">
          <a:extLst>
            <a:ext uri="{FF2B5EF4-FFF2-40B4-BE49-F238E27FC236}">
              <a16:creationId xmlns:a16="http://schemas.microsoft.com/office/drawing/2014/main" id="{2DD63802-0D81-43FA-AE6F-D6A1D60CBD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3" name="Text Box 558">
          <a:extLst>
            <a:ext uri="{FF2B5EF4-FFF2-40B4-BE49-F238E27FC236}">
              <a16:creationId xmlns:a16="http://schemas.microsoft.com/office/drawing/2014/main" id="{C35B3223-F3E3-44FF-AB4C-8D93F4B26AE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4" name="Text Box 559">
          <a:extLst>
            <a:ext uri="{FF2B5EF4-FFF2-40B4-BE49-F238E27FC236}">
              <a16:creationId xmlns:a16="http://schemas.microsoft.com/office/drawing/2014/main" id="{F585E3A9-5280-4F26-90CB-2FE5D13D24A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5" name="Text Box 560">
          <a:extLst>
            <a:ext uri="{FF2B5EF4-FFF2-40B4-BE49-F238E27FC236}">
              <a16:creationId xmlns:a16="http://schemas.microsoft.com/office/drawing/2014/main" id="{9A30CA25-7FDE-40FD-86B6-467880C19A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6" name="Text Box 561">
          <a:extLst>
            <a:ext uri="{FF2B5EF4-FFF2-40B4-BE49-F238E27FC236}">
              <a16:creationId xmlns:a16="http://schemas.microsoft.com/office/drawing/2014/main" id="{1ED94D7C-46C9-4F2F-8569-B913793F76A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7" name="Text Box 562">
          <a:extLst>
            <a:ext uri="{FF2B5EF4-FFF2-40B4-BE49-F238E27FC236}">
              <a16:creationId xmlns:a16="http://schemas.microsoft.com/office/drawing/2014/main" id="{358421F5-EBA9-4914-9831-E9E98D08602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8" name="Text Box 563">
          <a:extLst>
            <a:ext uri="{FF2B5EF4-FFF2-40B4-BE49-F238E27FC236}">
              <a16:creationId xmlns:a16="http://schemas.microsoft.com/office/drawing/2014/main" id="{AF08DA77-B3B9-489E-908C-3A616A02A48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49" name="Text Box 564">
          <a:extLst>
            <a:ext uri="{FF2B5EF4-FFF2-40B4-BE49-F238E27FC236}">
              <a16:creationId xmlns:a16="http://schemas.microsoft.com/office/drawing/2014/main" id="{8C7B12C4-B786-4FC7-B096-75655CB5DCA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0" name="Text Box 565">
          <a:extLst>
            <a:ext uri="{FF2B5EF4-FFF2-40B4-BE49-F238E27FC236}">
              <a16:creationId xmlns:a16="http://schemas.microsoft.com/office/drawing/2014/main" id="{B6089540-5B76-4B40-A3CC-8ABC4F13D8E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1" name="Text Box 566">
          <a:extLst>
            <a:ext uri="{FF2B5EF4-FFF2-40B4-BE49-F238E27FC236}">
              <a16:creationId xmlns:a16="http://schemas.microsoft.com/office/drawing/2014/main" id="{FB4A69ED-94F0-4E68-9ACC-D2431A60759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2" name="Text Box 567">
          <a:extLst>
            <a:ext uri="{FF2B5EF4-FFF2-40B4-BE49-F238E27FC236}">
              <a16:creationId xmlns:a16="http://schemas.microsoft.com/office/drawing/2014/main" id="{0CBD7E7F-A402-4733-891D-EF38415C24C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3" name="Text Box 568">
          <a:extLst>
            <a:ext uri="{FF2B5EF4-FFF2-40B4-BE49-F238E27FC236}">
              <a16:creationId xmlns:a16="http://schemas.microsoft.com/office/drawing/2014/main" id="{65358E3F-9518-405C-984A-74293DD0C6E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4" name="Text Box 569">
          <a:extLst>
            <a:ext uri="{FF2B5EF4-FFF2-40B4-BE49-F238E27FC236}">
              <a16:creationId xmlns:a16="http://schemas.microsoft.com/office/drawing/2014/main" id="{CCD8CD66-184F-48BB-B11B-A88DF69768A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5" name="Text Box 570">
          <a:extLst>
            <a:ext uri="{FF2B5EF4-FFF2-40B4-BE49-F238E27FC236}">
              <a16:creationId xmlns:a16="http://schemas.microsoft.com/office/drawing/2014/main" id="{9E3F09CC-FA48-4019-86A6-EFABA8B0899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6" name="Text Box 571">
          <a:extLst>
            <a:ext uri="{FF2B5EF4-FFF2-40B4-BE49-F238E27FC236}">
              <a16:creationId xmlns:a16="http://schemas.microsoft.com/office/drawing/2014/main" id="{499F4E43-4B36-4757-A7A6-41F46247FBC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7" name="Text Box 572">
          <a:extLst>
            <a:ext uri="{FF2B5EF4-FFF2-40B4-BE49-F238E27FC236}">
              <a16:creationId xmlns:a16="http://schemas.microsoft.com/office/drawing/2014/main" id="{F2F84517-E162-4E4D-BF27-C4464337B2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8" name="Text Box 573">
          <a:extLst>
            <a:ext uri="{FF2B5EF4-FFF2-40B4-BE49-F238E27FC236}">
              <a16:creationId xmlns:a16="http://schemas.microsoft.com/office/drawing/2014/main" id="{7FC0EC85-3A40-44A1-9729-7F9B40965E1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59" name="Text Box 574">
          <a:extLst>
            <a:ext uri="{FF2B5EF4-FFF2-40B4-BE49-F238E27FC236}">
              <a16:creationId xmlns:a16="http://schemas.microsoft.com/office/drawing/2014/main" id="{536E0B4E-DEA9-45BF-87BD-657E3EA3957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0" name="Text Box 575">
          <a:extLst>
            <a:ext uri="{FF2B5EF4-FFF2-40B4-BE49-F238E27FC236}">
              <a16:creationId xmlns:a16="http://schemas.microsoft.com/office/drawing/2014/main" id="{BE8EAB59-17BC-4000-9346-9441142718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1" name="Text Box 576">
          <a:extLst>
            <a:ext uri="{FF2B5EF4-FFF2-40B4-BE49-F238E27FC236}">
              <a16:creationId xmlns:a16="http://schemas.microsoft.com/office/drawing/2014/main" id="{743B420A-7918-4C7C-8372-FD507F02F4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2" name="Text Box 577">
          <a:extLst>
            <a:ext uri="{FF2B5EF4-FFF2-40B4-BE49-F238E27FC236}">
              <a16:creationId xmlns:a16="http://schemas.microsoft.com/office/drawing/2014/main" id="{DDE7A420-C700-4A29-A394-76D7894CAA3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3" name="Text Box 578">
          <a:extLst>
            <a:ext uri="{FF2B5EF4-FFF2-40B4-BE49-F238E27FC236}">
              <a16:creationId xmlns:a16="http://schemas.microsoft.com/office/drawing/2014/main" id="{F1EFBD9D-DFD5-40C8-A23F-E2E2B1ADEA1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4" name="Text Box 579">
          <a:extLst>
            <a:ext uri="{FF2B5EF4-FFF2-40B4-BE49-F238E27FC236}">
              <a16:creationId xmlns:a16="http://schemas.microsoft.com/office/drawing/2014/main" id="{9B5831DB-7181-411E-9A24-4181B08674D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5" name="Text Box 580">
          <a:extLst>
            <a:ext uri="{FF2B5EF4-FFF2-40B4-BE49-F238E27FC236}">
              <a16:creationId xmlns:a16="http://schemas.microsoft.com/office/drawing/2014/main" id="{8B9EC8A3-4625-450A-9E70-FD65E9EDDB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6" name="Text Box 581">
          <a:extLst>
            <a:ext uri="{FF2B5EF4-FFF2-40B4-BE49-F238E27FC236}">
              <a16:creationId xmlns:a16="http://schemas.microsoft.com/office/drawing/2014/main" id="{C0727638-C243-46AD-A327-2FEE911DCC0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7" name="Text Box 582">
          <a:extLst>
            <a:ext uri="{FF2B5EF4-FFF2-40B4-BE49-F238E27FC236}">
              <a16:creationId xmlns:a16="http://schemas.microsoft.com/office/drawing/2014/main" id="{28B98922-7161-4813-A899-46A6768C50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8" name="Text Box 583">
          <a:extLst>
            <a:ext uri="{FF2B5EF4-FFF2-40B4-BE49-F238E27FC236}">
              <a16:creationId xmlns:a16="http://schemas.microsoft.com/office/drawing/2014/main" id="{77576437-D1F1-4573-B47D-06D7CD7D336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69" name="Text Box 584">
          <a:extLst>
            <a:ext uri="{FF2B5EF4-FFF2-40B4-BE49-F238E27FC236}">
              <a16:creationId xmlns:a16="http://schemas.microsoft.com/office/drawing/2014/main" id="{59F83686-D357-49CB-B878-8E681556F27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0" name="Text Box 585">
          <a:extLst>
            <a:ext uri="{FF2B5EF4-FFF2-40B4-BE49-F238E27FC236}">
              <a16:creationId xmlns:a16="http://schemas.microsoft.com/office/drawing/2014/main" id="{44620209-FA02-453A-8AE9-E076C48DF8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1" name="Text Box 586">
          <a:extLst>
            <a:ext uri="{FF2B5EF4-FFF2-40B4-BE49-F238E27FC236}">
              <a16:creationId xmlns:a16="http://schemas.microsoft.com/office/drawing/2014/main" id="{90125D61-C7D3-48D1-9DE5-F132E735581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2" name="Text Box 587">
          <a:extLst>
            <a:ext uri="{FF2B5EF4-FFF2-40B4-BE49-F238E27FC236}">
              <a16:creationId xmlns:a16="http://schemas.microsoft.com/office/drawing/2014/main" id="{B2D3C386-452A-4F15-B04D-BFB98DD052B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3" name="Text Box 588">
          <a:extLst>
            <a:ext uri="{FF2B5EF4-FFF2-40B4-BE49-F238E27FC236}">
              <a16:creationId xmlns:a16="http://schemas.microsoft.com/office/drawing/2014/main" id="{28EEB274-00AB-44B2-A69B-52C732C88C9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4" name="Text Box 589">
          <a:extLst>
            <a:ext uri="{FF2B5EF4-FFF2-40B4-BE49-F238E27FC236}">
              <a16:creationId xmlns:a16="http://schemas.microsoft.com/office/drawing/2014/main" id="{50C8F49B-3C1B-494B-96A7-74BFD51E2A2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5" name="Text Box 590">
          <a:extLst>
            <a:ext uri="{FF2B5EF4-FFF2-40B4-BE49-F238E27FC236}">
              <a16:creationId xmlns:a16="http://schemas.microsoft.com/office/drawing/2014/main" id="{F5DB3B42-FCA4-49FE-9577-48EAAFD66CC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6" name="Text Box 591">
          <a:extLst>
            <a:ext uri="{FF2B5EF4-FFF2-40B4-BE49-F238E27FC236}">
              <a16:creationId xmlns:a16="http://schemas.microsoft.com/office/drawing/2014/main" id="{5980C218-C340-451C-BDDA-CE69E0F53E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7" name="Text Box 592">
          <a:extLst>
            <a:ext uri="{FF2B5EF4-FFF2-40B4-BE49-F238E27FC236}">
              <a16:creationId xmlns:a16="http://schemas.microsoft.com/office/drawing/2014/main" id="{2CAE486E-1BB9-49CC-89D0-EA23FA96212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8" name="Text Box 593">
          <a:extLst>
            <a:ext uri="{FF2B5EF4-FFF2-40B4-BE49-F238E27FC236}">
              <a16:creationId xmlns:a16="http://schemas.microsoft.com/office/drawing/2014/main" id="{17C13F50-0955-4010-A448-0CC55F3EEA0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79" name="Text Box 594">
          <a:extLst>
            <a:ext uri="{FF2B5EF4-FFF2-40B4-BE49-F238E27FC236}">
              <a16:creationId xmlns:a16="http://schemas.microsoft.com/office/drawing/2014/main" id="{A0F232A5-F734-46C1-90A0-10CCC0BEB81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0" name="Text Box 595">
          <a:extLst>
            <a:ext uri="{FF2B5EF4-FFF2-40B4-BE49-F238E27FC236}">
              <a16:creationId xmlns:a16="http://schemas.microsoft.com/office/drawing/2014/main" id="{62C3D2B3-92D9-458D-BFB3-FA747A0FB5A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1" name="Text Box 596">
          <a:extLst>
            <a:ext uri="{FF2B5EF4-FFF2-40B4-BE49-F238E27FC236}">
              <a16:creationId xmlns:a16="http://schemas.microsoft.com/office/drawing/2014/main" id="{030F1023-DE2E-4C71-A8D4-365C2978F29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2" name="Text Box 597">
          <a:extLst>
            <a:ext uri="{FF2B5EF4-FFF2-40B4-BE49-F238E27FC236}">
              <a16:creationId xmlns:a16="http://schemas.microsoft.com/office/drawing/2014/main" id="{CF8DEF6A-1E82-473F-895C-C165C579398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3" name="Text Box 598">
          <a:extLst>
            <a:ext uri="{FF2B5EF4-FFF2-40B4-BE49-F238E27FC236}">
              <a16:creationId xmlns:a16="http://schemas.microsoft.com/office/drawing/2014/main" id="{1804744C-2109-4151-9948-A1EB2B5E019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4" name="Text Box 599">
          <a:extLst>
            <a:ext uri="{FF2B5EF4-FFF2-40B4-BE49-F238E27FC236}">
              <a16:creationId xmlns:a16="http://schemas.microsoft.com/office/drawing/2014/main" id="{E7811819-6817-4B37-B1F7-54E20CDC0C9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5" name="Text Box 600">
          <a:extLst>
            <a:ext uri="{FF2B5EF4-FFF2-40B4-BE49-F238E27FC236}">
              <a16:creationId xmlns:a16="http://schemas.microsoft.com/office/drawing/2014/main" id="{FDB0EC5B-5442-48D7-8779-F1864D1CBA0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6" name="Text Box 601">
          <a:extLst>
            <a:ext uri="{FF2B5EF4-FFF2-40B4-BE49-F238E27FC236}">
              <a16:creationId xmlns:a16="http://schemas.microsoft.com/office/drawing/2014/main" id="{900B446C-116B-4990-AA39-DA78EBC4303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7" name="Text Box 602">
          <a:extLst>
            <a:ext uri="{FF2B5EF4-FFF2-40B4-BE49-F238E27FC236}">
              <a16:creationId xmlns:a16="http://schemas.microsoft.com/office/drawing/2014/main" id="{22D1422D-A1B7-48AD-862C-2677557548D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8" name="Text Box 603">
          <a:extLst>
            <a:ext uri="{FF2B5EF4-FFF2-40B4-BE49-F238E27FC236}">
              <a16:creationId xmlns:a16="http://schemas.microsoft.com/office/drawing/2014/main" id="{1F3E727F-43E8-4364-88D3-B107A83C38E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89" name="Text Box 604">
          <a:extLst>
            <a:ext uri="{FF2B5EF4-FFF2-40B4-BE49-F238E27FC236}">
              <a16:creationId xmlns:a16="http://schemas.microsoft.com/office/drawing/2014/main" id="{325E66FB-EE08-4238-AA7D-179BA706DF7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0" name="Text Box 605">
          <a:extLst>
            <a:ext uri="{FF2B5EF4-FFF2-40B4-BE49-F238E27FC236}">
              <a16:creationId xmlns:a16="http://schemas.microsoft.com/office/drawing/2014/main" id="{3881C349-0888-4381-83C4-21114F3A076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1" name="Text Box 606">
          <a:extLst>
            <a:ext uri="{FF2B5EF4-FFF2-40B4-BE49-F238E27FC236}">
              <a16:creationId xmlns:a16="http://schemas.microsoft.com/office/drawing/2014/main" id="{83A81BF8-E791-4012-AC2F-FC00612A52D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2" name="Text Box 607">
          <a:extLst>
            <a:ext uri="{FF2B5EF4-FFF2-40B4-BE49-F238E27FC236}">
              <a16:creationId xmlns:a16="http://schemas.microsoft.com/office/drawing/2014/main" id="{A691FA4B-42D4-4ED8-B4D9-6EAB26168BF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3" name="Text Box 608">
          <a:extLst>
            <a:ext uri="{FF2B5EF4-FFF2-40B4-BE49-F238E27FC236}">
              <a16:creationId xmlns:a16="http://schemas.microsoft.com/office/drawing/2014/main" id="{4580C212-CD35-4BD3-836F-8CA6CFD01CD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4" name="Text Box 609">
          <a:extLst>
            <a:ext uri="{FF2B5EF4-FFF2-40B4-BE49-F238E27FC236}">
              <a16:creationId xmlns:a16="http://schemas.microsoft.com/office/drawing/2014/main" id="{F9B15023-18B5-4AD4-9D66-3E0A67729AD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5" name="Text Box 610">
          <a:extLst>
            <a:ext uri="{FF2B5EF4-FFF2-40B4-BE49-F238E27FC236}">
              <a16:creationId xmlns:a16="http://schemas.microsoft.com/office/drawing/2014/main" id="{8DA9CB8C-3B93-4E7A-9216-63CD018D66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6" name="Text Box 611">
          <a:extLst>
            <a:ext uri="{FF2B5EF4-FFF2-40B4-BE49-F238E27FC236}">
              <a16:creationId xmlns:a16="http://schemas.microsoft.com/office/drawing/2014/main" id="{8908EFC0-E93C-4D4A-89AC-875ABB860C9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7" name="Text Box 612">
          <a:extLst>
            <a:ext uri="{FF2B5EF4-FFF2-40B4-BE49-F238E27FC236}">
              <a16:creationId xmlns:a16="http://schemas.microsoft.com/office/drawing/2014/main" id="{80CE690B-856F-41CD-9408-61C3179FC21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8" name="Text Box 613">
          <a:extLst>
            <a:ext uri="{FF2B5EF4-FFF2-40B4-BE49-F238E27FC236}">
              <a16:creationId xmlns:a16="http://schemas.microsoft.com/office/drawing/2014/main" id="{58F0E0E3-3D1B-481E-8FF6-094783EAED9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599" name="Text Box 614">
          <a:extLst>
            <a:ext uri="{FF2B5EF4-FFF2-40B4-BE49-F238E27FC236}">
              <a16:creationId xmlns:a16="http://schemas.microsoft.com/office/drawing/2014/main" id="{F75D3B95-E6E8-4E6A-B588-9FF0F40389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0" name="Text Box 615">
          <a:extLst>
            <a:ext uri="{FF2B5EF4-FFF2-40B4-BE49-F238E27FC236}">
              <a16:creationId xmlns:a16="http://schemas.microsoft.com/office/drawing/2014/main" id="{5771959F-C9DB-49DF-8DA6-D37AB2E2736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1" name="Text Box 616">
          <a:extLst>
            <a:ext uri="{FF2B5EF4-FFF2-40B4-BE49-F238E27FC236}">
              <a16:creationId xmlns:a16="http://schemas.microsoft.com/office/drawing/2014/main" id="{E8C8C9AC-753F-4D49-BC44-A3B3E0A31C4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2" name="Text Box 617">
          <a:extLst>
            <a:ext uri="{FF2B5EF4-FFF2-40B4-BE49-F238E27FC236}">
              <a16:creationId xmlns:a16="http://schemas.microsoft.com/office/drawing/2014/main" id="{679FB0A1-DAB0-4467-A290-B15AFFE0674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3" name="Text Box 618">
          <a:extLst>
            <a:ext uri="{FF2B5EF4-FFF2-40B4-BE49-F238E27FC236}">
              <a16:creationId xmlns:a16="http://schemas.microsoft.com/office/drawing/2014/main" id="{40ACFE54-6751-4647-BAC7-C83039D5F0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4" name="Text Box 619">
          <a:extLst>
            <a:ext uri="{FF2B5EF4-FFF2-40B4-BE49-F238E27FC236}">
              <a16:creationId xmlns:a16="http://schemas.microsoft.com/office/drawing/2014/main" id="{5F456DFC-0095-40C5-95B7-C88518C061C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5" name="Text Box 620">
          <a:extLst>
            <a:ext uri="{FF2B5EF4-FFF2-40B4-BE49-F238E27FC236}">
              <a16:creationId xmlns:a16="http://schemas.microsoft.com/office/drawing/2014/main" id="{17322F3D-9996-47DE-BAC8-FF824713A5A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6" name="Text Box 621">
          <a:extLst>
            <a:ext uri="{FF2B5EF4-FFF2-40B4-BE49-F238E27FC236}">
              <a16:creationId xmlns:a16="http://schemas.microsoft.com/office/drawing/2014/main" id="{95DC1716-1443-4ACC-A85B-0C151B17E7A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7" name="Text Box 622">
          <a:extLst>
            <a:ext uri="{FF2B5EF4-FFF2-40B4-BE49-F238E27FC236}">
              <a16:creationId xmlns:a16="http://schemas.microsoft.com/office/drawing/2014/main" id="{743F5F12-C476-4369-80FD-527054FC045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8" name="Text Box 623">
          <a:extLst>
            <a:ext uri="{FF2B5EF4-FFF2-40B4-BE49-F238E27FC236}">
              <a16:creationId xmlns:a16="http://schemas.microsoft.com/office/drawing/2014/main" id="{09937A8C-E9B3-4A7A-98EA-BE926B8CA6F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09" name="Text Box 624">
          <a:extLst>
            <a:ext uri="{FF2B5EF4-FFF2-40B4-BE49-F238E27FC236}">
              <a16:creationId xmlns:a16="http://schemas.microsoft.com/office/drawing/2014/main" id="{070BAF6E-5161-4E5F-BFF3-82F994D39E4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0" name="Text Box 625">
          <a:extLst>
            <a:ext uri="{FF2B5EF4-FFF2-40B4-BE49-F238E27FC236}">
              <a16:creationId xmlns:a16="http://schemas.microsoft.com/office/drawing/2014/main" id="{4FA52CCD-564F-4CF2-9E13-565469AE989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1" name="Text Box 626">
          <a:extLst>
            <a:ext uri="{FF2B5EF4-FFF2-40B4-BE49-F238E27FC236}">
              <a16:creationId xmlns:a16="http://schemas.microsoft.com/office/drawing/2014/main" id="{280A4F37-9D3A-44E1-A7A7-88A129CCCCE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2" name="Text Box 627">
          <a:extLst>
            <a:ext uri="{FF2B5EF4-FFF2-40B4-BE49-F238E27FC236}">
              <a16:creationId xmlns:a16="http://schemas.microsoft.com/office/drawing/2014/main" id="{1B086575-96F9-4301-A35B-B6146159D7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3" name="Text Box 628">
          <a:extLst>
            <a:ext uri="{FF2B5EF4-FFF2-40B4-BE49-F238E27FC236}">
              <a16:creationId xmlns:a16="http://schemas.microsoft.com/office/drawing/2014/main" id="{36E79BD9-9EE9-4829-8341-A03A334155A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4" name="Text Box 629">
          <a:extLst>
            <a:ext uri="{FF2B5EF4-FFF2-40B4-BE49-F238E27FC236}">
              <a16:creationId xmlns:a16="http://schemas.microsoft.com/office/drawing/2014/main" id="{83DBB269-159D-418B-9E38-BBBCEF2A233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5" name="Text Box 630">
          <a:extLst>
            <a:ext uri="{FF2B5EF4-FFF2-40B4-BE49-F238E27FC236}">
              <a16:creationId xmlns:a16="http://schemas.microsoft.com/office/drawing/2014/main" id="{117AE461-53F9-4B15-AC8B-F9605E1CD13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6" name="Text Box 631">
          <a:extLst>
            <a:ext uri="{FF2B5EF4-FFF2-40B4-BE49-F238E27FC236}">
              <a16:creationId xmlns:a16="http://schemas.microsoft.com/office/drawing/2014/main" id="{57704483-36D3-400E-9D8F-A8F915B355C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7" name="Text Box 632">
          <a:extLst>
            <a:ext uri="{FF2B5EF4-FFF2-40B4-BE49-F238E27FC236}">
              <a16:creationId xmlns:a16="http://schemas.microsoft.com/office/drawing/2014/main" id="{8F4B3D99-937D-4321-8622-124DD508159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8" name="Text Box 633">
          <a:extLst>
            <a:ext uri="{FF2B5EF4-FFF2-40B4-BE49-F238E27FC236}">
              <a16:creationId xmlns:a16="http://schemas.microsoft.com/office/drawing/2014/main" id="{F063231E-D10F-4629-9D11-666FB120CAA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19" name="Text Box 634">
          <a:extLst>
            <a:ext uri="{FF2B5EF4-FFF2-40B4-BE49-F238E27FC236}">
              <a16:creationId xmlns:a16="http://schemas.microsoft.com/office/drawing/2014/main" id="{F836B41D-FE94-40A8-A2B8-A7069D79D6B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0" name="Text Box 635">
          <a:extLst>
            <a:ext uri="{FF2B5EF4-FFF2-40B4-BE49-F238E27FC236}">
              <a16:creationId xmlns:a16="http://schemas.microsoft.com/office/drawing/2014/main" id="{28AA5C3E-8897-429A-9170-6848F90F9CB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1" name="Text Box 636">
          <a:extLst>
            <a:ext uri="{FF2B5EF4-FFF2-40B4-BE49-F238E27FC236}">
              <a16:creationId xmlns:a16="http://schemas.microsoft.com/office/drawing/2014/main" id="{B191755C-C9A4-461A-B3B5-60DF4F0B55D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2" name="Text Box 637">
          <a:extLst>
            <a:ext uri="{FF2B5EF4-FFF2-40B4-BE49-F238E27FC236}">
              <a16:creationId xmlns:a16="http://schemas.microsoft.com/office/drawing/2014/main" id="{25B731E0-E16A-40BB-9336-62CD2023E58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3" name="Text Box 638">
          <a:extLst>
            <a:ext uri="{FF2B5EF4-FFF2-40B4-BE49-F238E27FC236}">
              <a16:creationId xmlns:a16="http://schemas.microsoft.com/office/drawing/2014/main" id="{D324C520-EA1A-4619-8F52-D37D7677C67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4" name="Text Box 639">
          <a:extLst>
            <a:ext uri="{FF2B5EF4-FFF2-40B4-BE49-F238E27FC236}">
              <a16:creationId xmlns:a16="http://schemas.microsoft.com/office/drawing/2014/main" id="{3896213E-91AC-4986-AB7B-7A1196F70AB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5" name="Text Box 640">
          <a:extLst>
            <a:ext uri="{FF2B5EF4-FFF2-40B4-BE49-F238E27FC236}">
              <a16:creationId xmlns:a16="http://schemas.microsoft.com/office/drawing/2014/main" id="{04624E86-8F02-48FC-AE47-1B0CE6D817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6" name="Text Box 641">
          <a:extLst>
            <a:ext uri="{FF2B5EF4-FFF2-40B4-BE49-F238E27FC236}">
              <a16:creationId xmlns:a16="http://schemas.microsoft.com/office/drawing/2014/main" id="{34DAA008-CA2C-4D0A-8A61-E38113425BA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7" name="Text Box 642">
          <a:extLst>
            <a:ext uri="{FF2B5EF4-FFF2-40B4-BE49-F238E27FC236}">
              <a16:creationId xmlns:a16="http://schemas.microsoft.com/office/drawing/2014/main" id="{4F0FDEC5-FD31-4323-B607-E595B55D2FC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8" name="Text Box 643">
          <a:extLst>
            <a:ext uri="{FF2B5EF4-FFF2-40B4-BE49-F238E27FC236}">
              <a16:creationId xmlns:a16="http://schemas.microsoft.com/office/drawing/2014/main" id="{F105E9FF-FF4A-4E9B-A1E9-7E772DAB112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29" name="Text Box 644">
          <a:extLst>
            <a:ext uri="{FF2B5EF4-FFF2-40B4-BE49-F238E27FC236}">
              <a16:creationId xmlns:a16="http://schemas.microsoft.com/office/drawing/2014/main" id="{AC297E71-4DAD-4E79-88EE-C5A714B3C5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0" name="Text Box 645">
          <a:extLst>
            <a:ext uri="{FF2B5EF4-FFF2-40B4-BE49-F238E27FC236}">
              <a16:creationId xmlns:a16="http://schemas.microsoft.com/office/drawing/2014/main" id="{8D157CA4-8AE1-4CF8-9C33-8F306B4EB8C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1" name="Text Box 646">
          <a:extLst>
            <a:ext uri="{FF2B5EF4-FFF2-40B4-BE49-F238E27FC236}">
              <a16:creationId xmlns:a16="http://schemas.microsoft.com/office/drawing/2014/main" id="{11605A62-3A08-4D4B-9D73-0B209C29F46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2" name="Text Box 647">
          <a:extLst>
            <a:ext uri="{FF2B5EF4-FFF2-40B4-BE49-F238E27FC236}">
              <a16:creationId xmlns:a16="http://schemas.microsoft.com/office/drawing/2014/main" id="{73205DCB-6D48-477B-AC64-A9AB8052594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3" name="Text Box 648">
          <a:extLst>
            <a:ext uri="{FF2B5EF4-FFF2-40B4-BE49-F238E27FC236}">
              <a16:creationId xmlns:a16="http://schemas.microsoft.com/office/drawing/2014/main" id="{3FA5E307-B29C-4F25-8DE0-1D377BD551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4" name="Text Box 649">
          <a:extLst>
            <a:ext uri="{FF2B5EF4-FFF2-40B4-BE49-F238E27FC236}">
              <a16:creationId xmlns:a16="http://schemas.microsoft.com/office/drawing/2014/main" id="{6DE30E57-5C22-4AEF-842A-06ECBED53C0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5" name="Text Box 650">
          <a:extLst>
            <a:ext uri="{FF2B5EF4-FFF2-40B4-BE49-F238E27FC236}">
              <a16:creationId xmlns:a16="http://schemas.microsoft.com/office/drawing/2014/main" id="{324B2368-ACC3-4166-9979-9FA6ABD41E7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6" name="Text Box 651">
          <a:extLst>
            <a:ext uri="{FF2B5EF4-FFF2-40B4-BE49-F238E27FC236}">
              <a16:creationId xmlns:a16="http://schemas.microsoft.com/office/drawing/2014/main" id="{EA6B3DD1-47AC-43B4-B091-149434440E0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7" name="Text Box 652">
          <a:extLst>
            <a:ext uri="{FF2B5EF4-FFF2-40B4-BE49-F238E27FC236}">
              <a16:creationId xmlns:a16="http://schemas.microsoft.com/office/drawing/2014/main" id="{0667A19F-7D02-4B26-84F0-8D34ADB8179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8" name="Text Box 653">
          <a:extLst>
            <a:ext uri="{FF2B5EF4-FFF2-40B4-BE49-F238E27FC236}">
              <a16:creationId xmlns:a16="http://schemas.microsoft.com/office/drawing/2014/main" id="{57D5F487-E697-4632-8532-87E4BF02D6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39" name="Text Box 654">
          <a:extLst>
            <a:ext uri="{FF2B5EF4-FFF2-40B4-BE49-F238E27FC236}">
              <a16:creationId xmlns:a16="http://schemas.microsoft.com/office/drawing/2014/main" id="{67221964-AF34-43F2-89F1-47DBC175EA3F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0" name="Text Box 655">
          <a:extLst>
            <a:ext uri="{FF2B5EF4-FFF2-40B4-BE49-F238E27FC236}">
              <a16:creationId xmlns:a16="http://schemas.microsoft.com/office/drawing/2014/main" id="{CC032938-8BB0-44BC-A7B2-93859643D90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1" name="Text Box 656">
          <a:extLst>
            <a:ext uri="{FF2B5EF4-FFF2-40B4-BE49-F238E27FC236}">
              <a16:creationId xmlns:a16="http://schemas.microsoft.com/office/drawing/2014/main" id="{4116DCCB-0C22-403C-9EA6-6797D312FAD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2" name="Text Box 657">
          <a:extLst>
            <a:ext uri="{FF2B5EF4-FFF2-40B4-BE49-F238E27FC236}">
              <a16:creationId xmlns:a16="http://schemas.microsoft.com/office/drawing/2014/main" id="{8F82F09C-479B-4D38-B886-7FADCB918F4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3" name="Text Box 658">
          <a:extLst>
            <a:ext uri="{FF2B5EF4-FFF2-40B4-BE49-F238E27FC236}">
              <a16:creationId xmlns:a16="http://schemas.microsoft.com/office/drawing/2014/main" id="{7673D39E-0FCB-44EC-A5F0-ED477567826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4" name="Text Box 659">
          <a:extLst>
            <a:ext uri="{FF2B5EF4-FFF2-40B4-BE49-F238E27FC236}">
              <a16:creationId xmlns:a16="http://schemas.microsoft.com/office/drawing/2014/main" id="{885628B2-F2E4-41DD-9E5F-A2212BDB81F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5" name="Text Box 660">
          <a:extLst>
            <a:ext uri="{FF2B5EF4-FFF2-40B4-BE49-F238E27FC236}">
              <a16:creationId xmlns:a16="http://schemas.microsoft.com/office/drawing/2014/main" id="{21286014-E2F6-41CE-91DD-7D8A97732FA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6" name="Text Box 661">
          <a:extLst>
            <a:ext uri="{FF2B5EF4-FFF2-40B4-BE49-F238E27FC236}">
              <a16:creationId xmlns:a16="http://schemas.microsoft.com/office/drawing/2014/main" id="{7B7550C0-DD7B-49C9-BF9C-7D4CCA97172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7" name="Text Box 662">
          <a:extLst>
            <a:ext uri="{FF2B5EF4-FFF2-40B4-BE49-F238E27FC236}">
              <a16:creationId xmlns:a16="http://schemas.microsoft.com/office/drawing/2014/main" id="{E2609C5C-2C0F-4974-8C5E-F1B1F6B404E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8" name="Text Box 663">
          <a:extLst>
            <a:ext uri="{FF2B5EF4-FFF2-40B4-BE49-F238E27FC236}">
              <a16:creationId xmlns:a16="http://schemas.microsoft.com/office/drawing/2014/main" id="{3E5C0A71-5319-45C1-AE86-B958D48A4A3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49" name="Text Box 664">
          <a:extLst>
            <a:ext uri="{FF2B5EF4-FFF2-40B4-BE49-F238E27FC236}">
              <a16:creationId xmlns:a16="http://schemas.microsoft.com/office/drawing/2014/main" id="{FE1FEA02-1731-43E0-A9F3-AA7CC94DC6A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0" name="Text Box 665">
          <a:extLst>
            <a:ext uri="{FF2B5EF4-FFF2-40B4-BE49-F238E27FC236}">
              <a16:creationId xmlns:a16="http://schemas.microsoft.com/office/drawing/2014/main" id="{192AB7DD-E287-43D7-AE31-879265E3F87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1" name="Text Box 666">
          <a:extLst>
            <a:ext uri="{FF2B5EF4-FFF2-40B4-BE49-F238E27FC236}">
              <a16:creationId xmlns:a16="http://schemas.microsoft.com/office/drawing/2014/main" id="{0C4A8A58-5ED3-48A9-8250-2BD81AF1A06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2" name="Text Box 667">
          <a:extLst>
            <a:ext uri="{FF2B5EF4-FFF2-40B4-BE49-F238E27FC236}">
              <a16:creationId xmlns:a16="http://schemas.microsoft.com/office/drawing/2014/main" id="{E8E34592-0CA4-4532-A224-83CF26235BC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3" name="Text Box 668">
          <a:extLst>
            <a:ext uri="{FF2B5EF4-FFF2-40B4-BE49-F238E27FC236}">
              <a16:creationId xmlns:a16="http://schemas.microsoft.com/office/drawing/2014/main" id="{2C939E8C-D732-434B-9F9F-6D0E9CA1762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4" name="Text Box 669">
          <a:extLst>
            <a:ext uri="{FF2B5EF4-FFF2-40B4-BE49-F238E27FC236}">
              <a16:creationId xmlns:a16="http://schemas.microsoft.com/office/drawing/2014/main" id="{A00A0804-31DB-4C38-A3D9-BBE6B778304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5" name="Text Box 670">
          <a:extLst>
            <a:ext uri="{FF2B5EF4-FFF2-40B4-BE49-F238E27FC236}">
              <a16:creationId xmlns:a16="http://schemas.microsoft.com/office/drawing/2014/main" id="{76BD1447-0844-4AA9-9250-0C8075F899F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6" name="Text Box 671">
          <a:extLst>
            <a:ext uri="{FF2B5EF4-FFF2-40B4-BE49-F238E27FC236}">
              <a16:creationId xmlns:a16="http://schemas.microsoft.com/office/drawing/2014/main" id="{0F8B10E3-F8A4-49F6-BB4C-E25AE9141D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7" name="Text Box 672">
          <a:extLst>
            <a:ext uri="{FF2B5EF4-FFF2-40B4-BE49-F238E27FC236}">
              <a16:creationId xmlns:a16="http://schemas.microsoft.com/office/drawing/2014/main" id="{9F3A2E2D-5966-4C59-9627-1458441060B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8" name="Text Box 673">
          <a:extLst>
            <a:ext uri="{FF2B5EF4-FFF2-40B4-BE49-F238E27FC236}">
              <a16:creationId xmlns:a16="http://schemas.microsoft.com/office/drawing/2014/main" id="{98B42A7D-EF2E-49DE-9250-B9DBF586FF4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59" name="Text Box 674">
          <a:extLst>
            <a:ext uri="{FF2B5EF4-FFF2-40B4-BE49-F238E27FC236}">
              <a16:creationId xmlns:a16="http://schemas.microsoft.com/office/drawing/2014/main" id="{4BD89535-243B-402E-8326-E1EA56308F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0" name="Text Box 675">
          <a:extLst>
            <a:ext uri="{FF2B5EF4-FFF2-40B4-BE49-F238E27FC236}">
              <a16:creationId xmlns:a16="http://schemas.microsoft.com/office/drawing/2014/main" id="{0DCC6D26-DF7F-4D1B-A077-80850DB966E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1" name="Text Box 676">
          <a:extLst>
            <a:ext uri="{FF2B5EF4-FFF2-40B4-BE49-F238E27FC236}">
              <a16:creationId xmlns:a16="http://schemas.microsoft.com/office/drawing/2014/main" id="{6DE08CB5-7A17-42C6-A0CA-3E1D3AEF471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2" name="Text Box 677">
          <a:extLst>
            <a:ext uri="{FF2B5EF4-FFF2-40B4-BE49-F238E27FC236}">
              <a16:creationId xmlns:a16="http://schemas.microsoft.com/office/drawing/2014/main" id="{A40F1479-0BC2-43FB-8633-AE8FBB4BA58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3" name="Text Box 678">
          <a:extLst>
            <a:ext uri="{FF2B5EF4-FFF2-40B4-BE49-F238E27FC236}">
              <a16:creationId xmlns:a16="http://schemas.microsoft.com/office/drawing/2014/main" id="{2291FADC-C1C7-436B-A4D0-57B2BAE8540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4" name="Text Box 679">
          <a:extLst>
            <a:ext uri="{FF2B5EF4-FFF2-40B4-BE49-F238E27FC236}">
              <a16:creationId xmlns:a16="http://schemas.microsoft.com/office/drawing/2014/main" id="{76E2DA90-99DF-405A-847C-8CC92BD55A9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5" name="Text Box 680">
          <a:extLst>
            <a:ext uri="{FF2B5EF4-FFF2-40B4-BE49-F238E27FC236}">
              <a16:creationId xmlns:a16="http://schemas.microsoft.com/office/drawing/2014/main" id="{FDC900CA-8E56-4F8D-9900-01BEFCB49D5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6" name="Text Box 681">
          <a:extLst>
            <a:ext uri="{FF2B5EF4-FFF2-40B4-BE49-F238E27FC236}">
              <a16:creationId xmlns:a16="http://schemas.microsoft.com/office/drawing/2014/main" id="{A095F1E4-B321-4F53-AC0A-F5013AD5BAA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7" name="Text Box 682">
          <a:extLst>
            <a:ext uri="{FF2B5EF4-FFF2-40B4-BE49-F238E27FC236}">
              <a16:creationId xmlns:a16="http://schemas.microsoft.com/office/drawing/2014/main" id="{B0E1963C-5400-46AD-9193-7947EB05FBA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8" name="Text Box 683">
          <a:extLst>
            <a:ext uri="{FF2B5EF4-FFF2-40B4-BE49-F238E27FC236}">
              <a16:creationId xmlns:a16="http://schemas.microsoft.com/office/drawing/2014/main" id="{BD6AFBF7-88A5-4D9A-8FB0-480DFEE1EDB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69" name="Text Box 684">
          <a:extLst>
            <a:ext uri="{FF2B5EF4-FFF2-40B4-BE49-F238E27FC236}">
              <a16:creationId xmlns:a16="http://schemas.microsoft.com/office/drawing/2014/main" id="{D7DB169E-3849-4977-AE75-22150D7E4D7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0" name="Text Box 685">
          <a:extLst>
            <a:ext uri="{FF2B5EF4-FFF2-40B4-BE49-F238E27FC236}">
              <a16:creationId xmlns:a16="http://schemas.microsoft.com/office/drawing/2014/main" id="{6EDDB9EE-4A15-4BE6-B77E-5B6658C2184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1" name="Text Box 686">
          <a:extLst>
            <a:ext uri="{FF2B5EF4-FFF2-40B4-BE49-F238E27FC236}">
              <a16:creationId xmlns:a16="http://schemas.microsoft.com/office/drawing/2014/main" id="{067F13D5-022D-4B73-8EBA-C04F033FC30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2" name="Text Box 687">
          <a:extLst>
            <a:ext uri="{FF2B5EF4-FFF2-40B4-BE49-F238E27FC236}">
              <a16:creationId xmlns:a16="http://schemas.microsoft.com/office/drawing/2014/main" id="{A09CF43A-21A7-445E-B31C-60693A043A1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3" name="Text Box 688">
          <a:extLst>
            <a:ext uri="{FF2B5EF4-FFF2-40B4-BE49-F238E27FC236}">
              <a16:creationId xmlns:a16="http://schemas.microsoft.com/office/drawing/2014/main" id="{584BF268-2813-438B-BDE8-08E25DFA770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4" name="Text Box 689">
          <a:extLst>
            <a:ext uri="{FF2B5EF4-FFF2-40B4-BE49-F238E27FC236}">
              <a16:creationId xmlns:a16="http://schemas.microsoft.com/office/drawing/2014/main" id="{53E2EFA3-29D9-40C5-86E0-5E12C047238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5" name="Text Box 690">
          <a:extLst>
            <a:ext uri="{FF2B5EF4-FFF2-40B4-BE49-F238E27FC236}">
              <a16:creationId xmlns:a16="http://schemas.microsoft.com/office/drawing/2014/main" id="{371FA74D-03C7-41FD-B22E-EA2AC946D6A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6" name="Text Box 691">
          <a:extLst>
            <a:ext uri="{FF2B5EF4-FFF2-40B4-BE49-F238E27FC236}">
              <a16:creationId xmlns:a16="http://schemas.microsoft.com/office/drawing/2014/main" id="{12594642-77E7-4740-B73F-2D87CD6B8B4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7" name="Text Box 692">
          <a:extLst>
            <a:ext uri="{FF2B5EF4-FFF2-40B4-BE49-F238E27FC236}">
              <a16:creationId xmlns:a16="http://schemas.microsoft.com/office/drawing/2014/main" id="{2EB0B49C-C45F-4E64-9615-760E27E341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8" name="Text Box 693">
          <a:extLst>
            <a:ext uri="{FF2B5EF4-FFF2-40B4-BE49-F238E27FC236}">
              <a16:creationId xmlns:a16="http://schemas.microsoft.com/office/drawing/2014/main" id="{2D77C1B6-C8AE-415B-9386-2163A0A409B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79" name="Text Box 694">
          <a:extLst>
            <a:ext uri="{FF2B5EF4-FFF2-40B4-BE49-F238E27FC236}">
              <a16:creationId xmlns:a16="http://schemas.microsoft.com/office/drawing/2014/main" id="{E6D097BC-A9E2-43EE-B5D0-6AD50E29048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0" name="Text Box 695">
          <a:extLst>
            <a:ext uri="{FF2B5EF4-FFF2-40B4-BE49-F238E27FC236}">
              <a16:creationId xmlns:a16="http://schemas.microsoft.com/office/drawing/2014/main" id="{33D323A8-4841-4A49-99A7-62D31A2406A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1" name="Text Box 696">
          <a:extLst>
            <a:ext uri="{FF2B5EF4-FFF2-40B4-BE49-F238E27FC236}">
              <a16:creationId xmlns:a16="http://schemas.microsoft.com/office/drawing/2014/main" id="{606FBF31-491C-4413-B851-C7400B1B987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2" name="Text Box 697">
          <a:extLst>
            <a:ext uri="{FF2B5EF4-FFF2-40B4-BE49-F238E27FC236}">
              <a16:creationId xmlns:a16="http://schemas.microsoft.com/office/drawing/2014/main" id="{9AED45A1-3BB1-4FC4-A1D5-856E4DDE4D8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3" name="Text Box 698">
          <a:extLst>
            <a:ext uri="{FF2B5EF4-FFF2-40B4-BE49-F238E27FC236}">
              <a16:creationId xmlns:a16="http://schemas.microsoft.com/office/drawing/2014/main" id="{D9C61B0E-1137-4D2B-9137-65F7024EF5D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4" name="Text Box 699">
          <a:extLst>
            <a:ext uri="{FF2B5EF4-FFF2-40B4-BE49-F238E27FC236}">
              <a16:creationId xmlns:a16="http://schemas.microsoft.com/office/drawing/2014/main" id="{F61F99F5-F8DB-4C3C-B4CE-30A67AA1501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5" name="Text Box 700">
          <a:extLst>
            <a:ext uri="{FF2B5EF4-FFF2-40B4-BE49-F238E27FC236}">
              <a16:creationId xmlns:a16="http://schemas.microsoft.com/office/drawing/2014/main" id="{EE175DDA-A081-4E76-A9C8-7726386D38E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6" name="Text Box 701">
          <a:extLst>
            <a:ext uri="{FF2B5EF4-FFF2-40B4-BE49-F238E27FC236}">
              <a16:creationId xmlns:a16="http://schemas.microsoft.com/office/drawing/2014/main" id="{B8C7C902-CD2F-4C98-AC59-840715494A0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7" name="Text Box 702">
          <a:extLst>
            <a:ext uri="{FF2B5EF4-FFF2-40B4-BE49-F238E27FC236}">
              <a16:creationId xmlns:a16="http://schemas.microsoft.com/office/drawing/2014/main" id="{F7EF3BDE-E7A7-4338-977E-46C6D660345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8" name="Text Box 703">
          <a:extLst>
            <a:ext uri="{FF2B5EF4-FFF2-40B4-BE49-F238E27FC236}">
              <a16:creationId xmlns:a16="http://schemas.microsoft.com/office/drawing/2014/main" id="{E7C529DB-9CC8-4EB1-9123-11D24EB22F7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89" name="Text Box 704">
          <a:extLst>
            <a:ext uri="{FF2B5EF4-FFF2-40B4-BE49-F238E27FC236}">
              <a16:creationId xmlns:a16="http://schemas.microsoft.com/office/drawing/2014/main" id="{1EDFBDD4-DFD0-455D-B436-ECFF377E012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0" name="Text Box 705">
          <a:extLst>
            <a:ext uri="{FF2B5EF4-FFF2-40B4-BE49-F238E27FC236}">
              <a16:creationId xmlns:a16="http://schemas.microsoft.com/office/drawing/2014/main" id="{2A8D1C7F-A41D-45A8-9CE6-D69872D631E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1" name="Text Box 706">
          <a:extLst>
            <a:ext uri="{FF2B5EF4-FFF2-40B4-BE49-F238E27FC236}">
              <a16:creationId xmlns:a16="http://schemas.microsoft.com/office/drawing/2014/main" id="{6D6275C0-61A1-45E1-A175-A9E22D08C8A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2" name="Text Box 707">
          <a:extLst>
            <a:ext uri="{FF2B5EF4-FFF2-40B4-BE49-F238E27FC236}">
              <a16:creationId xmlns:a16="http://schemas.microsoft.com/office/drawing/2014/main" id="{69CB029B-7DF2-482D-BAE1-0EED15007FD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3" name="Text Box 708">
          <a:extLst>
            <a:ext uri="{FF2B5EF4-FFF2-40B4-BE49-F238E27FC236}">
              <a16:creationId xmlns:a16="http://schemas.microsoft.com/office/drawing/2014/main" id="{C8C72B3F-0A08-466D-9595-10B180C623A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4" name="Text Box 709">
          <a:extLst>
            <a:ext uri="{FF2B5EF4-FFF2-40B4-BE49-F238E27FC236}">
              <a16:creationId xmlns:a16="http://schemas.microsoft.com/office/drawing/2014/main" id="{BC987664-55C0-4175-A0AC-0ADF4F01421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5" name="Text Box 710">
          <a:extLst>
            <a:ext uri="{FF2B5EF4-FFF2-40B4-BE49-F238E27FC236}">
              <a16:creationId xmlns:a16="http://schemas.microsoft.com/office/drawing/2014/main" id="{73BEFCB5-9AFE-4375-943D-0963F8F3E87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6" name="Text Box 711">
          <a:extLst>
            <a:ext uri="{FF2B5EF4-FFF2-40B4-BE49-F238E27FC236}">
              <a16:creationId xmlns:a16="http://schemas.microsoft.com/office/drawing/2014/main" id="{6B712559-DC9D-42A8-ACAB-68A5661A754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7" name="Text Box 712">
          <a:extLst>
            <a:ext uri="{FF2B5EF4-FFF2-40B4-BE49-F238E27FC236}">
              <a16:creationId xmlns:a16="http://schemas.microsoft.com/office/drawing/2014/main" id="{40D86FCD-F743-4C74-A073-E814C51AA9B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8" name="Text Box 713">
          <a:extLst>
            <a:ext uri="{FF2B5EF4-FFF2-40B4-BE49-F238E27FC236}">
              <a16:creationId xmlns:a16="http://schemas.microsoft.com/office/drawing/2014/main" id="{815CF1F2-C045-4AB6-B1C4-18FAAD51C88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699" name="Text Box 714">
          <a:extLst>
            <a:ext uri="{FF2B5EF4-FFF2-40B4-BE49-F238E27FC236}">
              <a16:creationId xmlns:a16="http://schemas.microsoft.com/office/drawing/2014/main" id="{68815C4C-4148-4D6E-B317-78CDCB146BB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0" name="Text Box 715">
          <a:extLst>
            <a:ext uri="{FF2B5EF4-FFF2-40B4-BE49-F238E27FC236}">
              <a16:creationId xmlns:a16="http://schemas.microsoft.com/office/drawing/2014/main" id="{C7EF4382-C950-4A5B-81EA-575A88D52657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1" name="Text Box 716">
          <a:extLst>
            <a:ext uri="{FF2B5EF4-FFF2-40B4-BE49-F238E27FC236}">
              <a16:creationId xmlns:a16="http://schemas.microsoft.com/office/drawing/2014/main" id="{1BFB1758-3A71-4D28-A51D-FCEF9003F9D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2" name="Text Box 717">
          <a:extLst>
            <a:ext uri="{FF2B5EF4-FFF2-40B4-BE49-F238E27FC236}">
              <a16:creationId xmlns:a16="http://schemas.microsoft.com/office/drawing/2014/main" id="{31896584-4D26-426D-8B89-C40C334C51F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3" name="Text Box 718">
          <a:extLst>
            <a:ext uri="{FF2B5EF4-FFF2-40B4-BE49-F238E27FC236}">
              <a16:creationId xmlns:a16="http://schemas.microsoft.com/office/drawing/2014/main" id="{56391CFB-586D-4703-9242-73A6750B4DE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4" name="Text Box 719">
          <a:extLst>
            <a:ext uri="{FF2B5EF4-FFF2-40B4-BE49-F238E27FC236}">
              <a16:creationId xmlns:a16="http://schemas.microsoft.com/office/drawing/2014/main" id="{2491E0F7-9ADF-464B-9A05-A22D4B9616B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5" name="Text Box 720">
          <a:extLst>
            <a:ext uri="{FF2B5EF4-FFF2-40B4-BE49-F238E27FC236}">
              <a16:creationId xmlns:a16="http://schemas.microsoft.com/office/drawing/2014/main" id="{4BDA63AB-021F-4DC7-816C-05D7CA17092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6" name="Text Box 721">
          <a:extLst>
            <a:ext uri="{FF2B5EF4-FFF2-40B4-BE49-F238E27FC236}">
              <a16:creationId xmlns:a16="http://schemas.microsoft.com/office/drawing/2014/main" id="{C205385B-6E91-4BFE-B26A-354B22A8A20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7" name="Text Box 722">
          <a:extLst>
            <a:ext uri="{FF2B5EF4-FFF2-40B4-BE49-F238E27FC236}">
              <a16:creationId xmlns:a16="http://schemas.microsoft.com/office/drawing/2014/main" id="{AA3C50A0-4C76-4190-88FE-3323F9FBD98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8" name="Text Box 723">
          <a:extLst>
            <a:ext uri="{FF2B5EF4-FFF2-40B4-BE49-F238E27FC236}">
              <a16:creationId xmlns:a16="http://schemas.microsoft.com/office/drawing/2014/main" id="{B6F49F69-B04B-4F1F-801B-2C3C877DAC2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09" name="Text Box 724">
          <a:extLst>
            <a:ext uri="{FF2B5EF4-FFF2-40B4-BE49-F238E27FC236}">
              <a16:creationId xmlns:a16="http://schemas.microsoft.com/office/drawing/2014/main" id="{054C1866-A993-423D-AE06-3148AB58FD5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0" name="Text Box 725">
          <a:extLst>
            <a:ext uri="{FF2B5EF4-FFF2-40B4-BE49-F238E27FC236}">
              <a16:creationId xmlns:a16="http://schemas.microsoft.com/office/drawing/2014/main" id="{BADAEC04-9F8C-4ADA-82F8-780FE2FE3203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1" name="Text Box 726">
          <a:extLst>
            <a:ext uri="{FF2B5EF4-FFF2-40B4-BE49-F238E27FC236}">
              <a16:creationId xmlns:a16="http://schemas.microsoft.com/office/drawing/2014/main" id="{C102DED2-4A45-49A9-99A8-38DC439ACDC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2" name="Text Box 727">
          <a:extLst>
            <a:ext uri="{FF2B5EF4-FFF2-40B4-BE49-F238E27FC236}">
              <a16:creationId xmlns:a16="http://schemas.microsoft.com/office/drawing/2014/main" id="{AA026E0A-20F6-4BE2-9191-EC265EFB407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3" name="Text Box 728">
          <a:extLst>
            <a:ext uri="{FF2B5EF4-FFF2-40B4-BE49-F238E27FC236}">
              <a16:creationId xmlns:a16="http://schemas.microsoft.com/office/drawing/2014/main" id="{1881FA15-DD97-4FBC-B661-E128E873510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4" name="Text Box 729">
          <a:extLst>
            <a:ext uri="{FF2B5EF4-FFF2-40B4-BE49-F238E27FC236}">
              <a16:creationId xmlns:a16="http://schemas.microsoft.com/office/drawing/2014/main" id="{57A99E38-AB8F-40A3-867F-28E53A8B418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5" name="Text Box 730">
          <a:extLst>
            <a:ext uri="{FF2B5EF4-FFF2-40B4-BE49-F238E27FC236}">
              <a16:creationId xmlns:a16="http://schemas.microsoft.com/office/drawing/2014/main" id="{08E847A2-2868-4FC5-A412-23940C7DFD1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6" name="Text Box 731">
          <a:extLst>
            <a:ext uri="{FF2B5EF4-FFF2-40B4-BE49-F238E27FC236}">
              <a16:creationId xmlns:a16="http://schemas.microsoft.com/office/drawing/2014/main" id="{D9729F6E-D4FF-4FB9-A186-C106155F8078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7" name="Text Box 732">
          <a:extLst>
            <a:ext uri="{FF2B5EF4-FFF2-40B4-BE49-F238E27FC236}">
              <a16:creationId xmlns:a16="http://schemas.microsoft.com/office/drawing/2014/main" id="{430C66B7-F526-4745-A4A0-81E51966DDF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8" name="Text Box 733">
          <a:extLst>
            <a:ext uri="{FF2B5EF4-FFF2-40B4-BE49-F238E27FC236}">
              <a16:creationId xmlns:a16="http://schemas.microsoft.com/office/drawing/2014/main" id="{6D16648E-A623-4B89-83F2-7CF78DD109C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19" name="Text Box 734">
          <a:extLst>
            <a:ext uri="{FF2B5EF4-FFF2-40B4-BE49-F238E27FC236}">
              <a16:creationId xmlns:a16="http://schemas.microsoft.com/office/drawing/2014/main" id="{31395156-2823-4E25-AEBB-FB700EEEAD0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0" name="Text Box 735">
          <a:extLst>
            <a:ext uri="{FF2B5EF4-FFF2-40B4-BE49-F238E27FC236}">
              <a16:creationId xmlns:a16="http://schemas.microsoft.com/office/drawing/2014/main" id="{6038CDA2-DFC8-473D-81F3-98D4F9D1718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1" name="Text Box 736">
          <a:extLst>
            <a:ext uri="{FF2B5EF4-FFF2-40B4-BE49-F238E27FC236}">
              <a16:creationId xmlns:a16="http://schemas.microsoft.com/office/drawing/2014/main" id="{D15713C8-DC95-4867-8FE7-C4DDA76391AB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2" name="Text Box 737">
          <a:extLst>
            <a:ext uri="{FF2B5EF4-FFF2-40B4-BE49-F238E27FC236}">
              <a16:creationId xmlns:a16="http://schemas.microsoft.com/office/drawing/2014/main" id="{04BB9460-6422-45E3-9012-39A7B7DE2BF5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3" name="Text Box 738">
          <a:extLst>
            <a:ext uri="{FF2B5EF4-FFF2-40B4-BE49-F238E27FC236}">
              <a16:creationId xmlns:a16="http://schemas.microsoft.com/office/drawing/2014/main" id="{F0C7B29E-76EB-42A1-A7DA-93F8B64A79D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4" name="Text Box 739">
          <a:extLst>
            <a:ext uri="{FF2B5EF4-FFF2-40B4-BE49-F238E27FC236}">
              <a16:creationId xmlns:a16="http://schemas.microsoft.com/office/drawing/2014/main" id="{28B9D772-813C-4529-8AB6-098264DFEBD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5" name="Text Box 740">
          <a:extLst>
            <a:ext uri="{FF2B5EF4-FFF2-40B4-BE49-F238E27FC236}">
              <a16:creationId xmlns:a16="http://schemas.microsoft.com/office/drawing/2014/main" id="{F0BD7C3E-6BFD-4D27-A02D-324CC201276C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6" name="Text Box 741">
          <a:extLst>
            <a:ext uri="{FF2B5EF4-FFF2-40B4-BE49-F238E27FC236}">
              <a16:creationId xmlns:a16="http://schemas.microsoft.com/office/drawing/2014/main" id="{2B2F4F7B-78E0-48E7-88B5-B561BB2EB0B0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7" name="Text Box 742">
          <a:extLst>
            <a:ext uri="{FF2B5EF4-FFF2-40B4-BE49-F238E27FC236}">
              <a16:creationId xmlns:a16="http://schemas.microsoft.com/office/drawing/2014/main" id="{76537514-D1CC-44A7-BCD3-6A78328D36F6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8" name="Text Box 743">
          <a:extLst>
            <a:ext uri="{FF2B5EF4-FFF2-40B4-BE49-F238E27FC236}">
              <a16:creationId xmlns:a16="http://schemas.microsoft.com/office/drawing/2014/main" id="{1369022E-B4DC-4803-A304-6AE95575EBF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29" name="Text Box 744">
          <a:extLst>
            <a:ext uri="{FF2B5EF4-FFF2-40B4-BE49-F238E27FC236}">
              <a16:creationId xmlns:a16="http://schemas.microsoft.com/office/drawing/2014/main" id="{3AF15239-2E6D-4452-8223-FE52ED82329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0" name="Text Box 745">
          <a:extLst>
            <a:ext uri="{FF2B5EF4-FFF2-40B4-BE49-F238E27FC236}">
              <a16:creationId xmlns:a16="http://schemas.microsoft.com/office/drawing/2014/main" id="{C69C6EA6-FFDE-46F9-99EE-CE98346C677E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1" name="Text Box 746">
          <a:extLst>
            <a:ext uri="{FF2B5EF4-FFF2-40B4-BE49-F238E27FC236}">
              <a16:creationId xmlns:a16="http://schemas.microsoft.com/office/drawing/2014/main" id="{77F49909-FE16-40E7-8190-B942E3C7E2FD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2" name="Text Box 747">
          <a:extLst>
            <a:ext uri="{FF2B5EF4-FFF2-40B4-BE49-F238E27FC236}">
              <a16:creationId xmlns:a16="http://schemas.microsoft.com/office/drawing/2014/main" id="{380ACD1F-1A4E-4F88-85DF-A687A6699C64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3" name="Text Box 748">
          <a:extLst>
            <a:ext uri="{FF2B5EF4-FFF2-40B4-BE49-F238E27FC236}">
              <a16:creationId xmlns:a16="http://schemas.microsoft.com/office/drawing/2014/main" id="{C3C2D6E0-9E3C-4A81-995E-2E9F93B3FDD9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4" name="Text Box 749">
          <a:extLst>
            <a:ext uri="{FF2B5EF4-FFF2-40B4-BE49-F238E27FC236}">
              <a16:creationId xmlns:a16="http://schemas.microsoft.com/office/drawing/2014/main" id="{C221BD0E-B5D7-4627-95F6-6D7B617E9F71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5" name="Text Box 750">
          <a:extLst>
            <a:ext uri="{FF2B5EF4-FFF2-40B4-BE49-F238E27FC236}">
              <a16:creationId xmlns:a16="http://schemas.microsoft.com/office/drawing/2014/main" id="{4C0A7BB7-C919-4F61-A684-FEAB6028C13A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219075</xdr:colOff>
      <xdr:row>4</xdr:row>
      <xdr:rowOff>0</xdr:rowOff>
    </xdr:from>
    <xdr:ext cx="76200" cy="1152525"/>
    <xdr:sp macro="" textlink="">
      <xdr:nvSpPr>
        <xdr:cNvPr id="736" name="Text Box 751">
          <a:extLst>
            <a:ext uri="{FF2B5EF4-FFF2-40B4-BE49-F238E27FC236}">
              <a16:creationId xmlns:a16="http://schemas.microsoft.com/office/drawing/2014/main" id="{D1C3E497-AB43-43FD-BEC8-E6299D44D562}"/>
            </a:ext>
          </a:extLst>
        </xdr:cNvPr>
        <xdr:cNvSpPr txBox="1">
          <a:spLocks noChangeArrowheads="1"/>
        </xdr:cNvSpPr>
      </xdr:nvSpPr>
      <xdr:spPr bwMode="auto">
        <a:xfrm>
          <a:off x="163449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37" name="Text Box 17">
          <a:extLst>
            <a:ext uri="{FF2B5EF4-FFF2-40B4-BE49-F238E27FC236}">
              <a16:creationId xmlns:a16="http://schemas.microsoft.com/office/drawing/2014/main" id="{449721AD-659A-419D-A8E4-E356F1EDE3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38" name="Text Box 18">
          <a:extLst>
            <a:ext uri="{FF2B5EF4-FFF2-40B4-BE49-F238E27FC236}">
              <a16:creationId xmlns:a16="http://schemas.microsoft.com/office/drawing/2014/main" id="{106E78BE-3385-4A3B-BFB1-8FBB7EB4B01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39" name="Text Box 19">
          <a:extLst>
            <a:ext uri="{FF2B5EF4-FFF2-40B4-BE49-F238E27FC236}">
              <a16:creationId xmlns:a16="http://schemas.microsoft.com/office/drawing/2014/main" id="{97203BFF-8901-47C7-B32E-F7E4DA55D0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0" name="Text Box 20">
          <a:extLst>
            <a:ext uri="{FF2B5EF4-FFF2-40B4-BE49-F238E27FC236}">
              <a16:creationId xmlns:a16="http://schemas.microsoft.com/office/drawing/2014/main" id="{B71104BA-F875-4A8D-A315-70E6F01230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1" name="Text Box 21">
          <a:extLst>
            <a:ext uri="{FF2B5EF4-FFF2-40B4-BE49-F238E27FC236}">
              <a16:creationId xmlns:a16="http://schemas.microsoft.com/office/drawing/2014/main" id="{419B13A9-7D82-4543-A919-2F8B1547767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2" name="Text Box 22">
          <a:extLst>
            <a:ext uri="{FF2B5EF4-FFF2-40B4-BE49-F238E27FC236}">
              <a16:creationId xmlns:a16="http://schemas.microsoft.com/office/drawing/2014/main" id="{CA61C56C-A760-4EB0-A7E0-99A7667545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3" name="Text Box 23">
          <a:extLst>
            <a:ext uri="{FF2B5EF4-FFF2-40B4-BE49-F238E27FC236}">
              <a16:creationId xmlns:a16="http://schemas.microsoft.com/office/drawing/2014/main" id="{5F155301-502E-49E8-A4A7-4FF0215D724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4" name="Text Box 24">
          <a:extLst>
            <a:ext uri="{FF2B5EF4-FFF2-40B4-BE49-F238E27FC236}">
              <a16:creationId xmlns:a16="http://schemas.microsoft.com/office/drawing/2014/main" id="{35838458-0B34-48E2-9357-AF01915DF9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5" name="Text Box 25">
          <a:extLst>
            <a:ext uri="{FF2B5EF4-FFF2-40B4-BE49-F238E27FC236}">
              <a16:creationId xmlns:a16="http://schemas.microsoft.com/office/drawing/2014/main" id="{CBA4E919-63AA-4CA8-9C38-F14DE819E4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6" name="Text Box 26">
          <a:extLst>
            <a:ext uri="{FF2B5EF4-FFF2-40B4-BE49-F238E27FC236}">
              <a16:creationId xmlns:a16="http://schemas.microsoft.com/office/drawing/2014/main" id="{B2DA011B-E48E-438B-9B93-D67F4F611A5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7" name="Text Box 27">
          <a:extLst>
            <a:ext uri="{FF2B5EF4-FFF2-40B4-BE49-F238E27FC236}">
              <a16:creationId xmlns:a16="http://schemas.microsoft.com/office/drawing/2014/main" id="{054A31D3-CD56-40F7-AAFE-A696530C753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8" name="Text Box 28">
          <a:extLst>
            <a:ext uri="{FF2B5EF4-FFF2-40B4-BE49-F238E27FC236}">
              <a16:creationId xmlns:a16="http://schemas.microsoft.com/office/drawing/2014/main" id="{FF244458-93EC-4641-BEA8-93816F0E4F9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49" name="Text Box 29">
          <a:extLst>
            <a:ext uri="{FF2B5EF4-FFF2-40B4-BE49-F238E27FC236}">
              <a16:creationId xmlns:a16="http://schemas.microsoft.com/office/drawing/2014/main" id="{A7A22918-18D3-458A-9882-A1BFD993AB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0" name="Text Box 30">
          <a:extLst>
            <a:ext uri="{FF2B5EF4-FFF2-40B4-BE49-F238E27FC236}">
              <a16:creationId xmlns:a16="http://schemas.microsoft.com/office/drawing/2014/main" id="{08C5B096-D4DB-4ED9-81B4-F9DE9A5D56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1" name="Text Box 31">
          <a:extLst>
            <a:ext uri="{FF2B5EF4-FFF2-40B4-BE49-F238E27FC236}">
              <a16:creationId xmlns:a16="http://schemas.microsoft.com/office/drawing/2014/main" id="{CCA16CD0-8C4D-49FD-B8FF-AC7201BBD52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2" name="Text Box 32">
          <a:extLst>
            <a:ext uri="{FF2B5EF4-FFF2-40B4-BE49-F238E27FC236}">
              <a16:creationId xmlns:a16="http://schemas.microsoft.com/office/drawing/2014/main" id="{135C4AF9-FCD1-47B3-81FD-1957230EB9F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3" name="Text Box 33">
          <a:extLst>
            <a:ext uri="{FF2B5EF4-FFF2-40B4-BE49-F238E27FC236}">
              <a16:creationId xmlns:a16="http://schemas.microsoft.com/office/drawing/2014/main" id="{299257A4-A143-4596-AED1-E554562C752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4" name="Text Box 34">
          <a:extLst>
            <a:ext uri="{FF2B5EF4-FFF2-40B4-BE49-F238E27FC236}">
              <a16:creationId xmlns:a16="http://schemas.microsoft.com/office/drawing/2014/main" id="{E9F32708-8434-42DD-B642-BF7D2C0A113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5" name="Text Box 35">
          <a:extLst>
            <a:ext uri="{FF2B5EF4-FFF2-40B4-BE49-F238E27FC236}">
              <a16:creationId xmlns:a16="http://schemas.microsoft.com/office/drawing/2014/main" id="{0877F2B8-70FE-4D30-AE09-324070FA3C3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6" name="Text Box 36">
          <a:extLst>
            <a:ext uri="{FF2B5EF4-FFF2-40B4-BE49-F238E27FC236}">
              <a16:creationId xmlns:a16="http://schemas.microsoft.com/office/drawing/2014/main" id="{AE4102E1-55D8-4F3A-A075-6B8ACA7408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7" name="Text Box 37">
          <a:extLst>
            <a:ext uri="{FF2B5EF4-FFF2-40B4-BE49-F238E27FC236}">
              <a16:creationId xmlns:a16="http://schemas.microsoft.com/office/drawing/2014/main" id="{2AD5D36E-F0EF-486E-BE98-174C1AF6A73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8" name="Text Box 38">
          <a:extLst>
            <a:ext uri="{FF2B5EF4-FFF2-40B4-BE49-F238E27FC236}">
              <a16:creationId xmlns:a16="http://schemas.microsoft.com/office/drawing/2014/main" id="{8F0D013F-D568-4096-A97C-3F1C1FEAFA7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59" name="Text Box 39">
          <a:extLst>
            <a:ext uri="{FF2B5EF4-FFF2-40B4-BE49-F238E27FC236}">
              <a16:creationId xmlns:a16="http://schemas.microsoft.com/office/drawing/2014/main" id="{F982B297-016F-4F1F-8213-7CAB79B593A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0" name="Text Box 40">
          <a:extLst>
            <a:ext uri="{FF2B5EF4-FFF2-40B4-BE49-F238E27FC236}">
              <a16:creationId xmlns:a16="http://schemas.microsoft.com/office/drawing/2014/main" id="{2E48E6CE-E667-4168-BC9F-278DD793B88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1" name="Text Box 41">
          <a:extLst>
            <a:ext uri="{FF2B5EF4-FFF2-40B4-BE49-F238E27FC236}">
              <a16:creationId xmlns:a16="http://schemas.microsoft.com/office/drawing/2014/main" id="{21244962-D405-4067-90CC-59572EB66BC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2" name="Text Box 42">
          <a:extLst>
            <a:ext uri="{FF2B5EF4-FFF2-40B4-BE49-F238E27FC236}">
              <a16:creationId xmlns:a16="http://schemas.microsoft.com/office/drawing/2014/main" id="{CC7FDC6F-E8D9-430E-BA53-C2F82E551D0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3" name="Text Box 43">
          <a:extLst>
            <a:ext uri="{FF2B5EF4-FFF2-40B4-BE49-F238E27FC236}">
              <a16:creationId xmlns:a16="http://schemas.microsoft.com/office/drawing/2014/main" id="{05F07167-DB70-47B5-A417-38548CC6F1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4" name="Text Box 44">
          <a:extLst>
            <a:ext uri="{FF2B5EF4-FFF2-40B4-BE49-F238E27FC236}">
              <a16:creationId xmlns:a16="http://schemas.microsoft.com/office/drawing/2014/main" id="{796D20D9-9AC6-45B8-9472-CE764165905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5" name="Text Box 45">
          <a:extLst>
            <a:ext uri="{FF2B5EF4-FFF2-40B4-BE49-F238E27FC236}">
              <a16:creationId xmlns:a16="http://schemas.microsoft.com/office/drawing/2014/main" id="{6BF3B44A-34F8-4EA5-8683-2AD0F1849BB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6" name="Text Box 46">
          <a:extLst>
            <a:ext uri="{FF2B5EF4-FFF2-40B4-BE49-F238E27FC236}">
              <a16:creationId xmlns:a16="http://schemas.microsoft.com/office/drawing/2014/main" id="{31FAF2F2-7C94-4013-93F3-BEE13659B44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7" name="Text Box 47">
          <a:extLst>
            <a:ext uri="{FF2B5EF4-FFF2-40B4-BE49-F238E27FC236}">
              <a16:creationId xmlns:a16="http://schemas.microsoft.com/office/drawing/2014/main" id="{C8572BBB-3DD2-429F-8B64-19468F7436C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8" name="Text Box 48">
          <a:extLst>
            <a:ext uri="{FF2B5EF4-FFF2-40B4-BE49-F238E27FC236}">
              <a16:creationId xmlns:a16="http://schemas.microsoft.com/office/drawing/2014/main" id="{26E81006-4925-4E41-8500-2145FC4B97D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69" name="Text Box 49">
          <a:extLst>
            <a:ext uri="{FF2B5EF4-FFF2-40B4-BE49-F238E27FC236}">
              <a16:creationId xmlns:a16="http://schemas.microsoft.com/office/drawing/2014/main" id="{0F085824-CC2A-4C33-A567-FC1336393FB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0" name="Text Box 50">
          <a:extLst>
            <a:ext uri="{FF2B5EF4-FFF2-40B4-BE49-F238E27FC236}">
              <a16:creationId xmlns:a16="http://schemas.microsoft.com/office/drawing/2014/main" id="{F0F4343C-00E5-4660-93A0-B75CD2F301B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1" name="Text Box 51">
          <a:extLst>
            <a:ext uri="{FF2B5EF4-FFF2-40B4-BE49-F238E27FC236}">
              <a16:creationId xmlns:a16="http://schemas.microsoft.com/office/drawing/2014/main" id="{5CAF1526-CABE-4847-A076-520C821E3E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2" name="Text Box 52">
          <a:extLst>
            <a:ext uri="{FF2B5EF4-FFF2-40B4-BE49-F238E27FC236}">
              <a16:creationId xmlns:a16="http://schemas.microsoft.com/office/drawing/2014/main" id="{D2A0E207-AA0B-4F74-B349-B4BB5BC67DF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3" name="Text Box 53">
          <a:extLst>
            <a:ext uri="{FF2B5EF4-FFF2-40B4-BE49-F238E27FC236}">
              <a16:creationId xmlns:a16="http://schemas.microsoft.com/office/drawing/2014/main" id="{50104B65-0F6C-432F-A111-213D4998713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4" name="Text Box 54">
          <a:extLst>
            <a:ext uri="{FF2B5EF4-FFF2-40B4-BE49-F238E27FC236}">
              <a16:creationId xmlns:a16="http://schemas.microsoft.com/office/drawing/2014/main" id="{9476AB7C-3C40-4BFF-B12E-96C51B5B8C7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5" name="Text Box 55">
          <a:extLst>
            <a:ext uri="{FF2B5EF4-FFF2-40B4-BE49-F238E27FC236}">
              <a16:creationId xmlns:a16="http://schemas.microsoft.com/office/drawing/2014/main" id="{D953679C-8E3C-4DD8-A9FF-62C09E740F3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6" name="Text Box 56">
          <a:extLst>
            <a:ext uri="{FF2B5EF4-FFF2-40B4-BE49-F238E27FC236}">
              <a16:creationId xmlns:a16="http://schemas.microsoft.com/office/drawing/2014/main" id="{3CBBD4BA-9FA6-430A-8E9A-A42C337E0BB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7" name="Text Box 57">
          <a:extLst>
            <a:ext uri="{FF2B5EF4-FFF2-40B4-BE49-F238E27FC236}">
              <a16:creationId xmlns:a16="http://schemas.microsoft.com/office/drawing/2014/main" id="{535AA1C3-D05B-48E5-BDAD-F586BBEF36D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8" name="Text Box 58">
          <a:extLst>
            <a:ext uri="{FF2B5EF4-FFF2-40B4-BE49-F238E27FC236}">
              <a16:creationId xmlns:a16="http://schemas.microsoft.com/office/drawing/2014/main" id="{CDF0CDDF-EAA0-4E20-BC73-6B21D107712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79" name="Text Box 59">
          <a:extLst>
            <a:ext uri="{FF2B5EF4-FFF2-40B4-BE49-F238E27FC236}">
              <a16:creationId xmlns:a16="http://schemas.microsoft.com/office/drawing/2014/main" id="{0D1EB075-DA69-4FB4-B62E-525199B41BE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0" name="Text Box 60">
          <a:extLst>
            <a:ext uri="{FF2B5EF4-FFF2-40B4-BE49-F238E27FC236}">
              <a16:creationId xmlns:a16="http://schemas.microsoft.com/office/drawing/2014/main" id="{E42F1A47-28C1-4775-9978-3E3074822F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1" name="Text Box 61">
          <a:extLst>
            <a:ext uri="{FF2B5EF4-FFF2-40B4-BE49-F238E27FC236}">
              <a16:creationId xmlns:a16="http://schemas.microsoft.com/office/drawing/2014/main" id="{9BF94F35-7F95-4338-9007-F3D10DC0444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2" name="Text Box 62">
          <a:extLst>
            <a:ext uri="{FF2B5EF4-FFF2-40B4-BE49-F238E27FC236}">
              <a16:creationId xmlns:a16="http://schemas.microsoft.com/office/drawing/2014/main" id="{2184415F-BA9C-43E9-AA8F-29761BB20E1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3" name="Text Box 63">
          <a:extLst>
            <a:ext uri="{FF2B5EF4-FFF2-40B4-BE49-F238E27FC236}">
              <a16:creationId xmlns:a16="http://schemas.microsoft.com/office/drawing/2014/main" id="{DE293A5D-F3A0-4285-A9F1-F3D959197AC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4" name="Text Box 64">
          <a:extLst>
            <a:ext uri="{FF2B5EF4-FFF2-40B4-BE49-F238E27FC236}">
              <a16:creationId xmlns:a16="http://schemas.microsoft.com/office/drawing/2014/main" id="{A8768146-BE78-40FC-A763-464B56F7D86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5" name="Text Box 65">
          <a:extLst>
            <a:ext uri="{FF2B5EF4-FFF2-40B4-BE49-F238E27FC236}">
              <a16:creationId xmlns:a16="http://schemas.microsoft.com/office/drawing/2014/main" id="{82B60029-0ECC-42D7-92C5-DF77D59E0FB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6" name="Text Box 66">
          <a:extLst>
            <a:ext uri="{FF2B5EF4-FFF2-40B4-BE49-F238E27FC236}">
              <a16:creationId xmlns:a16="http://schemas.microsoft.com/office/drawing/2014/main" id="{65A3FF93-2664-4D4D-807C-29D68D6E47A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7" name="Text Box 67">
          <a:extLst>
            <a:ext uri="{FF2B5EF4-FFF2-40B4-BE49-F238E27FC236}">
              <a16:creationId xmlns:a16="http://schemas.microsoft.com/office/drawing/2014/main" id="{78F33673-D328-4523-93EB-D16B13E8C28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8" name="Text Box 68">
          <a:extLst>
            <a:ext uri="{FF2B5EF4-FFF2-40B4-BE49-F238E27FC236}">
              <a16:creationId xmlns:a16="http://schemas.microsoft.com/office/drawing/2014/main" id="{C6025A93-3515-4980-9F76-66E4C0810F8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89" name="Text Box 69">
          <a:extLst>
            <a:ext uri="{FF2B5EF4-FFF2-40B4-BE49-F238E27FC236}">
              <a16:creationId xmlns:a16="http://schemas.microsoft.com/office/drawing/2014/main" id="{1744D31D-4D65-4965-BC3D-44366319CCA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0" name="Text Box 70">
          <a:extLst>
            <a:ext uri="{FF2B5EF4-FFF2-40B4-BE49-F238E27FC236}">
              <a16:creationId xmlns:a16="http://schemas.microsoft.com/office/drawing/2014/main" id="{2E083797-E212-463D-9C72-B503ED0E8B2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1" name="Text Box 71">
          <a:extLst>
            <a:ext uri="{FF2B5EF4-FFF2-40B4-BE49-F238E27FC236}">
              <a16:creationId xmlns:a16="http://schemas.microsoft.com/office/drawing/2014/main" id="{0AAC7374-2330-419C-AD71-2C7A6D37F67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2" name="Text Box 72">
          <a:extLst>
            <a:ext uri="{FF2B5EF4-FFF2-40B4-BE49-F238E27FC236}">
              <a16:creationId xmlns:a16="http://schemas.microsoft.com/office/drawing/2014/main" id="{13EC9C87-C45E-4D8C-BBF7-EAC2D0442F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3" name="Text Box 73">
          <a:extLst>
            <a:ext uri="{FF2B5EF4-FFF2-40B4-BE49-F238E27FC236}">
              <a16:creationId xmlns:a16="http://schemas.microsoft.com/office/drawing/2014/main" id="{703C00FB-968F-47F9-AD3F-A8F68BA1003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4" name="Text Box 74">
          <a:extLst>
            <a:ext uri="{FF2B5EF4-FFF2-40B4-BE49-F238E27FC236}">
              <a16:creationId xmlns:a16="http://schemas.microsoft.com/office/drawing/2014/main" id="{9CDB01F6-1C0F-419E-99A8-20A9FD60719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5" name="Text Box 75">
          <a:extLst>
            <a:ext uri="{FF2B5EF4-FFF2-40B4-BE49-F238E27FC236}">
              <a16:creationId xmlns:a16="http://schemas.microsoft.com/office/drawing/2014/main" id="{69523ED1-C7DE-46B7-90E0-8C8310F733A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6" name="Text Box 76">
          <a:extLst>
            <a:ext uri="{FF2B5EF4-FFF2-40B4-BE49-F238E27FC236}">
              <a16:creationId xmlns:a16="http://schemas.microsoft.com/office/drawing/2014/main" id="{DB6931BE-71FE-43A7-97EA-D9893FE2960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7" name="Text Box 77">
          <a:extLst>
            <a:ext uri="{FF2B5EF4-FFF2-40B4-BE49-F238E27FC236}">
              <a16:creationId xmlns:a16="http://schemas.microsoft.com/office/drawing/2014/main" id="{76DFAC53-FE4A-4430-91E5-76B5B995D3D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8" name="Text Box 78">
          <a:extLst>
            <a:ext uri="{FF2B5EF4-FFF2-40B4-BE49-F238E27FC236}">
              <a16:creationId xmlns:a16="http://schemas.microsoft.com/office/drawing/2014/main" id="{044F2505-1A88-4BE7-A146-276639011CF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799" name="Text Box 79">
          <a:extLst>
            <a:ext uri="{FF2B5EF4-FFF2-40B4-BE49-F238E27FC236}">
              <a16:creationId xmlns:a16="http://schemas.microsoft.com/office/drawing/2014/main" id="{45CBDAB8-5D8A-44F7-8F02-DA3725E6606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0" name="Text Box 80">
          <a:extLst>
            <a:ext uri="{FF2B5EF4-FFF2-40B4-BE49-F238E27FC236}">
              <a16:creationId xmlns:a16="http://schemas.microsoft.com/office/drawing/2014/main" id="{CC95BAF6-2021-4810-B95E-CA226D6A7E5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1" name="Text Box 81">
          <a:extLst>
            <a:ext uri="{FF2B5EF4-FFF2-40B4-BE49-F238E27FC236}">
              <a16:creationId xmlns:a16="http://schemas.microsoft.com/office/drawing/2014/main" id="{28902EDD-5897-413A-9C5F-17D652B16C7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2" name="Text Box 82">
          <a:extLst>
            <a:ext uri="{FF2B5EF4-FFF2-40B4-BE49-F238E27FC236}">
              <a16:creationId xmlns:a16="http://schemas.microsoft.com/office/drawing/2014/main" id="{7FD0EDC7-2357-4F77-9B2D-7E334F12887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3" name="Text Box 83">
          <a:extLst>
            <a:ext uri="{FF2B5EF4-FFF2-40B4-BE49-F238E27FC236}">
              <a16:creationId xmlns:a16="http://schemas.microsoft.com/office/drawing/2014/main" id="{AD0D0B01-6DB4-489B-9973-3BA978FE98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4" name="Text Box 84">
          <a:extLst>
            <a:ext uri="{FF2B5EF4-FFF2-40B4-BE49-F238E27FC236}">
              <a16:creationId xmlns:a16="http://schemas.microsoft.com/office/drawing/2014/main" id="{79318BC0-0572-40AB-AB0B-0274964A6A1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5" name="Text Box 85">
          <a:extLst>
            <a:ext uri="{FF2B5EF4-FFF2-40B4-BE49-F238E27FC236}">
              <a16:creationId xmlns:a16="http://schemas.microsoft.com/office/drawing/2014/main" id="{B9A11C53-C51B-4B7E-A4C4-CDC9C906B83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6" name="Text Box 86">
          <a:extLst>
            <a:ext uri="{FF2B5EF4-FFF2-40B4-BE49-F238E27FC236}">
              <a16:creationId xmlns:a16="http://schemas.microsoft.com/office/drawing/2014/main" id="{75DCD209-4905-417D-A1CF-9B2D381DE07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7" name="Text Box 87">
          <a:extLst>
            <a:ext uri="{FF2B5EF4-FFF2-40B4-BE49-F238E27FC236}">
              <a16:creationId xmlns:a16="http://schemas.microsoft.com/office/drawing/2014/main" id="{FE6BE642-15C6-4E6C-9CEC-3E2B3FA8CE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8" name="Text Box 88">
          <a:extLst>
            <a:ext uri="{FF2B5EF4-FFF2-40B4-BE49-F238E27FC236}">
              <a16:creationId xmlns:a16="http://schemas.microsoft.com/office/drawing/2014/main" id="{9A6BFB30-3778-4570-8638-AF2DAF8243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09" name="Text Box 89">
          <a:extLst>
            <a:ext uri="{FF2B5EF4-FFF2-40B4-BE49-F238E27FC236}">
              <a16:creationId xmlns:a16="http://schemas.microsoft.com/office/drawing/2014/main" id="{9F2C6371-0018-4E38-864D-34179CB2064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0" name="Text Box 90">
          <a:extLst>
            <a:ext uri="{FF2B5EF4-FFF2-40B4-BE49-F238E27FC236}">
              <a16:creationId xmlns:a16="http://schemas.microsoft.com/office/drawing/2014/main" id="{0A8739B3-81B1-4182-AF39-5AB83758F7C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1" name="Text Box 91">
          <a:extLst>
            <a:ext uri="{FF2B5EF4-FFF2-40B4-BE49-F238E27FC236}">
              <a16:creationId xmlns:a16="http://schemas.microsoft.com/office/drawing/2014/main" id="{01BCFEE2-9272-4801-AA15-FCCE60FAD41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2" name="Text Box 92">
          <a:extLst>
            <a:ext uri="{FF2B5EF4-FFF2-40B4-BE49-F238E27FC236}">
              <a16:creationId xmlns:a16="http://schemas.microsoft.com/office/drawing/2014/main" id="{5C26056F-BD0D-48F5-A7B3-DE6D8AD3E28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3" name="Text Box 93">
          <a:extLst>
            <a:ext uri="{FF2B5EF4-FFF2-40B4-BE49-F238E27FC236}">
              <a16:creationId xmlns:a16="http://schemas.microsoft.com/office/drawing/2014/main" id="{2AC6F47C-9255-4B71-88D5-C7CF59DE0AE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4" name="Text Box 94">
          <a:extLst>
            <a:ext uri="{FF2B5EF4-FFF2-40B4-BE49-F238E27FC236}">
              <a16:creationId xmlns:a16="http://schemas.microsoft.com/office/drawing/2014/main" id="{868738C7-A88B-4795-A6C3-FF3321E2113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5" name="Text Box 95">
          <a:extLst>
            <a:ext uri="{FF2B5EF4-FFF2-40B4-BE49-F238E27FC236}">
              <a16:creationId xmlns:a16="http://schemas.microsoft.com/office/drawing/2014/main" id="{B88C5561-BE41-4D5D-92A3-41D9B0C700B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6" name="Text Box 96">
          <a:extLst>
            <a:ext uri="{FF2B5EF4-FFF2-40B4-BE49-F238E27FC236}">
              <a16:creationId xmlns:a16="http://schemas.microsoft.com/office/drawing/2014/main" id="{C29A08B6-BD5D-4C70-8FF9-BD7F490BC54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7" name="Text Box 97">
          <a:extLst>
            <a:ext uri="{FF2B5EF4-FFF2-40B4-BE49-F238E27FC236}">
              <a16:creationId xmlns:a16="http://schemas.microsoft.com/office/drawing/2014/main" id="{FE358C1E-F796-442B-B6EE-8B49157DEF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8" name="Text Box 98">
          <a:extLst>
            <a:ext uri="{FF2B5EF4-FFF2-40B4-BE49-F238E27FC236}">
              <a16:creationId xmlns:a16="http://schemas.microsoft.com/office/drawing/2014/main" id="{3F3A62BC-6762-4BFB-A7A0-7926AC4C2A9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19" name="Text Box 99">
          <a:extLst>
            <a:ext uri="{FF2B5EF4-FFF2-40B4-BE49-F238E27FC236}">
              <a16:creationId xmlns:a16="http://schemas.microsoft.com/office/drawing/2014/main" id="{CA4CD4E5-109B-4E1C-9ADE-94F853794D1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0" name="Text Box 100">
          <a:extLst>
            <a:ext uri="{FF2B5EF4-FFF2-40B4-BE49-F238E27FC236}">
              <a16:creationId xmlns:a16="http://schemas.microsoft.com/office/drawing/2014/main" id="{63E44C6E-34D6-434D-A356-0DFA37F70FA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1" name="Text Box 101">
          <a:extLst>
            <a:ext uri="{FF2B5EF4-FFF2-40B4-BE49-F238E27FC236}">
              <a16:creationId xmlns:a16="http://schemas.microsoft.com/office/drawing/2014/main" id="{BE2F97BF-B44C-42C4-91BE-8C4A26017D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2" name="Text Box 102">
          <a:extLst>
            <a:ext uri="{FF2B5EF4-FFF2-40B4-BE49-F238E27FC236}">
              <a16:creationId xmlns:a16="http://schemas.microsoft.com/office/drawing/2014/main" id="{A958914A-7CB5-433E-B8EE-052948A856B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3" name="Text Box 103">
          <a:extLst>
            <a:ext uri="{FF2B5EF4-FFF2-40B4-BE49-F238E27FC236}">
              <a16:creationId xmlns:a16="http://schemas.microsoft.com/office/drawing/2014/main" id="{B9F4FBAB-94B5-4AE8-A448-8B57C7BB9FF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4" name="Text Box 104">
          <a:extLst>
            <a:ext uri="{FF2B5EF4-FFF2-40B4-BE49-F238E27FC236}">
              <a16:creationId xmlns:a16="http://schemas.microsoft.com/office/drawing/2014/main" id="{67AB2CEE-19E6-440F-9D77-F45D6314FB7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5" name="Text Box 105">
          <a:extLst>
            <a:ext uri="{FF2B5EF4-FFF2-40B4-BE49-F238E27FC236}">
              <a16:creationId xmlns:a16="http://schemas.microsoft.com/office/drawing/2014/main" id="{24A0261C-AEB9-4C84-B686-A6BA1A13D7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6" name="Text Box 106">
          <a:extLst>
            <a:ext uri="{FF2B5EF4-FFF2-40B4-BE49-F238E27FC236}">
              <a16:creationId xmlns:a16="http://schemas.microsoft.com/office/drawing/2014/main" id="{EE63FE8F-D54C-4E95-BE62-57F5BB4AF02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7" name="Text Box 107">
          <a:extLst>
            <a:ext uri="{FF2B5EF4-FFF2-40B4-BE49-F238E27FC236}">
              <a16:creationId xmlns:a16="http://schemas.microsoft.com/office/drawing/2014/main" id="{D22813F8-F6DA-4B51-B958-727EB6B470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8" name="Text Box 108">
          <a:extLst>
            <a:ext uri="{FF2B5EF4-FFF2-40B4-BE49-F238E27FC236}">
              <a16:creationId xmlns:a16="http://schemas.microsoft.com/office/drawing/2014/main" id="{6FF1C16D-5CE3-4366-973F-98700A9239E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29" name="Text Box 109">
          <a:extLst>
            <a:ext uri="{FF2B5EF4-FFF2-40B4-BE49-F238E27FC236}">
              <a16:creationId xmlns:a16="http://schemas.microsoft.com/office/drawing/2014/main" id="{24AB4243-14D6-411C-85F7-5CEFD0704E7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0" name="Text Box 110">
          <a:extLst>
            <a:ext uri="{FF2B5EF4-FFF2-40B4-BE49-F238E27FC236}">
              <a16:creationId xmlns:a16="http://schemas.microsoft.com/office/drawing/2014/main" id="{CA765239-84E7-4EAC-B88C-C8F58103FCD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1" name="Text Box 111">
          <a:extLst>
            <a:ext uri="{FF2B5EF4-FFF2-40B4-BE49-F238E27FC236}">
              <a16:creationId xmlns:a16="http://schemas.microsoft.com/office/drawing/2014/main" id="{0D1A7370-EA46-4CDA-9938-AF306E9F907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2" name="Text Box 112">
          <a:extLst>
            <a:ext uri="{FF2B5EF4-FFF2-40B4-BE49-F238E27FC236}">
              <a16:creationId xmlns:a16="http://schemas.microsoft.com/office/drawing/2014/main" id="{7C3FEC51-46B1-46A3-8813-4A1513EC20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3" name="Text Box 113">
          <a:extLst>
            <a:ext uri="{FF2B5EF4-FFF2-40B4-BE49-F238E27FC236}">
              <a16:creationId xmlns:a16="http://schemas.microsoft.com/office/drawing/2014/main" id="{B427EA1A-5ECA-4114-838F-34F759917A2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4" name="Text Box 114">
          <a:extLst>
            <a:ext uri="{FF2B5EF4-FFF2-40B4-BE49-F238E27FC236}">
              <a16:creationId xmlns:a16="http://schemas.microsoft.com/office/drawing/2014/main" id="{442BC566-1B81-45CD-8747-2FD45D653E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5" name="Text Box 115">
          <a:extLst>
            <a:ext uri="{FF2B5EF4-FFF2-40B4-BE49-F238E27FC236}">
              <a16:creationId xmlns:a16="http://schemas.microsoft.com/office/drawing/2014/main" id="{7B670865-6005-496C-BEF0-14B5CA9990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6" name="Text Box 116">
          <a:extLst>
            <a:ext uri="{FF2B5EF4-FFF2-40B4-BE49-F238E27FC236}">
              <a16:creationId xmlns:a16="http://schemas.microsoft.com/office/drawing/2014/main" id="{F4C69941-EA81-42EC-AFA3-A8921724173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7" name="Text Box 117">
          <a:extLst>
            <a:ext uri="{FF2B5EF4-FFF2-40B4-BE49-F238E27FC236}">
              <a16:creationId xmlns:a16="http://schemas.microsoft.com/office/drawing/2014/main" id="{7166A5B0-538C-4740-8A23-6D15A14296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8" name="Text Box 118">
          <a:extLst>
            <a:ext uri="{FF2B5EF4-FFF2-40B4-BE49-F238E27FC236}">
              <a16:creationId xmlns:a16="http://schemas.microsoft.com/office/drawing/2014/main" id="{EB3A6E23-90C0-45DD-A9F4-130503321E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39" name="Text Box 119">
          <a:extLst>
            <a:ext uri="{FF2B5EF4-FFF2-40B4-BE49-F238E27FC236}">
              <a16:creationId xmlns:a16="http://schemas.microsoft.com/office/drawing/2014/main" id="{D4A5516B-2D51-40BC-A934-1A41A1FAC40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0" name="Text Box 120">
          <a:extLst>
            <a:ext uri="{FF2B5EF4-FFF2-40B4-BE49-F238E27FC236}">
              <a16:creationId xmlns:a16="http://schemas.microsoft.com/office/drawing/2014/main" id="{24F2A980-56A4-475F-9A82-F8345C12AAA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1" name="Text Box 121">
          <a:extLst>
            <a:ext uri="{FF2B5EF4-FFF2-40B4-BE49-F238E27FC236}">
              <a16:creationId xmlns:a16="http://schemas.microsoft.com/office/drawing/2014/main" id="{65B06FBD-EC52-47A1-9C4F-E1451C6C5EF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2" name="Text Box 122">
          <a:extLst>
            <a:ext uri="{FF2B5EF4-FFF2-40B4-BE49-F238E27FC236}">
              <a16:creationId xmlns:a16="http://schemas.microsoft.com/office/drawing/2014/main" id="{B353C900-0C2E-40F6-BF2D-BB42946F2D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3" name="Text Box 123">
          <a:extLst>
            <a:ext uri="{FF2B5EF4-FFF2-40B4-BE49-F238E27FC236}">
              <a16:creationId xmlns:a16="http://schemas.microsoft.com/office/drawing/2014/main" id="{90025334-F349-4358-AF9E-B830EA3C1B4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4" name="Text Box 124">
          <a:extLst>
            <a:ext uri="{FF2B5EF4-FFF2-40B4-BE49-F238E27FC236}">
              <a16:creationId xmlns:a16="http://schemas.microsoft.com/office/drawing/2014/main" id="{D801F61E-B279-45AB-91C4-F95B74EDD94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5" name="Text Box 125">
          <a:extLst>
            <a:ext uri="{FF2B5EF4-FFF2-40B4-BE49-F238E27FC236}">
              <a16:creationId xmlns:a16="http://schemas.microsoft.com/office/drawing/2014/main" id="{67EAFAEE-84BE-457F-9FB4-6E40D5E8918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6" name="Text Box 126">
          <a:extLst>
            <a:ext uri="{FF2B5EF4-FFF2-40B4-BE49-F238E27FC236}">
              <a16:creationId xmlns:a16="http://schemas.microsoft.com/office/drawing/2014/main" id="{E25C82F8-93C0-452D-9A5F-4F3BA22DFF8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7" name="Text Box 127">
          <a:extLst>
            <a:ext uri="{FF2B5EF4-FFF2-40B4-BE49-F238E27FC236}">
              <a16:creationId xmlns:a16="http://schemas.microsoft.com/office/drawing/2014/main" id="{F3D343DF-31E0-4616-A096-5E2625A51F7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8" name="Text Box 128">
          <a:extLst>
            <a:ext uri="{FF2B5EF4-FFF2-40B4-BE49-F238E27FC236}">
              <a16:creationId xmlns:a16="http://schemas.microsoft.com/office/drawing/2014/main" id="{D95E1EB8-D461-451C-9C94-2B1D5C377E6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49" name="Text Box 129">
          <a:extLst>
            <a:ext uri="{FF2B5EF4-FFF2-40B4-BE49-F238E27FC236}">
              <a16:creationId xmlns:a16="http://schemas.microsoft.com/office/drawing/2014/main" id="{E3825F92-A480-4F3C-B0B7-3E80AEBBE89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0" name="Text Box 130">
          <a:extLst>
            <a:ext uri="{FF2B5EF4-FFF2-40B4-BE49-F238E27FC236}">
              <a16:creationId xmlns:a16="http://schemas.microsoft.com/office/drawing/2014/main" id="{FAC1DAB4-D587-4EC2-BD83-7F0A311D3ED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1" name="Text Box 131">
          <a:extLst>
            <a:ext uri="{FF2B5EF4-FFF2-40B4-BE49-F238E27FC236}">
              <a16:creationId xmlns:a16="http://schemas.microsoft.com/office/drawing/2014/main" id="{BE221A51-05C4-411E-BCDA-6909F5BDD1B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2" name="Text Box 132">
          <a:extLst>
            <a:ext uri="{FF2B5EF4-FFF2-40B4-BE49-F238E27FC236}">
              <a16:creationId xmlns:a16="http://schemas.microsoft.com/office/drawing/2014/main" id="{34FAFA25-B440-463C-A119-2B42480243E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3" name="Text Box 133">
          <a:extLst>
            <a:ext uri="{FF2B5EF4-FFF2-40B4-BE49-F238E27FC236}">
              <a16:creationId xmlns:a16="http://schemas.microsoft.com/office/drawing/2014/main" id="{F88B6A5F-A6B9-4382-B1DB-75B3D6D6430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4" name="Text Box 134">
          <a:extLst>
            <a:ext uri="{FF2B5EF4-FFF2-40B4-BE49-F238E27FC236}">
              <a16:creationId xmlns:a16="http://schemas.microsoft.com/office/drawing/2014/main" id="{B513EC55-4D51-465D-9510-09F9FEBAD90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5" name="Text Box 135">
          <a:extLst>
            <a:ext uri="{FF2B5EF4-FFF2-40B4-BE49-F238E27FC236}">
              <a16:creationId xmlns:a16="http://schemas.microsoft.com/office/drawing/2014/main" id="{C25B2BE6-26B2-4891-9443-7573C4EF43A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6" name="Text Box 136">
          <a:extLst>
            <a:ext uri="{FF2B5EF4-FFF2-40B4-BE49-F238E27FC236}">
              <a16:creationId xmlns:a16="http://schemas.microsoft.com/office/drawing/2014/main" id="{D90EA6C4-F9A3-45A4-923D-0EA5CA9ED5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7" name="Text Box 137">
          <a:extLst>
            <a:ext uri="{FF2B5EF4-FFF2-40B4-BE49-F238E27FC236}">
              <a16:creationId xmlns:a16="http://schemas.microsoft.com/office/drawing/2014/main" id="{6154FF04-BD57-440D-BD90-D84B1F47942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8" name="Text Box 138">
          <a:extLst>
            <a:ext uri="{FF2B5EF4-FFF2-40B4-BE49-F238E27FC236}">
              <a16:creationId xmlns:a16="http://schemas.microsoft.com/office/drawing/2014/main" id="{FBD4C6C3-039A-4777-8BB6-4AE6FD13393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59" name="Text Box 139">
          <a:extLst>
            <a:ext uri="{FF2B5EF4-FFF2-40B4-BE49-F238E27FC236}">
              <a16:creationId xmlns:a16="http://schemas.microsoft.com/office/drawing/2014/main" id="{8E407630-81A2-4C63-9D7D-CB8E51A99F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0" name="Text Box 140">
          <a:extLst>
            <a:ext uri="{FF2B5EF4-FFF2-40B4-BE49-F238E27FC236}">
              <a16:creationId xmlns:a16="http://schemas.microsoft.com/office/drawing/2014/main" id="{639E1F49-F9EE-45BE-8001-58D7DD7362D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1" name="Text Box 141">
          <a:extLst>
            <a:ext uri="{FF2B5EF4-FFF2-40B4-BE49-F238E27FC236}">
              <a16:creationId xmlns:a16="http://schemas.microsoft.com/office/drawing/2014/main" id="{439C9756-08CD-4AFF-865E-BFE1CE359B3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2" name="Text Box 142">
          <a:extLst>
            <a:ext uri="{FF2B5EF4-FFF2-40B4-BE49-F238E27FC236}">
              <a16:creationId xmlns:a16="http://schemas.microsoft.com/office/drawing/2014/main" id="{3BB1C31C-38A7-4501-A3AB-D780CCB284F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3" name="Text Box 143">
          <a:extLst>
            <a:ext uri="{FF2B5EF4-FFF2-40B4-BE49-F238E27FC236}">
              <a16:creationId xmlns:a16="http://schemas.microsoft.com/office/drawing/2014/main" id="{0ECEC209-A5AD-496E-ACD5-14BC27CEFC1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4" name="Text Box 144">
          <a:extLst>
            <a:ext uri="{FF2B5EF4-FFF2-40B4-BE49-F238E27FC236}">
              <a16:creationId xmlns:a16="http://schemas.microsoft.com/office/drawing/2014/main" id="{0FA8FF13-49B4-454D-A9E2-8A02F751C2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5" name="Text Box 145">
          <a:extLst>
            <a:ext uri="{FF2B5EF4-FFF2-40B4-BE49-F238E27FC236}">
              <a16:creationId xmlns:a16="http://schemas.microsoft.com/office/drawing/2014/main" id="{A83561BD-D196-44C0-8F3F-E91DFC26E61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6" name="Text Box 146">
          <a:extLst>
            <a:ext uri="{FF2B5EF4-FFF2-40B4-BE49-F238E27FC236}">
              <a16:creationId xmlns:a16="http://schemas.microsoft.com/office/drawing/2014/main" id="{DD768866-0E98-4CDB-890B-82EC4157452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7" name="Text Box 147">
          <a:extLst>
            <a:ext uri="{FF2B5EF4-FFF2-40B4-BE49-F238E27FC236}">
              <a16:creationId xmlns:a16="http://schemas.microsoft.com/office/drawing/2014/main" id="{DB15EC61-8B9B-4E14-A696-6F584E156D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8" name="Text Box 148">
          <a:extLst>
            <a:ext uri="{FF2B5EF4-FFF2-40B4-BE49-F238E27FC236}">
              <a16:creationId xmlns:a16="http://schemas.microsoft.com/office/drawing/2014/main" id="{DE664909-0BC0-4A65-B28F-B5C962B77DF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69" name="Text Box 149">
          <a:extLst>
            <a:ext uri="{FF2B5EF4-FFF2-40B4-BE49-F238E27FC236}">
              <a16:creationId xmlns:a16="http://schemas.microsoft.com/office/drawing/2014/main" id="{3904455E-AF44-41E3-B079-F95AD591410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0" name="Text Box 150">
          <a:extLst>
            <a:ext uri="{FF2B5EF4-FFF2-40B4-BE49-F238E27FC236}">
              <a16:creationId xmlns:a16="http://schemas.microsoft.com/office/drawing/2014/main" id="{18F95EE2-626B-43D4-AE2E-1C1E86CBA9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1" name="Text Box 151">
          <a:extLst>
            <a:ext uri="{FF2B5EF4-FFF2-40B4-BE49-F238E27FC236}">
              <a16:creationId xmlns:a16="http://schemas.microsoft.com/office/drawing/2014/main" id="{71799148-C8F4-4CE5-80A6-6696D70D6BB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2" name="Text Box 152">
          <a:extLst>
            <a:ext uri="{FF2B5EF4-FFF2-40B4-BE49-F238E27FC236}">
              <a16:creationId xmlns:a16="http://schemas.microsoft.com/office/drawing/2014/main" id="{90D2EA4F-17D4-4639-8FBC-21922ECA87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3" name="Text Box 153">
          <a:extLst>
            <a:ext uri="{FF2B5EF4-FFF2-40B4-BE49-F238E27FC236}">
              <a16:creationId xmlns:a16="http://schemas.microsoft.com/office/drawing/2014/main" id="{CF8A6DC2-61A3-426A-8A46-CBE1E65AF6A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4" name="Text Box 154">
          <a:extLst>
            <a:ext uri="{FF2B5EF4-FFF2-40B4-BE49-F238E27FC236}">
              <a16:creationId xmlns:a16="http://schemas.microsoft.com/office/drawing/2014/main" id="{5404DC0B-BA7C-4CF1-BAD2-33C004D67B6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5" name="Text Box 155">
          <a:extLst>
            <a:ext uri="{FF2B5EF4-FFF2-40B4-BE49-F238E27FC236}">
              <a16:creationId xmlns:a16="http://schemas.microsoft.com/office/drawing/2014/main" id="{54B8A8A5-83D0-4E26-8A8A-A7F84C67DDF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6" name="Text Box 156">
          <a:extLst>
            <a:ext uri="{FF2B5EF4-FFF2-40B4-BE49-F238E27FC236}">
              <a16:creationId xmlns:a16="http://schemas.microsoft.com/office/drawing/2014/main" id="{FAB47559-8770-4AF9-85AA-FFFC8ED6D0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7" name="Text Box 157">
          <a:extLst>
            <a:ext uri="{FF2B5EF4-FFF2-40B4-BE49-F238E27FC236}">
              <a16:creationId xmlns:a16="http://schemas.microsoft.com/office/drawing/2014/main" id="{73B2DB2C-ED8E-4AFD-BD8F-2DAA8E91B38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8" name="Text Box 158">
          <a:extLst>
            <a:ext uri="{FF2B5EF4-FFF2-40B4-BE49-F238E27FC236}">
              <a16:creationId xmlns:a16="http://schemas.microsoft.com/office/drawing/2014/main" id="{9C683604-C24B-44F1-8774-9442D0C24DA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79" name="Text Box 159">
          <a:extLst>
            <a:ext uri="{FF2B5EF4-FFF2-40B4-BE49-F238E27FC236}">
              <a16:creationId xmlns:a16="http://schemas.microsoft.com/office/drawing/2014/main" id="{5894F451-1374-4867-8D8B-68A7871FBA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0" name="Text Box 160">
          <a:extLst>
            <a:ext uri="{FF2B5EF4-FFF2-40B4-BE49-F238E27FC236}">
              <a16:creationId xmlns:a16="http://schemas.microsoft.com/office/drawing/2014/main" id="{E2FC0EC9-E509-485F-8901-046C018C546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1" name="Text Box 161">
          <a:extLst>
            <a:ext uri="{FF2B5EF4-FFF2-40B4-BE49-F238E27FC236}">
              <a16:creationId xmlns:a16="http://schemas.microsoft.com/office/drawing/2014/main" id="{97D2469F-A220-428F-89B4-BD45403F2FD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2" name="Text Box 162">
          <a:extLst>
            <a:ext uri="{FF2B5EF4-FFF2-40B4-BE49-F238E27FC236}">
              <a16:creationId xmlns:a16="http://schemas.microsoft.com/office/drawing/2014/main" id="{1F23CA06-6863-4E86-94F9-AA3F11B44D9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3" name="Text Box 163">
          <a:extLst>
            <a:ext uri="{FF2B5EF4-FFF2-40B4-BE49-F238E27FC236}">
              <a16:creationId xmlns:a16="http://schemas.microsoft.com/office/drawing/2014/main" id="{3A16F6EE-8D69-42BC-848D-3ED336EE153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4" name="Text Box 164">
          <a:extLst>
            <a:ext uri="{FF2B5EF4-FFF2-40B4-BE49-F238E27FC236}">
              <a16:creationId xmlns:a16="http://schemas.microsoft.com/office/drawing/2014/main" id="{EECD00C7-40F1-491B-9899-EBB9C6F4003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5" name="Text Box 165">
          <a:extLst>
            <a:ext uri="{FF2B5EF4-FFF2-40B4-BE49-F238E27FC236}">
              <a16:creationId xmlns:a16="http://schemas.microsoft.com/office/drawing/2014/main" id="{DF1EA677-3DA0-4EFD-AAB9-D0671AF12E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6" name="Text Box 166">
          <a:extLst>
            <a:ext uri="{FF2B5EF4-FFF2-40B4-BE49-F238E27FC236}">
              <a16:creationId xmlns:a16="http://schemas.microsoft.com/office/drawing/2014/main" id="{54B474ED-F20E-4215-B376-6CFA0BC9F84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7" name="Text Box 167">
          <a:extLst>
            <a:ext uri="{FF2B5EF4-FFF2-40B4-BE49-F238E27FC236}">
              <a16:creationId xmlns:a16="http://schemas.microsoft.com/office/drawing/2014/main" id="{2F79224A-DFB4-4F52-AB3E-B1884441719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8" name="Text Box 168">
          <a:extLst>
            <a:ext uri="{FF2B5EF4-FFF2-40B4-BE49-F238E27FC236}">
              <a16:creationId xmlns:a16="http://schemas.microsoft.com/office/drawing/2014/main" id="{9C1A9F9E-8C48-4252-8701-B21A3316637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89" name="Text Box 169">
          <a:extLst>
            <a:ext uri="{FF2B5EF4-FFF2-40B4-BE49-F238E27FC236}">
              <a16:creationId xmlns:a16="http://schemas.microsoft.com/office/drawing/2014/main" id="{980C28F2-5975-4B0E-A931-DCA29D98C95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0" name="Text Box 170">
          <a:extLst>
            <a:ext uri="{FF2B5EF4-FFF2-40B4-BE49-F238E27FC236}">
              <a16:creationId xmlns:a16="http://schemas.microsoft.com/office/drawing/2014/main" id="{A57DE74A-47AA-4243-B797-2E55EC8AA32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1" name="Text Box 171">
          <a:extLst>
            <a:ext uri="{FF2B5EF4-FFF2-40B4-BE49-F238E27FC236}">
              <a16:creationId xmlns:a16="http://schemas.microsoft.com/office/drawing/2014/main" id="{182F8E3D-D3B3-4CEF-963A-B43B9597D33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2" name="Text Box 172">
          <a:extLst>
            <a:ext uri="{FF2B5EF4-FFF2-40B4-BE49-F238E27FC236}">
              <a16:creationId xmlns:a16="http://schemas.microsoft.com/office/drawing/2014/main" id="{095CAFC4-5FE5-4C04-ADDE-0D84AB206CF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3" name="Text Box 173">
          <a:extLst>
            <a:ext uri="{FF2B5EF4-FFF2-40B4-BE49-F238E27FC236}">
              <a16:creationId xmlns:a16="http://schemas.microsoft.com/office/drawing/2014/main" id="{24FD6C5A-9790-4B6C-A6E4-F6CDE06DB45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4" name="Text Box 174">
          <a:extLst>
            <a:ext uri="{FF2B5EF4-FFF2-40B4-BE49-F238E27FC236}">
              <a16:creationId xmlns:a16="http://schemas.microsoft.com/office/drawing/2014/main" id="{7D484F92-54B4-4A07-8272-5EFA07E01FD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5" name="Text Box 175">
          <a:extLst>
            <a:ext uri="{FF2B5EF4-FFF2-40B4-BE49-F238E27FC236}">
              <a16:creationId xmlns:a16="http://schemas.microsoft.com/office/drawing/2014/main" id="{43ADAB74-6113-4F61-A775-9FB1B12F58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6" name="Text Box 176">
          <a:extLst>
            <a:ext uri="{FF2B5EF4-FFF2-40B4-BE49-F238E27FC236}">
              <a16:creationId xmlns:a16="http://schemas.microsoft.com/office/drawing/2014/main" id="{413C3B4F-7896-45C6-B155-70E0E08994B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7" name="Text Box 177">
          <a:extLst>
            <a:ext uri="{FF2B5EF4-FFF2-40B4-BE49-F238E27FC236}">
              <a16:creationId xmlns:a16="http://schemas.microsoft.com/office/drawing/2014/main" id="{B5151630-0C8C-450C-95AD-65F1BA6FF07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8" name="Text Box 178">
          <a:extLst>
            <a:ext uri="{FF2B5EF4-FFF2-40B4-BE49-F238E27FC236}">
              <a16:creationId xmlns:a16="http://schemas.microsoft.com/office/drawing/2014/main" id="{C42AD8A5-860F-4A2B-9B3C-B64DC1B85D3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899" name="Text Box 179">
          <a:extLst>
            <a:ext uri="{FF2B5EF4-FFF2-40B4-BE49-F238E27FC236}">
              <a16:creationId xmlns:a16="http://schemas.microsoft.com/office/drawing/2014/main" id="{BB995649-7E56-496F-A161-D5B1B991C28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0" name="Text Box 180">
          <a:extLst>
            <a:ext uri="{FF2B5EF4-FFF2-40B4-BE49-F238E27FC236}">
              <a16:creationId xmlns:a16="http://schemas.microsoft.com/office/drawing/2014/main" id="{671B93FF-988A-46E3-A328-D94486C2053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1" name="Text Box 181">
          <a:extLst>
            <a:ext uri="{FF2B5EF4-FFF2-40B4-BE49-F238E27FC236}">
              <a16:creationId xmlns:a16="http://schemas.microsoft.com/office/drawing/2014/main" id="{BF3733DD-4EDF-4DF1-93B4-CB57ED8D724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2" name="Text Box 182">
          <a:extLst>
            <a:ext uri="{FF2B5EF4-FFF2-40B4-BE49-F238E27FC236}">
              <a16:creationId xmlns:a16="http://schemas.microsoft.com/office/drawing/2014/main" id="{CD7431B0-4F9F-4727-A54F-7063136EB5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3" name="Text Box 183">
          <a:extLst>
            <a:ext uri="{FF2B5EF4-FFF2-40B4-BE49-F238E27FC236}">
              <a16:creationId xmlns:a16="http://schemas.microsoft.com/office/drawing/2014/main" id="{80948136-0D9B-4A1D-A7AA-AC6196BDA2A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4" name="Text Box 184">
          <a:extLst>
            <a:ext uri="{FF2B5EF4-FFF2-40B4-BE49-F238E27FC236}">
              <a16:creationId xmlns:a16="http://schemas.microsoft.com/office/drawing/2014/main" id="{3E99AB47-DF1A-484E-9681-A64062463FF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5" name="Text Box 185">
          <a:extLst>
            <a:ext uri="{FF2B5EF4-FFF2-40B4-BE49-F238E27FC236}">
              <a16:creationId xmlns:a16="http://schemas.microsoft.com/office/drawing/2014/main" id="{7A7752BA-218E-473D-B016-3C4C9A9C03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6" name="Text Box 186">
          <a:extLst>
            <a:ext uri="{FF2B5EF4-FFF2-40B4-BE49-F238E27FC236}">
              <a16:creationId xmlns:a16="http://schemas.microsoft.com/office/drawing/2014/main" id="{5BB3E99B-CAE6-44E7-9D46-50EBCCB289D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7" name="Text Box 187">
          <a:extLst>
            <a:ext uri="{FF2B5EF4-FFF2-40B4-BE49-F238E27FC236}">
              <a16:creationId xmlns:a16="http://schemas.microsoft.com/office/drawing/2014/main" id="{0057915A-2BF9-4882-90C7-755E74DD842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8" name="Text Box 188">
          <a:extLst>
            <a:ext uri="{FF2B5EF4-FFF2-40B4-BE49-F238E27FC236}">
              <a16:creationId xmlns:a16="http://schemas.microsoft.com/office/drawing/2014/main" id="{69571AC5-A41A-410B-B7A7-F856E641C44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09" name="Text Box 189">
          <a:extLst>
            <a:ext uri="{FF2B5EF4-FFF2-40B4-BE49-F238E27FC236}">
              <a16:creationId xmlns:a16="http://schemas.microsoft.com/office/drawing/2014/main" id="{FA5599A7-0899-4BCB-9C9D-EFD93A1B459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0" name="Text Box 190">
          <a:extLst>
            <a:ext uri="{FF2B5EF4-FFF2-40B4-BE49-F238E27FC236}">
              <a16:creationId xmlns:a16="http://schemas.microsoft.com/office/drawing/2014/main" id="{1BB5C431-0CCF-4BA5-A0C5-A4C9EB5EF71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1" name="Text Box 191">
          <a:extLst>
            <a:ext uri="{FF2B5EF4-FFF2-40B4-BE49-F238E27FC236}">
              <a16:creationId xmlns:a16="http://schemas.microsoft.com/office/drawing/2014/main" id="{CE748748-900B-4D43-95F7-CA7A22431A6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2" name="Text Box 192">
          <a:extLst>
            <a:ext uri="{FF2B5EF4-FFF2-40B4-BE49-F238E27FC236}">
              <a16:creationId xmlns:a16="http://schemas.microsoft.com/office/drawing/2014/main" id="{7049EF61-52FE-49EE-826F-2A1D7356CFE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3" name="Text Box 193">
          <a:extLst>
            <a:ext uri="{FF2B5EF4-FFF2-40B4-BE49-F238E27FC236}">
              <a16:creationId xmlns:a16="http://schemas.microsoft.com/office/drawing/2014/main" id="{655286AB-3A1C-464A-AA59-387CC8C1002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4" name="Text Box 194">
          <a:extLst>
            <a:ext uri="{FF2B5EF4-FFF2-40B4-BE49-F238E27FC236}">
              <a16:creationId xmlns:a16="http://schemas.microsoft.com/office/drawing/2014/main" id="{E1DA3E6E-AB96-4ABD-B4BB-C0115DFB48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5" name="Text Box 195">
          <a:extLst>
            <a:ext uri="{FF2B5EF4-FFF2-40B4-BE49-F238E27FC236}">
              <a16:creationId xmlns:a16="http://schemas.microsoft.com/office/drawing/2014/main" id="{011C2B43-8D6F-488E-9CB1-A331FB58B78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6" name="Text Box 196">
          <a:extLst>
            <a:ext uri="{FF2B5EF4-FFF2-40B4-BE49-F238E27FC236}">
              <a16:creationId xmlns:a16="http://schemas.microsoft.com/office/drawing/2014/main" id="{462E6560-BA8A-45D9-BBF4-D80E8048D65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7" name="Text Box 197">
          <a:extLst>
            <a:ext uri="{FF2B5EF4-FFF2-40B4-BE49-F238E27FC236}">
              <a16:creationId xmlns:a16="http://schemas.microsoft.com/office/drawing/2014/main" id="{9A0126F2-52E0-4393-860D-58BD0C1C63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8" name="Text Box 198">
          <a:extLst>
            <a:ext uri="{FF2B5EF4-FFF2-40B4-BE49-F238E27FC236}">
              <a16:creationId xmlns:a16="http://schemas.microsoft.com/office/drawing/2014/main" id="{9F84F76C-E0C9-4FF8-94AA-2C1678BD71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19" name="Text Box 199">
          <a:extLst>
            <a:ext uri="{FF2B5EF4-FFF2-40B4-BE49-F238E27FC236}">
              <a16:creationId xmlns:a16="http://schemas.microsoft.com/office/drawing/2014/main" id="{F5307C9A-62A6-4316-ACCB-36A718052A3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0" name="Text Box 200">
          <a:extLst>
            <a:ext uri="{FF2B5EF4-FFF2-40B4-BE49-F238E27FC236}">
              <a16:creationId xmlns:a16="http://schemas.microsoft.com/office/drawing/2014/main" id="{2915868D-2E4B-45AF-89E7-2ADA857A03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1" name="Text Box 201">
          <a:extLst>
            <a:ext uri="{FF2B5EF4-FFF2-40B4-BE49-F238E27FC236}">
              <a16:creationId xmlns:a16="http://schemas.microsoft.com/office/drawing/2014/main" id="{B8726564-F6A0-4117-9717-93265609F69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2" name="Text Box 202">
          <a:extLst>
            <a:ext uri="{FF2B5EF4-FFF2-40B4-BE49-F238E27FC236}">
              <a16:creationId xmlns:a16="http://schemas.microsoft.com/office/drawing/2014/main" id="{E2451B29-E430-46F5-A233-E28F10EC0F7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3" name="Text Box 203">
          <a:extLst>
            <a:ext uri="{FF2B5EF4-FFF2-40B4-BE49-F238E27FC236}">
              <a16:creationId xmlns:a16="http://schemas.microsoft.com/office/drawing/2014/main" id="{563C7875-DDCA-48F3-8334-668756D5B3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4" name="Text Box 204">
          <a:extLst>
            <a:ext uri="{FF2B5EF4-FFF2-40B4-BE49-F238E27FC236}">
              <a16:creationId xmlns:a16="http://schemas.microsoft.com/office/drawing/2014/main" id="{BD115170-DACB-4844-9604-9C3C8CED5D4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5" name="Text Box 205">
          <a:extLst>
            <a:ext uri="{FF2B5EF4-FFF2-40B4-BE49-F238E27FC236}">
              <a16:creationId xmlns:a16="http://schemas.microsoft.com/office/drawing/2014/main" id="{1020339F-CD6D-4C32-8A19-1CFC75BAC5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6" name="Text Box 206">
          <a:extLst>
            <a:ext uri="{FF2B5EF4-FFF2-40B4-BE49-F238E27FC236}">
              <a16:creationId xmlns:a16="http://schemas.microsoft.com/office/drawing/2014/main" id="{B7DFE6DB-500A-42CB-924C-73936509C0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7" name="Text Box 207">
          <a:extLst>
            <a:ext uri="{FF2B5EF4-FFF2-40B4-BE49-F238E27FC236}">
              <a16:creationId xmlns:a16="http://schemas.microsoft.com/office/drawing/2014/main" id="{0D36ADC3-42F5-4BED-91A7-F1CA62278D0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8" name="Text Box 208">
          <a:extLst>
            <a:ext uri="{FF2B5EF4-FFF2-40B4-BE49-F238E27FC236}">
              <a16:creationId xmlns:a16="http://schemas.microsoft.com/office/drawing/2014/main" id="{9D0AF278-762A-4F8F-94B9-F01B9B86C88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29" name="Text Box 209">
          <a:extLst>
            <a:ext uri="{FF2B5EF4-FFF2-40B4-BE49-F238E27FC236}">
              <a16:creationId xmlns:a16="http://schemas.microsoft.com/office/drawing/2014/main" id="{466C3CBB-718B-466A-8911-B1F187C6CBA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0" name="Text Box 210">
          <a:extLst>
            <a:ext uri="{FF2B5EF4-FFF2-40B4-BE49-F238E27FC236}">
              <a16:creationId xmlns:a16="http://schemas.microsoft.com/office/drawing/2014/main" id="{0E1520E0-D166-43B1-800F-794C88283B0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1" name="Text Box 211">
          <a:extLst>
            <a:ext uri="{FF2B5EF4-FFF2-40B4-BE49-F238E27FC236}">
              <a16:creationId xmlns:a16="http://schemas.microsoft.com/office/drawing/2014/main" id="{6F609BD8-5C78-426E-BC53-A273FC2801A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2" name="Text Box 212">
          <a:extLst>
            <a:ext uri="{FF2B5EF4-FFF2-40B4-BE49-F238E27FC236}">
              <a16:creationId xmlns:a16="http://schemas.microsoft.com/office/drawing/2014/main" id="{498EFBEB-2C02-4DF8-9248-962C8056345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3" name="Text Box 213">
          <a:extLst>
            <a:ext uri="{FF2B5EF4-FFF2-40B4-BE49-F238E27FC236}">
              <a16:creationId xmlns:a16="http://schemas.microsoft.com/office/drawing/2014/main" id="{B3139BD8-6618-4A18-94BB-D25CE196B99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4" name="Text Box 214">
          <a:extLst>
            <a:ext uri="{FF2B5EF4-FFF2-40B4-BE49-F238E27FC236}">
              <a16:creationId xmlns:a16="http://schemas.microsoft.com/office/drawing/2014/main" id="{437602F6-51E6-488F-B8AC-03609DBB08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5" name="Text Box 215">
          <a:extLst>
            <a:ext uri="{FF2B5EF4-FFF2-40B4-BE49-F238E27FC236}">
              <a16:creationId xmlns:a16="http://schemas.microsoft.com/office/drawing/2014/main" id="{7C7BE0EF-4BE5-4285-9E66-C205BB49B04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6" name="Text Box 216">
          <a:extLst>
            <a:ext uri="{FF2B5EF4-FFF2-40B4-BE49-F238E27FC236}">
              <a16:creationId xmlns:a16="http://schemas.microsoft.com/office/drawing/2014/main" id="{B0FCF112-2335-4F4A-AF8A-DB4A30C765D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7" name="Text Box 217">
          <a:extLst>
            <a:ext uri="{FF2B5EF4-FFF2-40B4-BE49-F238E27FC236}">
              <a16:creationId xmlns:a16="http://schemas.microsoft.com/office/drawing/2014/main" id="{37883291-9AEB-4668-B410-416A37E3215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8" name="Text Box 218">
          <a:extLst>
            <a:ext uri="{FF2B5EF4-FFF2-40B4-BE49-F238E27FC236}">
              <a16:creationId xmlns:a16="http://schemas.microsoft.com/office/drawing/2014/main" id="{E0A56EC0-42DE-4460-B07F-DCC304A0990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39" name="Text Box 219">
          <a:extLst>
            <a:ext uri="{FF2B5EF4-FFF2-40B4-BE49-F238E27FC236}">
              <a16:creationId xmlns:a16="http://schemas.microsoft.com/office/drawing/2014/main" id="{5DF011FE-C001-464C-A89E-7911D64DDB3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0" name="Text Box 220">
          <a:extLst>
            <a:ext uri="{FF2B5EF4-FFF2-40B4-BE49-F238E27FC236}">
              <a16:creationId xmlns:a16="http://schemas.microsoft.com/office/drawing/2014/main" id="{E2567877-4416-4305-9F71-793E2575818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1" name="Text Box 221">
          <a:extLst>
            <a:ext uri="{FF2B5EF4-FFF2-40B4-BE49-F238E27FC236}">
              <a16:creationId xmlns:a16="http://schemas.microsoft.com/office/drawing/2014/main" id="{EEA61DBD-FF54-4588-A725-A74899C9A0B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2" name="Text Box 222">
          <a:extLst>
            <a:ext uri="{FF2B5EF4-FFF2-40B4-BE49-F238E27FC236}">
              <a16:creationId xmlns:a16="http://schemas.microsoft.com/office/drawing/2014/main" id="{C2059E30-BE18-4ED6-8F67-3A47A30E2A8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3" name="Text Box 223">
          <a:extLst>
            <a:ext uri="{FF2B5EF4-FFF2-40B4-BE49-F238E27FC236}">
              <a16:creationId xmlns:a16="http://schemas.microsoft.com/office/drawing/2014/main" id="{513BF5CA-D39B-4236-8C57-C6263FF630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4" name="Text Box 224">
          <a:extLst>
            <a:ext uri="{FF2B5EF4-FFF2-40B4-BE49-F238E27FC236}">
              <a16:creationId xmlns:a16="http://schemas.microsoft.com/office/drawing/2014/main" id="{2822E6A1-48F6-4BBA-93F6-98C35961B55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5" name="Text Box 225">
          <a:extLst>
            <a:ext uri="{FF2B5EF4-FFF2-40B4-BE49-F238E27FC236}">
              <a16:creationId xmlns:a16="http://schemas.microsoft.com/office/drawing/2014/main" id="{9FECB108-865E-4101-AE54-DF6F08C3F5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6" name="Text Box 226">
          <a:extLst>
            <a:ext uri="{FF2B5EF4-FFF2-40B4-BE49-F238E27FC236}">
              <a16:creationId xmlns:a16="http://schemas.microsoft.com/office/drawing/2014/main" id="{48611F32-D0DF-427F-8598-C17DDC17F80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7" name="Text Box 227">
          <a:extLst>
            <a:ext uri="{FF2B5EF4-FFF2-40B4-BE49-F238E27FC236}">
              <a16:creationId xmlns:a16="http://schemas.microsoft.com/office/drawing/2014/main" id="{A693BC44-AD7E-4E6E-93F6-582B9ABEECA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8" name="Text Box 228">
          <a:extLst>
            <a:ext uri="{FF2B5EF4-FFF2-40B4-BE49-F238E27FC236}">
              <a16:creationId xmlns:a16="http://schemas.microsoft.com/office/drawing/2014/main" id="{49C2E571-073F-4408-B5FB-B6930F7151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49" name="Text Box 229">
          <a:extLst>
            <a:ext uri="{FF2B5EF4-FFF2-40B4-BE49-F238E27FC236}">
              <a16:creationId xmlns:a16="http://schemas.microsoft.com/office/drawing/2014/main" id="{B07AF1E1-6ED1-4273-93BF-9A020678AD2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0" name="Text Box 230">
          <a:extLst>
            <a:ext uri="{FF2B5EF4-FFF2-40B4-BE49-F238E27FC236}">
              <a16:creationId xmlns:a16="http://schemas.microsoft.com/office/drawing/2014/main" id="{DC1130BC-E822-46AB-B30C-A70F15655A8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1" name="Text Box 231">
          <a:extLst>
            <a:ext uri="{FF2B5EF4-FFF2-40B4-BE49-F238E27FC236}">
              <a16:creationId xmlns:a16="http://schemas.microsoft.com/office/drawing/2014/main" id="{0F656DD6-EB4C-4038-8521-E05E6C388F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2" name="Text Box 232">
          <a:extLst>
            <a:ext uri="{FF2B5EF4-FFF2-40B4-BE49-F238E27FC236}">
              <a16:creationId xmlns:a16="http://schemas.microsoft.com/office/drawing/2014/main" id="{EC6AE120-1028-433F-BCBB-7B1DC4D626F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3" name="Text Box 233">
          <a:extLst>
            <a:ext uri="{FF2B5EF4-FFF2-40B4-BE49-F238E27FC236}">
              <a16:creationId xmlns:a16="http://schemas.microsoft.com/office/drawing/2014/main" id="{FA700571-CA25-4C45-A3A3-113CDC5970B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4" name="Text Box 234">
          <a:extLst>
            <a:ext uri="{FF2B5EF4-FFF2-40B4-BE49-F238E27FC236}">
              <a16:creationId xmlns:a16="http://schemas.microsoft.com/office/drawing/2014/main" id="{384E5490-E0ED-4527-8E96-99554517DFC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5" name="Text Box 235">
          <a:extLst>
            <a:ext uri="{FF2B5EF4-FFF2-40B4-BE49-F238E27FC236}">
              <a16:creationId xmlns:a16="http://schemas.microsoft.com/office/drawing/2014/main" id="{0E2F730A-1252-4627-9787-D12A8A9E85B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6" name="Text Box 236">
          <a:extLst>
            <a:ext uri="{FF2B5EF4-FFF2-40B4-BE49-F238E27FC236}">
              <a16:creationId xmlns:a16="http://schemas.microsoft.com/office/drawing/2014/main" id="{DED9938D-0296-422D-9B19-E45AE6C37EC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7" name="Text Box 237">
          <a:extLst>
            <a:ext uri="{FF2B5EF4-FFF2-40B4-BE49-F238E27FC236}">
              <a16:creationId xmlns:a16="http://schemas.microsoft.com/office/drawing/2014/main" id="{099B4F38-E01D-48A5-87D5-AF80210E03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8" name="Text Box 238">
          <a:extLst>
            <a:ext uri="{FF2B5EF4-FFF2-40B4-BE49-F238E27FC236}">
              <a16:creationId xmlns:a16="http://schemas.microsoft.com/office/drawing/2014/main" id="{6CB574FC-0A60-45B2-AF8A-B1B2F08903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59" name="Text Box 239">
          <a:extLst>
            <a:ext uri="{FF2B5EF4-FFF2-40B4-BE49-F238E27FC236}">
              <a16:creationId xmlns:a16="http://schemas.microsoft.com/office/drawing/2014/main" id="{346D17F7-75B8-4694-910E-EDFBFF016B3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0" name="Text Box 240">
          <a:extLst>
            <a:ext uri="{FF2B5EF4-FFF2-40B4-BE49-F238E27FC236}">
              <a16:creationId xmlns:a16="http://schemas.microsoft.com/office/drawing/2014/main" id="{EDC0F7AA-54BB-4AE1-AAA2-84143982266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1" name="Text Box 241">
          <a:extLst>
            <a:ext uri="{FF2B5EF4-FFF2-40B4-BE49-F238E27FC236}">
              <a16:creationId xmlns:a16="http://schemas.microsoft.com/office/drawing/2014/main" id="{76B21DDA-380B-40FF-8BE9-40277EF1AE3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2" name="Text Box 242">
          <a:extLst>
            <a:ext uri="{FF2B5EF4-FFF2-40B4-BE49-F238E27FC236}">
              <a16:creationId xmlns:a16="http://schemas.microsoft.com/office/drawing/2014/main" id="{532286E0-C25D-46E1-A3BD-0E7991CD461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3" name="Text Box 243">
          <a:extLst>
            <a:ext uri="{FF2B5EF4-FFF2-40B4-BE49-F238E27FC236}">
              <a16:creationId xmlns:a16="http://schemas.microsoft.com/office/drawing/2014/main" id="{D1808978-7821-4AAC-BBBA-FD2DBC2AFE5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4" name="Text Box 244">
          <a:extLst>
            <a:ext uri="{FF2B5EF4-FFF2-40B4-BE49-F238E27FC236}">
              <a16:creationId xmlns:a16="http://schemas.microsoft.com/office/drawing/2014/main" id="{07EFD1E5-D48C-468E-964B-E6E830B82BE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5" name="Text Box 245">
          <a:extLst>
            <a:ext uri="{FF2B5EF4-FFF2-40B4-BE49-F238E27FC236}">
              <a16:creationId xmlns:a16="http://schemas.microsoft.com/office/drawing/2014/main" id="{80AF6E03-6838-4527-AE79-47A6B28ED65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6" name="Text Box 246">
          <a:extLst>
            <a:ext uri="{FF2B5EF4-FFF2-40B4-BE49-F238E27FC236}">
              <a16:creationId xmlns:a16="http://schemas.microsoft.com/office/drawing/2014/main" id="{D17A934E-17B6-4A19-857E-FEF2001F19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7" name="Text Box 247">
          <a:extLst>
            <a:ext uri="{FF2B5EF4-FFF2-40B4-BE49-F238E27FC236}">
              <a16:creationId xmlns:a16="http://schemas.microsoft.com/office/drawing/2014/main" id="{A25F2017-36EC-4E96-9E59-6A9DC8485FB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8" name="Text Box 248">
          <a:extLst>
            <a:ext uri="{FF2B5EF4-FFF2-40B4-BE49-F238E27FC236}">
              <a16:creationId xmlns:a16="http://schemas.microsoft.com/office/drawing/2014/main" id="{6A4078D5-E312-4253-A3DF-715C372717F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69" name="Text Box 249">
          <a:extLst>
            <a:ext uri="{FF2B5EF4-FFF2-40B4-BE49-F238E27FC236}">
              <a16:creationId xmlns:a16="http://schemas.microsoft.com/office/drawing/2014/main" id="{042B3D81-0991-4D02-A691-31233C89FF7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0" name="Text Box 250">
          <a:extLst>
            <a:ext uri="{FF2B5EF4-FFF2-40B4-BE49-F238E27FC236}">
              <a16:creationId xmlns:a16="http://schemas.microsoft.com/office/drawing/2014/main" id="{3A35479C-DE92-4159-A290-D2AACA5C886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1" name="Text Box 251">
          <a:extLst>
            <a:ext uri="{FF2B5EF4-FFF2-40B4-BE49-F238E27FC236}">
              <a16:creationId xmlns:a16="http://schemas.microsoft.com/office/drawing/2014/main" id="{C4E1AED9-883E-4524-AA89-828755C4E5C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2" name="Text Box 252">
          <a:extLst>
            <a:ext uri="{FF2B5EF4-FFF2-40B4-BE49-F238E27FC236}">
              <a16:creationId xmlns:a16="http://schemas.microsoft.com/office/drawing/2014/main" id="{182FED1C-0A82-43CC-B04D-B4B73E13F7C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3" name="Text Box 253">
          <a:extLst>
            <a:ext uri="{FF2B5EF4-FFF2-40B4-BE49-F238E27FC236}">
              <a16:creationId xmlns:a16="http://schemas.microsoft.com/office/drawing/2014/main" id="{92A81D35-B8B5-44E7-8701-049F45FA71B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4" name="Text Box 254">
          <a:extLst>
            <a:ext uri="{FF2B5EF4-FFF2-40B4-BE49-F238E27FC236}">
              <a16:creationId xmlns:a16="http://schemas.microsoft.com/office/drawing/2014/main" id="{CC07F8B7-EF0B-457B-9007-6D1503255CE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5" name="Text Box 255">
          <a:extLst>
            <a:ext uri="{FF2B5EF4-FFF2-40B4-BE49-F238E27FC236}">
              <a16:creationId xmlns:a16="http://schemas.microsoft.com/office/drawing/2014/main" id="{A3BBCE08-8166-48C6-8E02-C800D66FEF5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6" name="Text Box 256">
          <a:extLst>
            <a:ext uri="{FF2B5EF4-FFF2-40B4-BE49-F238E27FC236}">
              <a16:creationId xmlns:a16="http://schemas.microsoft.com/office/drawing/2014/main" id="{B1052F87-3F0D-45FB-9D8D-C7D81D15023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7" name="Text Box 257">
          <a:extLst>
            <a:ext uri="{FF2B5EF4-FFF2-40B4-BE49-F238E27FC236}">
              <a16:creationId xmlns:a16="http://schemas.microsoft.com/office/drawing/2014/main" id="{76066225-2BC4-4499-933F-87D8FC575D8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8" name="Text Box 258">
          <a:extLst>
            <a:ext uri="{FF2B5EF4-FFF2-40B4-BE49-F238E27FC236}">
              <a16:creationId xmlns:a16="http://schemas.microsoft.com/office/drawing/2014/main" id="{1AD43828-0383-48CE-B19B-2BF149AA57A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79" name="Text Box 259">
          <a:extLst>
            <a:ext uri="{FF2B5EF4-FFF2-40B4-BE49-F238E27FC236}">
              <a16:creationId xmlns:a16="http://schemas.microsoft.com/office/drawing/2014/main" id="{E1EC9F0E-E88F-4EEC-9AF3-3BAECCDA3A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0" name="Text Box 260">
          <a:extLst>
            <a:ext uri="{FF2B5EF4-FFF2-40B4-BE49-F238E27FC236}">
              <a16:creationId xmlns:a16="http://schemas.microsoft.com/office/drawing/2014/main" id="{E48A7426-95CB-4435-8728-918FBBE1B1F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1" name="Text Box 261">
          <a:extLst>
            <a:ext uri="{FF2B5EF4-FFF2-40B4-BE49-F238E27FC236}">
              <a16:creationId xmlns:a16="http://schemas.microsoft.com/office/drawing/2014/main" id="{E2E9AA8A-F4B6-4252-899D-B0991B8DA7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2" name="Text Box 262">
          <a:extLst>
            <a:ext uri="{FF2B5EF4-FFF2-40B4-BE49-F238E27FC236}">
              <a16:creationId xmlns:a16="http://schemas.microsoft.com/office/drawing/2014/main" id="{BE08F9D8-41A2-4514-B822-0A16E47F81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3" name="Text Box 263">
          <a:extLst>
            <a:ext uri="{FF2B5EF4-FFF2-40B4-BE49-F238E27FC236}">
              <a16:creationId xmlns:a16="http://schemas.microsoft.com/office/drawing/2014/main" id="{A7093522-8E32-46B4-8A99-1E638A1F822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4" name="Text Box 264">
          <a:extLst>
            <a:ext uri="{FF2B5EF4-FFF2-40B4-BE49-F238E27FC236}">
              <a16:creationId xmlns:a16="http://schemas.microsoft.com/office/drawing/2014/main" id="{AA1B977A-0E45-4253-9277-E42E75F564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5" name="Text Box 265">
          <a:extLst>
            <a:ext uri="{FF2B5EF4-FFF2-40B4-BE49-F238E27FC236}">
              <a16:creationId xmlns:a16="http://schemas.microsoft.com/office/drawing/2014/main" id="{43CDBFD4-F40D-49C0-9E55-7DD52629B0F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6" name="Text Box 266">
          <a:extLst>
            <a:ext uri="{FF2B5EF4-FFF2-40B4-BE49-F238E27FC236}">
              <a16:creationId xmlns:a16="http://schemas.microsoft.com/office/drawing/2014/main" id="{361BA556-BE02-49B3-9C80-B00D40CCD5B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7" name="Text Box 267">
          <a:extLst>
            <a:ext uri="{FF2B5EF4-FFF2-40B4-BE49-F238E27FC236}">
              <a16:creationId xmlns:a16="http://schemas.microsoft.com/office/drawing/2014/main" id="{AE9098B1-7021-497F-AEA9-CE83A25E5D3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8" name="Text Box 268">
          <a:extLst>
            <a:ext uri="{FF2B5EF4-FFF2-40B4-BE49-F238E27FC236}">
              <a16:creationId xmlns:a16="http://schemas.microsoft.com/office/drawing/2014/main" id="{7CC65D67-4307-4DBF-9C30-C340768ED05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89" name="Text Box 269">
          <a:extLst>
            <a:ext uri="{FF2B5EF4-FFF2-40B4-BE49-F238E27FC236}">
              <a16:creationId xmlns:a16="http://schemas.microsoft.com/office/drawing/2014/main" id="{AE2BEF6F-9399-42EE-9594-87325006BF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0" name="Text Box 270">
          <a:extLst>
            <a:ext uri="{FF2B5EF4-FFF2-40B4-BE49-F238E27FC236}">
              <a16:creationId xmlns:a16="http://schemas.microsoft.com/office/drawing/2014/main" id="{69CE4310-FF13-46D5-A2DB-4C65D39DCF9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1" name="Text Box 271">
          <a:extLst>
            <a:ext uri="{FF2B5EF4-FFF2-40B4-BE49-F238E27FC236}">
              <a16:creationId xmlns:a16="http://schemas.microsoft.com/office/drawing/2014/main" id="{2A08B981-D0C7-4509-8A01-7271B22BFE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2" name="Text Box 272">
          <a:extLst>
            <a:ext uri="{FF2B5EF4-FFF2-40B4-BE49-F238E27FC236}">
              <a16:creationId xmlns:a16="http://schemas.microsoft.com/office/drawing/2014/main" id="{4008A790-683A-4C83-9CE8-E892FF2E5C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3" name="Text Box 273">
          <a:extLst>
            <a:ext uri="{FF2B5EF4-FFF2-40B4-BE49-F238E27FC236}">
              <a16:creationId xmlns:a16="http://schemas.microsoft.com/office/drawing/2014/main" id="{750857C4-C781-406C-9354-85AEE17050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4" name="Text Box 274">
          <a:extLst>
            <a:ext uri="{FF2B5EF4-FFF2-40B4-BE49-F238E27FC236}">
              <a16:creationId xmlns:a16="http://schemas.microsoft.com/office/drawing/2014/main" id="{ED8F6FC2-BED3-4D5C-B04D-62C840DEBBA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5" name="Text Box 275">
          <a:extLst>
            <a:ext uri="{FF2B5EF4-FFF2-40B4-BE49-F238E27FC236}">
              <a16:creationId xmlns:a16="http://schemas.microsoft.com/office/drawing/2014/main" id="{A02AF42F-D2DD-44E7-B3A9-7BD57384C59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6" name="Text Box 276">
          <a:extLst>
            <a:ext uri="{FF2B5EF4-FFF2-40B4-BE49-F238E27FC236}">
              <a16:creationId xmlns:a16="http://schemas.microsoft.com/office/drawing/2014/main" id="{094A2E9B-894B-43EE-97B6-31D21FDF831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7" name="Text Box 277">
          <a:extLst>
            <a:ext uri="{FF2B5EF4-FFF2-40B4-BE49-F238E27FC236}">
              <a16:creationId xmlns:a16="http://schemas.microsoft.com/office/drawing/2014/main" id="{ADC65816-AC17-42BE-A457-399CAED9779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8" name="Text Box 278">
          <a:extLst>
            <a:ext uri="{FF2B5EF4-FFF2-40B4-BE49-F238E27FC236}">
              <a16:creationId xmlns:a16="http://schemas.microsoft.com/office/drawing/2014/main" id="{D9AB247A-1E90-4B66-AA74-D5E81579E6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999" name="Text Box 279">
          <a:extLst>
            <a:ext uri="{FF2B5EF4-FFF2-40B4-BE49-F238E27FC236}">
              <a16:creationId xmlns:a16="http://schemas.microsoft.com/office/drawing/2014/main" id="{FD8D286B-11D3-4FA5-B9F7-2C02179EFD4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0" name="Text Box 280">
          <a:extLst>
            <a:ext uri="{FF2B5EF4-FFF2-40B4-BE49-F238E27FC236}">
              <a16:creationId xmlns:a16="http://schemas.microsoft.com/office/drawing/2014/main" id="{D4C00D53-35A3-4C0B-9FD0-33896EA1942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1" name="Text Box 281">
          <a:extLst>
            <a:ext uri="{FF2B5EF4-FFF2-40B4-BE49-F238E27FC236}">
              <a16:creationId xmlns:a16="http://schemas.microsoft.com/office/drawing/2014/main" id="{C9DBA562-0ADF-4B29-8F2B-4445F7C0BE1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2" name="Text Box 282">
          <a:extLst>
            <a:ext uri="{FF2B5EF4-FFF2-40B4-BE49-F238E27FC236}">
              <a16:creationId xmlns:a16="http://schemas.microsoft.com/office/drawing/2014/main" id="{60AEFC21-180B-4D5B-8BB6-D15A8AE6B4B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3" name="Text Box 283">
          <a:extLst>
            <a:ext uri="{FF2B5EF4-FFF2-40B4-BE49-F238E27FC236}">
              <a16:creationId xmlns:a16="http://schemas.microsoft.com/office/drawing/2014/main" id="{6A5F7856-7D66-460E-8E4A-F51CD830B25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4" name="Text Box 284">
          <a:extLst>
            <a:ext uri="{FF2B5EF4-FFF2-40B4-BE49-F238E27FC236}">
              <a16:creationId xmlns:a16="http://schemas.microsoft.com/office/drawing/2014/main" id="{5C45EE36-2AF0-4A9B-A22B-99D053C2896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5" name="Text Box 285">
          <a:extLst>
            <a:ext uri="{FF2B5EF4-FFF2-40B4-BE49-F238E27FC236}">
              <a16:creationId xmlns:a16="http://schemas.microsoft.com/office/drawing/2014/main" id="{551ED562-CDCA-4773-9B3D-F948B8B65E5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6" name="Text Box 286">
          <a:extLst>
            <a:ext uri="{FF2B5EF4-FFF2-40B4-BE49-F238E27FC236}">
              <a16:creationId xmlns:a16="http://schemas.microsoft.com/office/drawing/2014/main" id="{A6ED057B-0A7E-4945-AAEC-3B24CCFA7FC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7" name="Text Box 287">
          <a:extLst>
            <a:ext uri="{FF2B5EF4-FFF2-40B4-BE49-F238E27FC236}">
              <a16:creationId xmlns:a16="http://schemas.microsoft.com/office/drawing/2014/main" id="{A3D64D31-4AA8-4019-97F5-E55B771561D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8" name="Text Box 288">
          <a:extLst>
            <a:ext uri="{FF2B5EF4-FFF2-40B4-BE49-F238E27FC236}">
              <a16:creationId xmlns:a16="http://schemas.microsoft.com/office/drawing/2014/main" id="{DD00DC27-7FE9-4138-95AD-28472FDB3AB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09" name="Text Box 289">
          <a:extLst>
            <a:ext uri="{FF2B5EF4-FFF2-40B4-BE49-F238E27FC236}">
              <a16:creationId xmlns:a16="http://schemas.microsoft.com/office/drawing/2014/main" id="{9C7DB09F-5335-4932-8172-C170EDBB42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0" name="Text Box 290">
          <a:extLst>
            <a:ext uri="{FF2B5EF4-FFF2-40B4-BE49-F238E27FC236}">
              <a16:creationId xmlns:a16="http://schemas.microsoft.com/office/drawing/2014/main" id="{8F805B07-8376-4D53-AB1F-D16AE308574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1" name="Text Box 291">
          <a:extLst>
            <a:ext uri="{FF2B5EF4-FFF2-40B4-BE49-F238E27FC236}">
              <a16:creationId xmlns:a16="http://schemas.microsoft.com/office/drawing/2014/main" id="{46C6546F-6223-4C9B-9BEC-8171DC5B73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2" name="Text Box 292">
          <a:extLst>
            <a:ext uri="{FF2B5EF4-FFF2-40B4-BE49-F238E27FC236}">
              <a16:creationId xmlns:a16="http://schemas.microsoft.com/office/drawing/2014/main" id="{413E44ED-FFAE-4FAF-BDE8-19E8D5868D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3" name="Text Box 293">
          <a:extLst>
            <a:ext uri="{FF2B5EF4-FFF2-40B4-BE49-F238E27FC236}">
              <a16:creationId xmlns:a16="http://schemas.microsoft.com/office/drawing/2014/main" id="{89750682-A141-4340-B1E2-2E67BC047A0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4" name="Text Box 294">
          <a:extLst>
            <a:ext uri="{FF2B5EF4-FFF2-40B4-BE49-F238E27FC236}">
              <a16:creationId xmlns:a16="http://schemas.microsoft.com/office/drawing/2014/main" id="{C06DD83C-0C48-4F4C-BFFB-555377DFE77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5" name="Text Box 295">
          <a:extLst>
            <a:ext uri="{FF2B5EF4-FFF2-40B4-BE49-F238E27FC236}">
              <a16:creationId xmlns:a16="http://schemas.microsoft.com/office/drawing/2014/main" id="{04ED0D20-C1A0-4DFF-9126-EA2755564ED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6" name="Text Box 296">
          <a:extLst>
            <a:ext uri="{FF2B5EF4-FFF2-40B4-BE49-F238E27FC236}">
              <a16:creationId xmlns:a16="http://schemas.microsoft.com/office/drawing/2014/main" id="{1BEFD075-4BF3-47C8-80BB-A074C3D053E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7" name="Text Box 297">
          <a:extLst>
            <a:ext uri="{FF2B5EF4-FFF2-40B4-BE49-F238E27FC236}">
              <a16:creationId xmlns:a16="http://schemas.microsoft.com/office/drawing/2014/main" id="{9CA66517-A473-4B92-A0FA-776D2530455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8" name="Text Box 298">
          <a:extLst>
            <a:ext uri="{FF2B5EF4-FFF2-40B4-BE49-F238E27FC236}">
              <a16:creationId xmlns:a16="http://schemas.microsoft.com/office/drawing/2014/main" id="{B5596DB0-732E-4DFD-AFEF-D6CC752BE02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19" name="Text Box 299">
          <a:extLst>
            <a:ext uri="{FF2B5EF4-FFF2-40B4-BE49-F238E27FC236}">
              <a16:creationId xmlns:a16="http://schemas.microsoft.com/office/drawing/2014/main" id="{E3FBD5CC-0B64-4B0A-B1FE-82F302099AE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0" name="Text Box 300">
          <a:extLst>
            <a:ext uri="{FF2B5EF4-FFF2-40B4-BE49-F238E27FC236}">
              <a16:creationId xmlns:a16="http://schemas.microsoft.com/office/drawing/2014/main" id="{FFE3F5DF-7098-497E-A6FA-9C4B047BB1A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1" name="Text Box 301">
          <a:extLst>
            <a:ext uri="{FF2B5EF4-FFF2-40B4-BE49-F238E27FC236}">
              <a16:creationId xmlns:a16="http://schemas.microsoft.com/office/drawing/2014/main" id="{53FF6DDE-7569-4F2A-9BF5-CF8C9D788C6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2" name="Text Box 302">
          <a:extLst>
            <a:ext uri="{FF2B5EF4-FFF2-40B4-BE49-F238E27FC236}">
              <a16:creationId xmlns:a16="http://schemas.microsoft.com/office/drawing/2014/main" id="{E0B0AA01-677C-46D0-98F8-E50C21E54E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3" name="Text Box 303">
          <a:extLst>
            <a:ext uri="{FF2B5EF4-FFF2-40B4-BE49-F238E27FC236}">
              <a16:creationId xmlns:a16="http://schemas.microsoft.com/office/drawing/2014/main" id="{C211096C-2A99-4B49-9A3A-82AD804BB2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4" name="Text Box 304">
          <a:extLst>
            <a:ext uri="{FF2B5EF4-FFF2-40B4-BE49-F238E27FC236}">
              <a16:creationId xmlns:a16="http://schemas.microsoft.com/office/drawing/2014/main" id="{8B877E59-0B71-410E-851D-89755551E05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5" name="Text Box 305">
          <a:extLst>
            <a:ext uri="{FF2B5EF4-FFF2-40B4-BE49-F238E27FC236}">
              <a16:creationId xmlns:a16="http://schemas.microsoft.com/office/drawing/2014/main" id="{12E4DC7D-6D53-4671-9C7A-E776826FA70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6" name="Text Box 306">
          <a:extLst>
            <a:ext uri="{FF2B5EF4-FFF2-40B4-BE49-F238E27FC236}">
              <a16:creationId xmlns:a16="http://schemas.microsoft.com/office/drawing/2014/main" id="{5F96C69D-DE4E-4304-8CC3-D9B8869677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7" name="Text Box 307">
          <a:extLst>
            <a:ext uri="{FF2B5EF4-FFF2-40B4-BE49-F238E27FC236}">
              <a16:creationId xmlns:a16="http://schemas.microsoft.com/office/drawing/2014/main" id="{A59D8F01-25F1-4DD9-B360-E4A1E69C65F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8" name="Text Box 308">
          <a:extLst>
            <a:ext uri="{FF2B5EF4-FFF2-40B4-BE49-F238E27FC236}">
              <a16:creationId xmlns:a16="http://schemas.microsoft.com/office/drawing/2014/main" id="{9DA65091-E7C8-4441-935C-E3FB99336B1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29" name="Text Box 309">
          <a:extLst>
            <a:ext uri="{FF2B5EF4-FFF2-40B4-BE49-F238E27FC236}">
              <a16:creationId xmlns:a16="http://schemas.microsoft.com/office/drawing/2014/main" id="{2AC75B76-F718-4EEE-A8E2-99233D32497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0" name="Text Box 310">
          <a:extLst>
            <a:ext uri="{FF2B5EF4-FFF2-40B4-BE49-F238E27FC236}">
              <a16:creationId xmlns:a16="http://schemas.microsoft.com/office/drawing/2014/main" id="{48B8D5C7-86F7-4AAD-AD4F-F68819034D5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1" name="Text Box 311">
          <a:extLst>
            <a:ext uri="{FF2B5EF4-FFF2-40B4-BE49-F238E27FC236}">
              <a16:creationId xmlns:a16="http://schemas.microsoft.com/office/drawing/2014/main" id="{86BC17B8-018D-49C0-B866-4E6313E6A5C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2" name="Text Box 312">
          <a:extLst>
            <a:ext uri="{FF2B5EF4-FFF2-40B4-BE49-F238E27FC236}">
              <a16:creationId xmlns:a16="http://schemas.microsoft.com/office/drawing/2014/main" id="{249E175C-BF8F-4B0C-9E04-2458CFEE0AC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3" name="Text Box 313">
          <a:extLst>
            <a:ext uri="{FF2B5EF4-FFF2-40B4-BE49-F238E27FC236}">
              <a16:creationId xmlns:a16="http://schemas.microsoft.com/office/drawing/2014/main" id="{B46779F4-C1B6-4FDA-ADE5-AAAB226F92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4" name="Text Box 314">
          <a:extLst>
            <a:ext uri="{FF2B5EF4-FFF2-40B4-BE49-F238E27FC236}">
              <a16:creationId xmlns:a16="http://schemas.microsoft.com/office/drawing/2014/main" id="{36EE2C39-4301-4135-AABE-03B13502556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5" name="Text Box 315">
          <a:extLst>
            <a:ext uri="{FF2B5EF4-FFF2-40B4-BE49-F238E27FC236}">
              <a16:creationId xmlns:a16="http://schemas.microsoft.com/office/drawing/2014/main" id="{2302A5D9-8D8A-4AF9-AE12-ADFE11F1599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6" name="Text Box 316">
          <a:extLst>
            <a:ext uri="{FF2B5EF4-FFF2-40B4-BE49-F238E27FC236}">
              <a16:creationId xmlns:a16="http://schemas.microsoft.com/office/drawing/2014/main" id="{68388814-0BBD-48B8-B539-68709C3FDF4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7" name="Text Box 317">
          <a:extLst>
            <a:ext uri="{FF2B5EF4-FFF2-40B4-BE49-F238E27FC236}">
              <a16:creationId xmlns:a16="http://schemas.microsoft.com/office/drawing/2014/main" id="{EF0EF42C-A36A-43CD-BB18-1B1A19F62A9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8" name="Text Box 318">
          <a:extLst>
            <a:ext uri="{FF2B5EF4-FFF2-40B4-BE49-F238E27FC236}">
              <a16:creationId xmlns:a16="http://schemas.microsoft.com/office/drawing/2014/main" id="{E0579E27-E2C4-43BB-9293-652072FF68D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39" name="Text Box 319">
          <a:extLst>
            <a:ext uri="{FF2B5EF4-FFF2-40B4-BE49-F238E27FC236}">
              <a16:creationId xmlns:a16="http://schemas.microsoft.com/office/drawing/2014/main" id="{F3613C31-BBFD-4468-957A-6446C62FE9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0" name="Text Box 320">
          <a:extLst>
            <a:ext uri="{FF2B5EF4-FFF2-40B4-BE49-F238E27FC236}">
              <a16:creationId xmlns:a16="http://schemas.microsoft.com/office/drawing/2014/main" id="{F97A5646-B57A-4660-A998-67D8258BFDF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1" name="Text Box 321">
          <a:extLst>
            <a:ext uri="{FF2B5EF4-FFF2-40B4-BE49-F238E27FC236}">
              <a16:creationId xmlns:a16="http://schemas.microsoft.com/office/drawing/2014/main" id="{73592FAD-7309-4654-B403-41940E49754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2" name="Text Box 322">
          <a:extLst>
            <a:ext uri="{FF2B5EF4-FFF2-40B4-BE49-F238E27FC236}">
              <a16:creationId xmlns:a16="http://schemas.microsoft.com/office/drawing/2014/main" id="{976C8CF1-3A9A-4125-A486-DB9B13F7409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3" name="Text Box 323">
          <a:extLst>
            <a:ext uri="{FF2B5EF4-FFF2-40B4-BE49-F238E27FC236}">
              <a16:creationId xmlns:a16="http://schemas.microsoft.com/office/drawing/2014/main" id="{5A484DB3-92BA-4523-AD82-63BF51E35B0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4" name="Text Box 324">
          <a:extLst>
            <a:ext uri="{FF2B5EF4-FFF2-40B4-BE49-F238E27FC236}">
              <a16:creationId xmlns:a16="http://schemas.microsoft.com/office/drawing/2014/main" id="{D987DE88-F890-49F7-A554-26262C00BEB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5" name="Text Box 325">
          <a:extLst>
            <a:ext uri="{FF2B5EF4-FFF2-40B4-BE49-F238E27FC236}">
              <a16:creationId xmlns:a16="http://schemas.microsoft.com/office/drawing/2014/main" id="{9B8E5160-3415-44C2-957D-2D07036655F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6" name="Text Box 326">
          <a:extLst>
            <a:ext uri="{FF2B5EF4-FFF2-40B4-BE49-F238E27FC236}">
              <a16:creationId xmlns:a16="http://schemas.microsoft.com/office/drawing/2014/main" id="{B8E0A195-1D99-4524-8268-D5A2B913343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7" name="Text Box 327">
          <a:extLst>
            <a:ext uri="{FF2B5EF4-FFF2-40B4-BE49-F238E27FC236}">
              <a16:creationId xmlns:a16="http://schemas.microsoft.com/office/drawing/2014/main" id="{6BF024DB-7CDB-4B43-80B7-ECA5A9AB142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8" name="Text Box 328">
          <a:extLst>
            <a:ext uri="{FF2B5EF4-FFF2-40B4-BE49-F238E27FC236}">
              <a16:creationId xmlns:a16="http://schemas.microsoft.com/office/drawing/2014/main" id="{95F6E74D-6F84-4CD1-8CD7-7DA1F705C03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49" name="Text Box 329">
          <a:extLst>
            <a:ext uri="{FF2B5EF4-FFF2-40B4-BE49-F238E27FC236}">
              <a16:creationId xmlns:a16="http://schemas.microsoft.com/office/drawing/2014/main" id="{25A38D12-C7E5-4F97-8D9B-FDE00CDA1D8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0" name="Text Box 330">
          <a:extLst>
            <a:ext uri="{FF2B5EF4-FFF2-40B4-BE49-F238E27FC236}">
              <a16:creationId xmlns:a16="http://schemas.microsoft.com/office/drawing/2014/main" id="{0E7A77DE-EECC-4786-8986-A99ADE5D0BA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1" name="Text Box 331">
          <a:extLst>
            <a:ext uri="{FF2B5EF4-FFF2-40B4-BE49-F238E27FC236}">
              <a16:creationId xmlns:a16="http://schemas.microsoft.com/office/drawing/2014/main" id="{1A0F0F50-A4CB-4E0C-862B-987E375F5DE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2" name="Text Box 332">
          <a:extLst>
            <a:ext uri="{FF2B5EF4-FFF2-40B4-BE49-F238E27FC236}">
              <a16:creationId xmlns:a16="http://schemas.microsoft.com/office/drawing/2014/main" id="{73458230-1359-4493-9015-8107A95ECCC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3" name="Text Box 333">
          <a:extLst>
            <a:ext uri="{FF2B5EF4-FFF2-40B4-BE49-F238E27FC236}">
              <a16:creationId xmlns:a16="http://schemas.microsoft.com/office/drawing/2014/main" id="{D9C53AC4-821E-41CA-9BBD-3EA403DE6E9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4" name="Text Box 334">
          <a:extLst>
            <a:ext uri="{FF2B5EF4-FFF2-40B4-BE49-F238E27FC236}">
              <a16:creationId xmlns:a16="http://schemas.microsoft.com/office/drawing/2014/main" id="{DD01152D-CA26-4067-B83B-43A63E96D14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5" name="Text Box 335">
          <a:extLst>
            <a:ext uri="{FF2B5EF4-FFF2-40B4-BE49-F238E27FC236}">
              <a16:creationId xmlns:a16="http://schemas.microsoft.com/office/drawing/2014/main" id="{68005C54-0F8B-4D22-AC64-CF433123327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6" name="Text Box 336">
          <a:extLst>
            <a:ext uri="{FF2B5EF4-FFF2-40B4-BE49-F238E27FC236}">
              <a16:creationId xmlns:a16="http://schemas.microsoft.com/office/drawing/2014/main" id="{C4053D2A-195E-4FEE-9215-E195A2B39F7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7" name="Text Box 337">
          <a:extLst>
            <a:ext uri="{FF2B5EF4-FFF2-40B4-BE49-F238E27FC236}">
              <a16:creationId xmlns:a16="http://schemas.microsoft.com/office/drawing/2014/main" id="{7C17AAA2-E282-4AAA-91AF-986BB3FA1FD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8" name="Text Box 338">
          <a:extLst>
            <a:ext uri="{FF2B5EF4-FFF2-40B4-BE49-F238E27FC236}">
              <a16:creationId xmlns:a16="http://schemas.microsoft.com/office/drawing/2014/main" id="{69B66CA7-3D8E-4BD9-AE21-22852F3A0F0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59" name="Text Box 339">
          <a:extLst>
            <a:ext uri="{FF2B5EF4-FFF2-40B4-BE49-F238E27FC236}">
              <a16:creationId xmlns:a16="http://schemas.microsoft.com/office/drawing/2014/main" id="{5BD36A07-4630-452E-9F32-2B5CA107ABE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0" name="Text Box 340">
          <a:extLst>
            <a:ext uri="{FF2B5EF4-FFF2-40B4-BE49-F238E27FC236}">
              <a16:creationId xmlns:a16="http://schemas.microsoft.com/office/drawing/2014/main" id="{6907D0C5-DC4C-4A21-916E-5C20F3AF35F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1" name="Text Box 341">
          <a:extLst>
            <a:ext uri="{FF2B5EF4-FFF2-40B4-BE49-F238E27FC236}">
              <a16:creationId xmlns:a16="http://schemas.microsoft.com/office/drawing/2014/main" id="{08AD58C5-D6DF-4122-85A0-8146D30C2F6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2" name="Text Box 342">
          <a:extLst>
            <a:ext uri="{FF2B5EF4-FFF2-40B4-BE49-F238E27FC236}">
              <a16:creationId xmlns:a16="http://schemas.microsoft.com/office/drawing/2014/main" id="{CFF32DBC-6F03-46AE-8F56-66ED91E8EF7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3" name="Text Box 343">
          <a:extLst>
            <a:ext uri="{FF2B5EF4-FFF2-40B4-BE49-F238E27FC236}">
              <a16:creationId xmlns:a16="http://schemas.microsoft.com/office/drawing/2014/main" id="{0D3452D5-66F5-4F8F-BDF1-9ECF67BB5E7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4" name="Text Box 344">
          <a:extLst>
            <a:ext uri="{FF2B5EF4-FFF2-40B4-BE49-F238E27FC236}">
              <a16:creationId xmlns:a16="http://schemas.microsoft.com/office/drawing/2014/main" id="{94A2D8A9-96DD-4CC2-BD7C-52A371EA34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5" name="Text Box 345">
          <a:extLst>
            <a:ext uri="{FF2B5EF4-FFF2-40B4-BE49-F238E27FC236}">
              <a16:creationId xmlns:a16="http://schemas.microsoft.com/office/drawing/2014/main" id="{7F56CFA2-B4D0-41B6-8B93-F1463AB24D6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6" name="Text Box 346">
          <a:extLst>
            <a:ext uri="{FF2B5EF4-FFF2-40B4-BE49-F238E27FC236}">
              <a16:creationId xmlns:a16="http://schemas.microsoft.com/office/drawing/2014/main" id="{AC1DEBAB-3B69-4AE3-83A1-44E4484843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7" name="Text Box 347">
          <a:extLst>
            <a:ext uri="{FF2B5EF4-FFF2-40B4-BE49-F238E27FC236}">
              <a16:creationId xmlns:a16="http://schemas.microsoft.com/office/drawing/2014/main" id="{8171A731-2FA8-4930-9BBF-8D06D09DEAB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8" name="Text Box 348">
          <a:extLst>
            <a:ext uri="{FF2B5EF4-FFF2-40B4-BE49-F238E27FC236}">
              <a16:creationId xmlns:a16="http://schemas.microsoft.com/office/drawing/2014/main" id="{3C31A31D-026F-4245-B1B4-B823528DAB0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69" name="Text Box 349">
          <a:extLst>
            <a:ext uri="{FF2B5EF4-FFF2-40B4-BE49-F238E27FC236}">
              <a16:creationId xmlns:a16="http://schemas.microsoft.com/office/drawing/2014/main" id="{C49FEF59-372B-43AE-929F-CB175CE3B00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0" name="Text Box 350">
          <a:extLst>
            <a:ext uri="{FF2B5EF4-FFF2-40B4-BE49-F238E27FC236}">
              <a16:creationId xmlns:a16="http://schemas.microsoft.com/office/drawing/2014/main" id="{81441E88-8B23-4E20-98B3-A553B5FCAAB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1" name="Text Box 351">
          <a:extLst>
            <a:ext uri="{FF2B5EF4-FFF2-40B4-BE49-F238E27FC236}">
              <a16:creationId xmlns:a16="http://schemas.microsoft.com/office/drawing/2014/main" id="{6C5F2E22-DF3C-4B59-8CA6-5BF0EB2EA9B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2" name="Text Box 352">
          <a:extLst>
            <a:ext uri="{FF2B5EF4-FFF2-40B4-BE49-F238E27FC236}">
              <a16:creationId xmlns:a16="http://schemas.microsoft.com/office/drawing/2014/main" id="{EE17C8E2-00EE-40D2-A8B0-23A47FDF9EF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3" name="Text Box 353">
          <a:extLst>
            <a:ext uri="{FF2B5EF4-FFF2-40B4-BE49-F238E27FC236}">
              <a16:creationId xmlns:a16="http://schemas.microsoft.com/office/drawing/2014/main" id="{E0C4849C-40E7-4C58-B334-3B555C00E88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4" name="Text Box 354">
          <a:extLst>
            <a:ext uri="{FF2B5EF4-FFF2-40B4-BE49-F238E27FC236}">
              <a16:creationId xmlns:a16="http://schemas.microsoft.com/office/drawing/2014/main" id="{C0E659B1-0183-4FF7-8A35-318345D9CD8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5" name="Text Box 355">
          <a:extLst>
            <a:ext uri="{FF2B5EF4-FFF2-40B4-BE49-F238E27FC236}">
              <a16:creationId xmlns:a16="http://schemas.microsoft.com/office/drawing/2014/main" id="{B7EE7FC6-017E-4F14-98A2-36295807912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6" name="Text Box 356">
          <a:extLst>
            <a:ext uri="{FF2B5EF4-FFF2-40B4-BE49-F238E27FC236}">
              <a16:creationId xmlns:a16="http://schemas.microsoft.com/office/drawing/2014/main" id="{7CDCCB78-35E7-4676-948F-FAFD3753D07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7" name="Text Box 357">
          <a:extLst>
            <a:ext uri="{FF2B5EF4-FFF2-40B4-BE49-F238E27FC236}">
              <a16:creationId xmlns:a16="http://schemas.microsoft.com/office/drawing/2014/main" id="{DAAD9009-80E2-418D-ABCB-BCD180D121D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8" name="Text Box 358">
          <a:extLst>
            <a:ext uri="{FF2B5EF4-FFF2-40B4-BE49-F238E27FC236}">
              <a16:creationId xmlns:a16="http://schemas.microsoft.com/office/drawing/2014/main" id="{6C28C0FE-BA7C-43E6-8CC4-957C906C37B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79" name="Text Box 359">
          <a:extLst>
            <a:ext uri="{FF2B5EF4-FFF2-40B4-BE49-F238E27FC236}">
              <a16:creationId xmlns:a16="http://schemas.microsoft.com/office/drawing/2014/main" id="{6E8BCBC7-8391-4F39-BA74-BEAA31C333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0" name="Text Box 360">
          <a:extLst>
            <a:ext uri="{FF2B5EF4-FFF2-40B4-BE49-F238E27FC236}">
              <a16:creationId xmlns:a16="http://schemas.microsoft.com/office/drawing/2014/main" id="{946BBAE2-48CE-4C4E-A1FA-0289FA7923C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1" name="Text Box 361">
          <a:extLst>
            <a:ext uri="{FF2B5EF4-FFF2-40B4-BE49-F238E27FC236}">
              <a16:creationId xmlns:a16="http://schemas.microsoft.com/office/drawing/2014/main" id="{2F49B420-8B18-4D31-B8F5-5761D2ACAB9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2" name="Text Box 362">
          <a:extLst>
            <a:ext uri="{FF2B5EF4-FFF2-40B4-BE49-F238E27FC236}">
              <a16:creationId xmlns:a16="http://schemas.microsoft.com/office/drawing/2014/main" id="{8A2D3485-7D72-4B46-A4D7-D2A126FCDE6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3" name="Text Box 363">
          <a:extLst>
            <a:ext uri="{FF2B5EF4-FFF2-40B4-BE49-F238E27FC236}">
              <a16:creationId xmlns:a16="http://schemas.microsoft.com/office/drawing/2014/main" id="{87E70B73-F039-44B7-96BC-2CF80FB20E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4" name="Text Box 364">
          <a:extLst>
            <a:ext uri="{FF2B5EF4-FFF2-40B4-BE49-F238E27FC236}">
              <a16:creationId xmlns:a16="http://schemas.microsoft.com/office/drawing/2014/main" id="{BC9339BC-86A3-4AD0-8021-FA076948988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5" name="Text Box 365">
          <a:extLst>
            <a:ext uri="{FF2B5EF4-FFF2-40B4-BE49-F238E27FC236}">
              <a16:creationId xmlns:a16="http://schemas.microsoft.com/office/drawing/2014/main" id="{CA22F767-5648-459B-8796-4804128F289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6" name="Text Box 366">
          <a:extLst>
            <a:ext uri="{FF2B5EF4-FFF2-40B4-BE49-F238E27FC236}">
              <a16:creationId xmlns:a16="http://schemas.microsoft.com/office/drawing/2014/main" id="{B5F39DD6-3FFC-4ED2-B75F-7719C872143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7" name="Text Box 367">
          <a:extLst>
            <a:ext uri="{FF2B5EF4-FFF2-40B4-BE49-F238E27FC236}">
              <a16:creationId xmlns:a16="http://schemas.microsoft.com/office/drawing/2014/main" id="{D94B6059-ED2E-4AFB-9ABD-5B0220365E2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8" name="Text Box 368">
          <a:extLst>
            <a:ext uri="{FF2B5EF4-FFF2-40B4-BE49-F238E27FC236}">
              <a16:creationId xmlns:a16="http://schemas.microsoft.com/office/drawing/2014/main" id="{DC208320-253B-409F-B404-89BA130DD40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89" name="Text Box 369">
          <a:extLst>
            <a:ext uri="{FF2B5EF4-FFF2-40B4-BE49-F238E27FC236}">
              <a16:creationId xmlns:a16="http://schemas.microsoft.com/office/drawing/2014/main" id="{53123D0A-C093-4698-8604-6F28751B07B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0" name="Text Box 370">
          <a:extLst>
            <a:ext uri="{FF2B5EF4-FFF2-40B4-BE49-F238E27FC236}">
              <a16:creationId xmlns:a16="http://schemas.microsoft.com/office/drawing/2014/main" id="{197557BE-F66C-46ED-A474-0A5F4AF7F1A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1" name="Text Box 371">
          <a:extLst>
            <a:ext uri="{FF2B5EF4-FFF2-40B4-BE49-F238E27FC236}">
              <a16:creationId xmlns:a16="http://schemas.microsoft.com/office/drawing/2014/main" id="{55C52550-65C6-4F27-8A31-B84251DDFAC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2" name="Text Box 372">
          <a:extLst>
            <a:ext uri="{FF2B5EF4-FFF2-40B4-BE49-F238E27FC236}">
              <a16:creationId xmlns:a16="http://schemas.microsoft.com/office/drawing/2014/main" id="{2772F7FF-9680-4FF4-8493-2A650AB42CC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3" name="Text Box 373">
          <a:extLst>
            <a:ext uri="{FF2B5EF4-FFF2-40B4-BE49-F238E27FC236}">
              <a16:creationId xmlns:a16="http://schemas.microsoft.com/office/drawing/2014/main" id="{50C92DF7-72D5-40A1-9289-D95309F79B0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4" name="Text Box 374">
          <a:extLst>
            <a:ext uri="{FF2B5EF4-FFF2-40B4-BE49-F238E27FC236}">
              <a16:creationId xmlns:a16="http://schemas.microsoft.com/office/drawing/2014/main" id="{3CC8572C-3B62-4991-BFFE-FFB9E0542B5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5" name="Text Box 375">
          <a:extLst>
            <a:ext uri="{FF2B5EF4-FFF2-40B4-BE49-F238E27FC236}">
              <a16:creationId xmlns:a16="http://schemas.microsoft.com/office/drawing/2014/main" id="{E4B5B387-3EA7-48F4-9277-700A6B513CD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6" name="Text Box 376">
          <a:extLst>
            <a:ext uri="{FF2B5EF4-FFF2-40B4-BE49-F238E27FC236}">
              <a16:creationId xmlns:a16="http://schemas.microsoft.com/office/drawing/2014/main" id="{BBAAB069-8467-4F86-8F61-A1CB2205AE1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7" name="Text Box 377">
          <a:extLst>
            <a:ext uri="{FF2B5EF4-FFF2-40B4-BE49-F238E27FC236}">
              <a16:creationId xmlns:a16="http://schemas.microsoft.com/office/drawing/2014/main" id="{345CFA85-B847-4419-BF17-B7FCB237D03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8" name="Text Box 378">
          <a:extLst>
            <a:ext uri="{FF2B5EF4-FFF2-40B4-BE49-F238E27FC236}">
              <a16:creationId xmlns:a16="http://schemas.microsoft.com/office/drawing/2014/main" id="{348EDFAE-CC56-4AF8-95BE-B71A05E8EE8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099" name="Text Box 379">
          <a:extLst>
            <a:ext uri="{FF2B5EF4-FFF2-40B4-BE49-F238E27FC236}">
              <a16:creationId xmlns:a16="http://schemas.microsoft.com/office/drawing/2014/main" id="{A59F2139-0856-4BA3-848D-A99073E637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0" name="Text Box 380">
          <a:extLst>
            <a:ext uri="{FF2B5EF4-FFF2-40B4-BE49-F238E27FC236}">
              <a16:creationId xmlns:a16="http://schemas.microsoft.com/office/drawing/2014/main" id="{023FD09E-2D38-4257-84EC-6C1DB0AB583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1" name="Text Box 381">
          <a:extLst>
            <a:ext uri="{FF2B5EF4-FFF2-40B4-BE49-F238E27FC236}">
              <a16:creationId xmlns:a16="http://schemas.microsoft.com/office/drawing/2014/main" id="{0E5FB2EE-CA8B-41BF-8FA8-A82D94BD69E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2" name="Text Box 382">
          <a:extLst>
            <a:ext uri="{FF2B5EF4-FFF2-40B4-BE49-F238E27FC236}">
              <a16:creationId xmlns:a16="http://schemas.microsoft.com/office/drawing/2014/main" id="{E3AFD4BF-333A-4E4A-8BBE-012BD758E8B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3" name="Text Box 383">
          <a:extLst>
            <a:ext uri="{FF2B5EF4-FFF2-40B4-BE49-F238E27FC236}">
              <a16:creationId xmlns:a16="http://schemas.microsoft.com/office/drawing/2014/main" id="{FF2C7FB4-519D-43C0-846A-C2B3AED25A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4" name="Text Box 384">
          <a:extLst>
            <a:ext uri="{FF2B5EF4-FFF2-40B4-BE49-F238E27FC236}">
              <a16:creationId xmlns:a16="http://schemas.microsoft.com/office/drawing/2014/main" id="{5E56BA0C-E45F-4EF2-9794-F97C6F2EC67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5" name="Text Box 385">
          <a:extLst>
            <a:ext uri="{FF2B5EF4-FFF2-40B4-BE49-F238E27FC236}">
              <a16:creationId xmlns:a16="http://schemas.microsoft.com/office/drawing/2014/main" id="{9101F553-009C-4ACC-908B-4EFADD993C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6" name="Text Box 386">
          <a:extLst>
            <a:ext uri="{FF2B5EF4-FFF2-40B4-BE49-F238E27FC236}">
              <a16:creationId xmlns:a16="http://schemas.microsoft.com/office/drawing/2014/main" id="{92C629A0-7809-44D8-9E90-8FBAB615385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7" name="Text Box 387">
          <a:extLst>
            <a:ext uri="{FF2B5EF4-FFF2-40B4-BE49-F238E27FC236}">
              <a16:creationId xmlns:a16="http://schemas.microsoft.com/office/drawing/2014/main" id="{3B1DCA1A-EBC0-4D6D-808E-B1036350FB5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8" name="Text Box 388">
          <a:extLst>
            <a:ext uri="{FF2B5EF4-FFF2-40B4-BE49-F238E27FC236}">
              <a16:creationId xmlns:a16="http://schemas.microsoft.com/office/drawing/2014/main" id="{C26FB8C2-B7FC-4E64-84EA-2AB4AE328E0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09" name="Text Box 389">
          <a:extLst>
            <a:ext uri="{FF2B5EF4-FFF2-40B4-BE49-F238E27FC236}">
              <a16:creationId xmlns:a16="http://schemas.microsoft.com/office/drawing/2014/main" id="{BD3F21BF-3D31-4F30-8B0B-705055AA640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0" name="Text Box 390">
          <a:extLst>
            <a:ext uri="{FF2B5EF4-FFF2-40B4-BE49-F238E27FC236}">
              <a16:creationId xmlns:a16="http://schemas.microsoft.com/office/drawing/2014/main" id="{EC457768-81AD-4D3F-93FB-E90D8DB716B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1" name="Text Box 391">
          <a:extLst>
            <a:ext uri="{FF2B5EF4-FFF2-40B4-BE49-F238E27FC236}">
              <a16:creationId xmlns:a16="http://schemas.microsoft.com/office/drawing/2014/main" id="{E4FF9932-2551-4A95-8506-48A0F770B6D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2" name="Text Box 392">
          <a:extLst>
            <a:ext uri="{FF2B5EF4-FFF2-40B4-BE49-F238E27FC236}">
              <a16:creationId xmlns:a16="http://schemas.microsoft.com/office/drawing/2014/main" id="{41353AF8-D92A-4534-845E-DC6C6808226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3" name="Text Box 393">
          <a:extLst>
            <a:ext uri="{FF2B5EF4-FFF2-40B4-BE49-F238E27FC236}">
              <a16:creationId xmlns:a16="http://schemas.microsoft.com/office/drawing/2014/main" id="{6527F5D3-7662-491E-A3D7-0BA42B8637B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4" name="Text Box 394">
          <a:extLst>
            <a:ext uri="{FF2B5EF4-FFF2-40B4-BE49-F238E27FC236}">
              <a16:creationId xmlns:a16="http://schemas.microsoft.com/office/drawing/2014/main" id="{173227B1-86C2-4EA5-9B14-F5EF8436E3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5" name="Text Box 395">
          <a:extLst>
            <a:ext uri="{FF2B5EF4-FFF2-40B4-BE49-F238E27FC236}">
              <a16:creationId xmlns:a16="http://schemas.microsoft.com/office/drawing/2014/main" id="{798DCFF8-49AC-49AD-B232-DFF4828DA4B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6" name="Text Box 396">
          <a:extLst>
            <a:ext uri="{FF2B5EF4-FFF2-40B4-BE49-F238E27FC236}">
              <a16:creationId xmlns:a16="http://schemas.microsoft.com/office/drawing/2014/main" id="{AE3A681F-BB5A-446F-8D87-C2DCA3B4AD2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7" name="Text Box 397">
          <a:extLst>
            <a:ext uri="{FF2B5EF4-FFF2-40B4-BE49-F238E27FC236}">
              <a16:creationId xmlns:a16="http://schemas.microsoft.com/office/drawing/2014/main" id="{5E5C95C6-BFF1-4477-9685-71C6C54855D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8" name="Text Box 398">
          <a:extLst>
            <a:ext uri="{FF2B5EF4-FFF2-40B4-BE49-F238E27FC236}">
              <a16:creationId xmlns:a16="http://schemas.microsoft.com/office/drawing/2014/main" id="{E4783392-447F-45AB-8AFC-6B56F49E489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19" name="Text Box 399">
          <a:extLst>
            <a:ext uri="{FF2B5EF4-FFF2-40B4-BE49-F238E27FC236}">
              <a16:creationId xmlns:a16="http://schemas.microsoft.com/office/drawing/2014/main" id="{2D987BF7-CD09-496E-8CCB-4BEB44A7908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0" name="Text Box 400">
          <a:extLst>
            <a:ext uri="{FF2B5EF4-FFF2-40B4-BE49-F238E27FC236}">
              <a16:creationId xmlns:a16="http://schemas.microsoft.com/office/drawing/2014/main" id="{CE55CC24-8006-458E-BB53-A4E8C3833B6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1" name="Text Box 401">
          <a:extLst>
            <a:ext uri="{FF2B5EF4-FFF2-40B4-BE49-F238E27FC236}">
              <a16:creationId xmlns:a16="http://schemas.microsoft.com/office/drawing/2014/main" id="{8BB193DE-C74B-44B2-8F67-50F3EBA8D8F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2" name="Text Box 402">
          <a:extLst>
            <a:ext uri="{FF2B5EF4-FFF2-40B4-BE49-F238E27FC236}">
              <a16:creationId xmlns:a16="http://schemas.microsoft.com/office/drawing/2014/main" id="{CF21D9F0-1D83-4DA3-9741-9E84C5A350E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3" name="Text Box 403">
          <a:extLst>
            <a:ext uri="{FF2B5EF4-FFF2-40B4-BE49-F238E27FC236}">
              <a16:creationId xmlns:a16="http://schemas.microsoft.com/office/drawing/2014/main" id="{663349D4-1719-4BAA-85EE-74FF61BE904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4" name="Text Box 404">
          <a:extLst>
            <a:ext uri="{FF2B5EF4-FFF2-40B4-BE49-F238E27FC236}">
              <a16:creationId xmlns:a16="http://schemas.microsoft.com/office/drawing/2014/main" id="{E20F022B-CF45-452B-B0A1-6942B70345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5" name="Text Box 405">
          <a:extLst>
            <a:ext uri="{FF2B5EF4-FFF2-40B4-BE49-F238E27FC236}">
              <a16:creationId xmlns:a16="http://schemas.microsoft.com/office/drawing/2014/main" id="{8E8320BB-FC82-432B-AA1B-552703A01FA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6" name="Text Box 406">
          <a:extLst>
            <a:ext uri="{FF2B5EF4-FFF2-40B4-BE49-F238E27FC236}">
              <a16:creationId xmlns:a16="http://schemas.microsoft.com/office/drawing/2014/main" id="{38C50E1C-AEF0-4978-AFAF-560F69B986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7" name="Text Box 407">
          <a:extLst>
            <a:ext uri="{FF2B5EF4-FFF2-40B4-BE49-F238E27FC236}">
              <a16:creationId xmlns:a16="http://schemas.microsoft.com/office/drawing/2014/main" id="{49E3B1C9-E5BA-4AB7-88A2-18EF67250A3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8" name="Text Box 408">
          <a:extLst>
            <a:ext uri="{FF2B5EF4-FFF2-40B4-BE49-F238E27FC236}">
              <a16:creationId xmlns:a16="http://schemas.microsoft.com/office/drawing/2014/main" id="{0C000C55-3D43-47A9-88D8-8702179497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29" name="Text Box 409">
          <a:extLst>
            <a:ext uri="{FF2B5EF4-FFF2-40B4-BE49-F238E27FC236}">
              <a16:creationId xmlns:a16="http://schemas.microsoft.com/office/drawing/2014/main" id="{3F0BF114-7CD8-4EF9-8E5D-EFD987D8A94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0" name="Text Box 410">
          <a:extLst>
            <a:ext uri="{FF2B5EF4-FFF2-40B4-BE49-F238E27FC236}">
              <a16:creationId xmlns:a16="http://schemas.microsoft.com/office/drawing/2014/main" id="{C3450A31-98B9-4308-8341-16F07DBE0D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1" name="Text Box 411">
          <a:extLst>
            <a:ext uri="{FF2B5EF4-FFF2-40B4-BE49-F238E27FC236}">
              <a16:creationId xmlns:a16="http://schemas.microsoft.com/office/drawing/2014/main" id="{FAA8ABEC-094E-48C8-ABA2-FD74010FD26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2" name="Text Box 412">
          <a:extLst>
            <a:ext uri="{FF2B5EF4-FFF2-40B4-BE49-F238E27FC236}">
              <a16:creationId xmlns:a16="http://schemas.microsoft.com/office/drawing/2014/main" id="{DE00FEEC-B15C-4ED2-88A3-C0BD5FDFA1A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3" name="Text Box 413">
          <a:extLst>
            <a:ext uri="{FF2B5EF4-FFF2-40B4-BE49-F238E27FC236}">
              <a16:creationId xmlns:a16="http://schemas.microsoft.com/office/drawing/2014/main" id="{D6D0D2DC-CD19-42D6-BAA4-5B942F14271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4" name="Text Box 414">
          <a:extLst>
            <a:ext uri="{FF2B5EF4-FFF2-40B4-BE49-F238E27FC236}">
              <a16:creationId xmlns:a16="http://schemas.microsoft.com/office/drawing/2014/main" id="{A4619716-EEA8-4570-9FEE-B8429D81BB1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5" name="Text Box 415">
          <a:extLst>
            <a:ext uri="{FF2B5EF4-FFF2-40B4-BE49-F238E27FC236}">
              <a16:creationId xmlns:a16="http://schemas.microsoft.com/office/drawing/2014/main" id="{D6E04148-0E4D-44B1-BDCB-DB1FCDBEBFA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6" name="Text Box 416">
          <a:extLst>
            <a:ext uri="{FF2B5EF4-FFF2-40B4-BE49-F238E27FC236}">
              <a16:creationId xmlns:a16="http://schemas.microsoft.com/office/drawing/2014/main" id="{203BA087-4BAA-4F52-B0C5-CE956B55A9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7" name="Text Box 417">
          <a:extLst>
            <a:ext uri="{FF2B5EF4-FFF2-40B4-BE49-F238E27FC236}">
              <a16:creationId xmlns:a16="http://schemas.microsoft.com/office/drawing/2014/main" id="{04F8CEDB-F169-4422-B916-0EE50AC25E1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8" name="Text Box 418">
          <a:extLst>
            <a:ext uri="{FF2B5EF4-FFF2-40B4-BE49-F238E27FC236}">
              <a16:creationId xmlns:a16="http://schemas.microsoft.com/office/drawing/2014/main" id="{CF8F2773-FA26-454E-97B1-1E5F7C193E8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39" name="Text Box 419">
          <a:extLst>
            <a:ext uri="{FF2B5EF4-FFF2-40B4-BE49-F238E27FC236}">
              <a16:creationId xmlns:a16="http://schemas.microsoft.com/office/drawing/2014/main" id="{58805BD6-6A8B-46A3-A2F3-B7A58F5F4B3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0" name="Text Box 420">
          <a:extLst>
            <a:ext uri="{FF2B5EF4-FFF2-40B4-BE49-F238E27FC236}">
              <a16:creationId xmlns:a16="http://schemas.microsoft.com/office/drawing/2014/main" id="{27EDC973-176F-4D8F-905C-D1F7D3B9AA9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1" name="Text Box 421">
          <a:extLst>
            <a:ext uri="{FF2B5EF4-FFF2-40B4-BE49-F238E27FC236}">
              <a16:creationId xmlns:a16="http://schemas.microsoft.com/office/drawing/2014/main" id="{FAD52F22-633B-4E0C-BF7B-199CDE0475B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2" name="Text Box 422">
          <a:extLst>
            <a:ext uri="{FF2B5EF4-FFF2-40B4-BE49-F238E27FC236}">
              <a16:creationId xmlns:a16="http://schemas.microsoft.com/office/drawing/2014/main" id="{DC356BC8-79BF-4EF1-B50E-4FE330F692C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3" name="Text Box 423">
          <a:extLst>
            <a:ext uri="{FF2B5EF4-FFF2-40B4-BE49-F238E27FC236}">
              <a16:creationId xmlns:a16="http://schemas.microsoft.com/office/drawing/2014/main" id="{9EF418C1-92B4-4EB7-B3C4-25B08251C71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4" name="Text Box 424">
          <a:extLst>
            <a:ext uri="{FF2B5EF4-FFF2-40B4-BE49-F238E27FC236}">
              <a16:creationId xmlns:a16="http://schemas.microsoft.com/office/drawing/2014/main" id="{FE343346-D3FB-4D86-A0B0-3DF6C5435A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5" name="Text Box 425">
          <a:extLst>
            <a:ext uri="{FF2B5EF4-FFF2-40B4-BE49-F238E27FC236}">
              <a16:creationId xmlns:a16="http://schemas.microsoft.com/office/drawing/2014/main" id="{E121B6BF-841B-447F-9CFF-89BDA434730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6" name="Text Box 426">
          <a:extLst>
            <a:ext uri="{FF2B5EF4-FFF2-40B4-BE49-F238E27FC236}">
              <a16:creationId xmlns:a16="http://schemas.microsoft.com/office/drawing/2014/main" id="{B558C65E-E726-47E9-81D0-0A5C7C438AD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7" name="Text Box 427">
          <a:extLst>
            <a:ext uri="{FF2B5EF4-FFF2-40B4-BE49-F238E27FC236}">
              <a16:creationId xmlns:a16="http://schemas.microsoft.com/office/drawing/2014/main" id="{9FCFB182-709C-4224-A288-9AA94BFAFF3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8" name="Text Box 428">
          <a:extLst>
            <a:ext uri="{FF2B5EF4-FFF2-40B4-BE49-F238E27FC236}">
              <a16:creationId xmlns:a16="http://schemas.microsoft.com/office/drawing/2014/main" id="{1DE46C7A-06F5-4DC4-BF17-EE218259046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49" name="Text Box 429">
          <a:extLst>
            <a:ext uri="{FF2B5EF4-FFF2-40B4-BE49-F238E27FC236}">
              <a16:creationId xmlns:a16="http://schemas.microsoft.com/office/drawing/2014/main" id="{BC9743E4-19C2-44DE-81C3-FC2285E436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0" name="Text Box 430">
          <a:extLst>
            <a:ext uri="{FF2B5EF4-FFF2-40B4-BE49-F238E27FC236}">
              <a16:creationId xmlns:a16="http://schemas.microsoft.com/office/drawing/2014/main" id="{F6502157-33AE-4AE2-9AA3-40F8DFC8033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1" name="Text Box 431">
          <a:extLst>
            <a:ext uri="{FF2B5EF4-FFF2-40B4-BE49-F238E27FC236}">
              <a16:creationId xmlns:a16="http://schemas.microsoft.com/office/drawing/2014/main" id="{7AD9DEF0-C4E2-4B75-A738-CCB80E657BD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2" name="Text Box 432">
          <a:extLst>
            <a:ext uri="{FF2B5EF4-FFF2-40B4-BE49-F238E27FC236}">
              <a16:creationId xmlns:a16="http://schemas.microsoft.com/office/drawing/2014/main" id="{2323BD45-EC82-4A48-8B3F-6E594E15E85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3" name="Text Box 433">
          <a:extLst>
            <a:ext uri="{FF2B5EF4-FFF2-40B4-BE49-F238E27FC236}">
              <a16:creationId xmlns:a16="http://schemas.microsoft.com/office/drawing/2014/main" id="{C5D0DCF3-0A1C-4241-A809-F5E68C6ECDF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4" name="Text Box 434">
          <a:extLst>
            <a:ext uri="{FF2B5EF4-FFF2-40B4-BE49-F238E27FC236}">
              <a16:creationId xmlns:a16="http://schemas.microsoft.com/office/drawing/2014/main" id="{88CD7B3F-7BEA-4D31-899F-3301111482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5" name="Text Box 435">
          <a:extLst>
            <a:ext uri="{FF2B5EF4-FFF2-40B4-BE49-F238E27FC236}">
              <a16:creationId xmlns:a16="http://schemas.microsoft.com/office/drawing/2014/main" id="{BD27796D-5B41-4927-9217-B02E432F01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6" name="Text Box 436">
          <a:extLst>
            <a:ext uri="{FF2B5EF4-FFF2-40B4-BE49-F238E27FC236}">
              <a16:creationId xmlns:a16="http://schemas.microsoft.com/office/drawing/2014/main" id="{F4CD4695-4C97-47C2-AA16-C579643CFD8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7" name="Text Box 437">
          <a:extLst>
            <a:ext uri="{FF2B5EF4-FFF2-40B4-BE49-F238E27FC236}">
              <a16:creationId xmlns:a16="http://schemas.microsoft.com/office/drawing/2014/main" id="{D42DAE31-E076-4D5F-9E43-1B6689F20B5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8" name="Text Box 438">
          <a:extLst>
            <a:ext uri="{FF2B5EF4-FFF2-40B4-BE49-F238E27FC236}">
              <a16:creationId xmlns:a16="http://schemas.microsoft.com/office/drawing/2014/main" id="{266CD351-B134-478F-93E7-1170DFEB4FA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59" name="Text Box 439">
          <a:extLst>
            <a:ext uri="{FF2B5EF4-FFF2-40B4-BE49-F238E27FC236}">
              <a16:creationId xmlns:a16="http://schemas.microsoft.com/office/drawing/2014/main" id="{7669253D-C951-407D-BBD5-F9505602326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0" name="Text Box 440">
          <a:extLst>
            <a:ext uri="{FF2B5EF4-FFF2-40B4-BE49-F238E27FC236}">
              <a16:creationId xmlns:a16="http://schemas.microsoft.com/office/drawing/2014/main" id="{19E5E910-9A82-41F0-8763-1A19633EFF8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1" name="Text Box 441">
          <a:extLst>
            <a:ext uri="{FF2B5EF4-FFF2-40B4-BE49-F238E27FC236}">
              <a16:creationId xmlns:a16="http://schemas.microsoft.com/office/drawing/2014/main" id="{43A16800-C97B-4E6A-AE5C-7CDA3C32932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2" name="Text Box 442">
          <a:extLst>
            <a:ext uri="{FF2B5EF4-FFF2-40B4-BE49-F238E27FC236}">
              <a16:creationId xmlns:a16="http://schemas.microsoft.com/office/drawing/2014/main" id="{53B1D6C8-0001-4361-9A4B-46A2B71AD41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3" name="Text Box 443">
          <a:extLst>
            <a:ext uri="{FF2B5EF4-FFF2-40B4-BE49-F238E27FC236}">
              <a16:creationId xmlns:a16="http://schemas.microsoft.com/office/drawing/2014/main" id="{5CEC22AF-EC11-41D5-89F2-7DA887A0FDB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4" name="Text Box 444">
          <a:extLst>
            <a:ext uri="{FF2B5EF4-FFF2-40B4-BE49-F238E27FC236}">
              <a16:creationId xmlns:a16="http://schemas.microsoft.com/office/drawing/2014/main" id="{2D5E40E7-332B-462D-A87A-EB576EB49B7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5" name="Text Box 445">
          <a:extLst>
            <a:ext uri="{FF2B5EF4-FFF2-40B4-BE49-F238E27FC236}">
              <a16:creationId xmlns:a16="http://schemas.microsoft.com/office/drawing/2014/main" id="{75A43AA5-3678-4003-A0B4-F19D4B458F5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6" name="Text Box 446">
          <a:extLst>
            <a:ext uri="{FF2B5EF4-FFF2-40B4-BE49-F238E27FC236}">
              <a16:creationId xmlns:a16="http://schemas.microsoft.com/office/drawing/2014/main" id="{89425655-B5DC-4800-B865-4560633576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7" name="Text Box 447">
          <a:extLst>
            <a:ext uri="{FF2B5EF4-FFF2-40B4-BE49-F238E27FC236}">
              <a16:creationId xmlns:a16="http://schemas.microsoft.com/office/drawing/2014/main" id="{2D3CA5F6-9344-4847-B7BF-22F34CB3188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8" name="Text Box 448">
          <a:extLst>
            <a:ext uri="{FF2B5EF4-FFF2-40B4-BE49-F238E27FC236}">
              <a16:creationId xmlns:a16="http://schemas.microsoft.com/office/drawing/2014/main" id="{0767A318-1501-40BD-9A45-748F24B0B7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69" name="Text Box 449">
          <a:extLst>
            <a:ext uri="{FF2B5EF4-FFF2-40B4-BE49-F238E27FC236}">
              <a16:creationId xmlns:a16="http://schemas.microsoft.com/office/drawing/2014/main" id="{4AC46E02-BB1D-4A09-8D94-F51A1A65216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0" name="Text Box 450">
          <a:extLst>
            <a:ext uri="{FF2B5EF4-FFF2-40B4-BE49-F238E27FC236}">
              <a16:creationId xmlns:a16="http://schemas.microsoft.com/office/drawing/2014/main" id="{DD77AD66-6A25-4D99-A8B0-1F10F55830E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1" name="Text Box 451">
          <a:extLst>
            <a:ext uri="{FF2B5EF4-FFF2-40B4-BE49-F238E27FC236}">
              <a16:creationId xmlns:a16="http://schemas.microsoft.com/office/drawing/2014/main" id="{1239FAA6-6E0E-4A7A-9809-515EE2B866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2" name="Text Box 452">
          <a:extLst>
            <a:ext uri="{FF2B5EF4-FFF2-40B4-BE49-F238E27FC236}">
              <a16:creationId xmlns:a16="http://schemas.microsoft.com/office/drawing/2014/main" id="{0B627F13-989E-4782-80BE-60FF8F19B87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3" name="Text Box 453">
          <a:extLst>
            <a:ext uri="{FF2B5EF4-FFF2-40B4-BE49-F238E27FC236}">
              <a16:creationId xmlns:a16="http://schemas.microsoft.com/office/drawing/2014/main" id="{CE7E5E8C-FFB4-435E-84B2-473617D8A30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4" name="Text Box 454">
          <a:extLst>
            <a:ext uri="{FF2B5EF4-FFF2-40B4-BE49-F238E27FC236}">
              <a16:creationId xmlns:a16="http://schemas.microsoft.com/office/drawing/2014/main" id="{515DB452-7FC3-40DE-8F6F-3834845AB14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5" name="Text Box 455">
          <a:extLst>
            <a:ext uri="{FF2B5EF4-FFF2-40B4-BE49-F238E27FC236}">
              <a16:creationId xmlns:a16="http://schemas.microsoft.com/office/drawing/2014/main" id="{1B4D6B0F-D4EA-4AB7-B3D4-99D9C301C7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6" name="Text Box 456">
          <a:extLst>
            <a:ext uri="{FF2B5EF4-FFF2-40B4-BE49-F238E27FC236}">
              <a16:creationId xmlns:a16="http://schemas.microsoft.com/office/drawing/2014/main" id="{1315E4E3-67B3-4F8F-AEA7-CBDFF176FE0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7" name="Text Box 457">
          <a:extLst>
            <a:ext uri="{FF2B5EF4-FFF2-40B4-BE49-F238E27FC236}">
              <a16:creationId xmlns:a16="http://schemas.microsoft.com/office/drawing/2014/main" id="{2ED9095E-3345-42C6-AAB2-49E7AC5898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8" name="Text Box 458">
          <a:extLst>
            <a:ext uri="{FF2B5EF4-FFF2-40B4-BE49-F238E27FC236}">
              <a16:creationId xmlns:a16="http://schemas.microsoft.com/office/drawing/2014/main" id="{014AB5A1-B2CB-4947-B0B7-AD61DAB8FC4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79" name="Text Box 459">
          <a:extLst>
            <a:ext uri="{FF2B5EF4-FFF2-40B4-BE49-F238E27FC236}">
              <a16:creationId xmlns:a16="http://schemas.microsoft.com/office/drawing/2014/main" id="{0A384A5A-E98B-4ECB-9999-A865A6BBA82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0" name="Text Box 460">
          <a:extLst>
            <a:ext uri="{FF2B5EF4-FFF2-40B4-BE49-F238E27FC236}">
              <a16:creationId xmlns:a16="http://schemas.microsoft.com/office/drawing/2014/main" id="{2CEBD2EA-479D-405F-BAC5-15C504560A6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1" name="Text Box 461">
          <a:extLst>
            <a:ext uri="{FF2B5EF4-FFF2-40B4-BE49-F238E27FC236}">
              <a16:creationId xmlns:a16="http://schemas.microsoft.com/office/drawing/2014/main" id="{535F0D6F-F751-4452-A435-957CB4F007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2" name="Text Box 462">
          <a:extLst>
            <a:ext uri="{FF2B5EF4-FFF2-40B4-BE49-F238E27FC236}">
              <a16:creationId xmlns:a16="http://schemas.microsoft.com/office/drawing/2014/main" id="{CB4481E4-935F-4752-8B41-69BA6D22998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3" name="Text Box 463">
          <a:extLst>
            <a:ext uri="{FF2B5EF4-FFF2-40B4-BE49-F238E27FC236}">
              <a16:creationId xmlns:a16="http://schemas.microsoft.com/office/drawing/2014/main" id="{15FE2D2E-1E4F-4FD3-AEFE-4C972FE0E34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4" name="Text Box 464">
          <a:extLst>
            <a:ext uri="{FF2B5EF4-FFF2-40B4-BE49-F238E27FC236}">
              <a16:creationId xmlns:a16="http://schemas.microsoft.com/office/drawing/2014/main" id="{040D5596-C541-4035-BC47-02C59E32273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5" name="Text Box 465">
          <a:extLst>
            <a:ext uri="{FF2B5EF4-FFF2-40B4-BE49-F238E27FC236}">
              <a16:creationId xmlns:a16="http://schemas.microsoft.com/office/drawing/2014/main" id="{0A45EF4E-513B-45C2-9ACF-AC7C77FBE19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6" name="Text Box 466">
          <a:extLst>
            <a:ext uri="{FF2B5EF4-FFF2-40B4-BE49-F238E27FC236}">
              <a16:creationId xmlns:a16="http://schemas.microsoft.com/office/drawing/2014/main" id="{70050896-2888-4D17-953C-9ED6B72893D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7" name="Text Box 467">
          <a:extLst>
            <a:ext uri="{FF2B5EF4-FFF2-40B4-BE49-F238E27FC236}">
              <a16:creationId xmlns:a16="http://schemas.microsoft.com/office/drawing/2014/main" id="{B3745AD3-5B2F-4FC9-92F8-7A0392ECE02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8" name="Text Box 468">
          <a:extLst>
            <a:ext uri="{FF2B5EF4-FFF2-40B4-BE49-F238E27FC236}">
              <a16:creationId xmlns:a16="http://schemas.microsoft.com/office/drawing/2014/main" id="{A0BA464D-6250-4945-AD97-50C72589AEB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89" name="Text Box 469">
          <a:extLst>
            <a:ext uri="{FF2B5EF4-FFF2-40B4-BE49-F238E27FC236}">
              <a16:creationId xmlns:a16="http://schemas.microsoft.com/office/drawing/2014/main" id="{30B5296F-E4BB-4A1B-A7F9-E712BD542FA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0" name="Text Box 470">
          <a:extLst>
            <a:ext uri="{FF2B5EF4-FFF2-40B4-BE49-F238E27FC236}">
              <a16:creationId xmlns:a16="http://schemas.microsoft.com/office/drawing/2014/main" id="{2084FAFE-71DD-4979-92FE-E6D331A23F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1" name="Text Box 471">
          <a:extLst>
            <a:ext uri="{FF2B5EF4-FFF2-40B4-BE49-F238E27FC236}">
              <a16:creationId xmlns:a16="http://schemas.microsoft.com/office/drawing/2014/main" id="{EA702DCF-494A-43F7-A7CE-FFAD3F16600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2" name="Text Box 472">
          <a:extLst>
            <a:ext uri="{FF2B5EF4-FFF2-40B4-BE49-F238E27FC236}">
              <a16:creationId xmlns:a16="http://schemas.microsoft.com/office/drawing/2014/main" id="{5EB8337D-D251-4207-850E-306D06358FF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3" name="Text Box 473">
          <a:extLst>
            <a:ext uri="{FF2B5EF4-FFF2-40B4-BE49-F238E27FC236}">
              <a16:creationId xmlns:a16="http://schemas.microsoft.com/office/drawing/2014/main" id="{975A4A3C-7C97-43C0-86AB-536C68B0B73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4" name="Text Box 474">
          <a:extLst>
            <a:ext uri="{FF2B5EF4-FFF2-40B4-BE49-F238E27FC236}">
              <a16:creationId xmlns:a16="http://schemas.microsoft.com/office/drawing/2014/main" id="{0A64361A-3FC9-4909-B2EE-93609BA51F6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5" name="Text Box 475">
          <a:extLst>
            <a:ext uri="{FF2B5EF4-FFF2-40B4-BE49-F238E27FC236}">
              <a16:creationId xmlns:a16="http://schemas.microsoft.com/office/drawing/2014/main" id="{1E4F22F3-C1E9-4EEB-BD02-5B3BE2BF30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6" name="Text Box 476">
          <a:extLst>
            <a:ext uri="{FF2B5EF4-FFF2-40B4-BE49-F238E27FC236}">
              <a16:creationId xmlns:a16="http://schemas.microsoft.com/office/drawing/2014/main" id="{6C0712EB-0C05-49EF-91E4-1B50D49BBB3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7" name="Text Box 477">
          <a:extLst>
            <a:ext uri="{FF2B5EF4-FFF2-40B4-BE49-F238E27FC236}">
              <a16:creationId xmlns:a16="http://schemas.microsoft.com/office/drawing/2014/main" id="{C57109F8-15B3-4917-880C-3D9422983B8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8" name="Text Box 478">
          <a:extLst>
            <a:ext uri="{FF2B5EF4-FFF2-40B4-BE49-F238E27FC236}">
              <a16:creationId xmlns:a16="http://schemas.microsoft.com/office/drawing/2014/main" id="{747FD14B-6DD2-4B99-87DB-63277FB115D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199" name="Text Box 479">
          <a:extLst>
            <a:ext uri="{FF2B5EF4-FFF2-40B4-BE49-F238E27FC236}">
              <a16:creationId xmlns:a16="http://schemas.microsoft.com/office/drawing/2014/main" id="{B2430DCE-79CE-4F96-A8F9-DA4AD032101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0" name="Text Box 480">
          <a:extLst>
            <a:ext uri="{FF2B5EF4-FFF2-40B4-BE49-F238E27FC236}">
              <a16:creationId xmlns:a16="http://schemas.microsoft.com/office/drawing/2014/main" id="{A51B0FB3-E059-49DC-9A51-53ADEAB8223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1" name="Text Box 481">
          <a:extLst>
            <a:ext uri="{FF2B5EF4-FFF2-40B4-BE49-F238E27FC236}">
              <a16:creationId xmlns:a16="http://schemas.microsoft.com/office/drawing/2014/main" id="{8026B12E-6A62-4B61-AB23-CD6C1921DD8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2" name="Text Box 482">
          <a:extLst>
            <a:ext uri="{FF2B5EF4-FFF2-40B4-BE49-F238E27FC236}">
              <a16:creationId xmlns:a16="http://schemas.microsoft.com/office/drawing/2014/main" id="{FFFA930E-001B-4717-A000-ADAAFE58EBC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3" name="Text Box 483">
          <a:extLst>
            <a:ext uri="{FF2B5EF4-FFF2-40B4-BE49-F238E27FC236}">
              <a16:creationId xmlns:a16="http://schemas.microsoft.com/office/drawing/2014/main" id="{E08F2150-491C-4CB6-9CD0-ED63229EB7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4" name="Text Box 484">
          <a:extLst>
            <a:ext uri="{FF2B5EF4-FFF2-40B4-BE49-F238E27FC236}">
              <a16:creationId xmlns:a16="http://schemas.microsoft.com/office/drawing/2014/main" id="{54D9A175-95F2-427D-868E-09A94507A0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5" name="Text Box 485">
          <a:extLst>
            <a:ext uri="{FF2B5EF4-FFF2-40B4-BE49-F238E27FC236}">
              <a16:creationId xmlns:a16="http://schemas.microsoft.com/office/drawing/2014/main" id="{E8847D09-3D6D-4EFD-ADC1-DB7CFC4345F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6" name="Text Box 486">
          <a:extLst>
            <a:ext uri="{FF2B5EF4-FFF2-40B4-BE49-F238E27FC236}">
              <a16:creationId xmlns:a16="http://schemas.microsoft.com/office/drawing/2014/main" id="{2D809A18-A183-4DF5-9846-2D78047B0BB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7" name="Text Box 487">
          <a:extLst>
            <a:ext uri="{FF2B5EF4-FFF2-40B4-BE49-F238E27FC236}">
              <a16:creationId xmlns:a16="http://schemas.microsoft.com/office/drawing/2014/main" id="{6B3C744D-4364-452F-84CD-5642D5A38E6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8" name="Text Box 488">
          <a:extLst>
            <a:ext uri="{FF2B5EF4-FFF2-40B4-BE49-F238E27FC236}">
              <a16:creationId xmlns:a16="http://schemas.microsoft.com/office/drawing/2014/main" id="{11961D56-3D1D-42E4-83D4-92085438535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09" name="Text Box 489">
          <a:extLst>
            <a:ext uri="{FF2B5EF4-FFF2-40B4-BE49-F238E27FC236}">
              <a16:creationId xmlns:a16="http://schemas.microsoft.com/office/drawing/2014/main" id="{F00B462A-BF3C-405E-896E-9C26D1B1B74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0" name="Text Box 490">
          <a:extLst>
            <a:ext uri="{FF2B5EF4-FFF2-40B4-BE49-F238E27FC236}">
              <a16:creationId xmlns:a16="http://schemas.microsoft.com/office/drawing/2014/main" id="{D0D53520-46C1-4BAD-BB79-8C6C1A62190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1" name="Text Box 491">
          <a:extLst>
            <a:ext uri="{FF2B5EF4-FFF2-40B4-BE49-F238E27FC236}">
              <a16:creationId xmlns:a16="http://schemas.microsoft.com/office/drawing/2014/main" id="{CD18407A-9664-4F82-AC9B-DB348AA413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2" name="Text Box 492">
          <a:extLst>
            <a:ext uri="{FF2B5EF4-FFF2-40B4-BE49-F238E27FC236}">
              <a16:creationId xmlns:a16="http://schemas.microsoft.com/office/drawing/2014/main" id="{DAD995B5-78B9-49FF-A465-7169096CD8F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3" name="Text Box 493">
          <a:extLst>
            <a:ext uri="{FF2B5EF4-FFF2-40B4-BE49-F238E27FC236}">
              <a16:creationId xmlns:a16="http://schemas.microsoft.com/office/drawing/2014/main" id="{8528EFA0-8336-4A0A-93CA-C14F340011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4" name="Text Box 494">
          <a:extLst>
            <a:ext uri="{FF2B5EF4-FFF2-40B4-BE49-F238E27FC236}">
              <a16:creationId xmlns:a16="http://schemas.microsoft.com/office/drawing/2014/main" id="{56865830-3D83-4D4C-977A-F266290B5AD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5" name="Text Box 495">
          <a:extLst>
            <a:ext uri="{FF2B5EF4-FFF2-40B4-BE49-F238E27FC236}">
              <a16:creationId xmlns:a16="http://schemas.microsoft.com/office/drawing/2014/main" id="{890008DD-5414-45C5-AEFF-5DEDCD54297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6" name="Text Box 496">
          <a:extLst>
            <a:ext uri="{FF2B5EF4-FFF2-40B4-BE49-F238E27FC236}">
              <a16:creationId xmlns:a16="http://schemas.microsoft.com/office/drawing/2014/main" id="{1BCFF207-6AFA-4164-A29E-0014FE5E052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7" name="Text Box 497">
          <a:extLst>
            <a:ext uri="{FF2B5EF4-FFF2-40B4-BE49-F238E27FC236}">
              <a16:creationId xmlns:a16="http://schemas.microsoft.com/office/drawing/2014/main" id="{BACA20A0-5D60-402B-BCEE-59D52A91F61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8" name="Text Box 498">
          <a:extLst>
            <a:ext uri="{FF2B5EF4-FFF2-40B4-BE49-F238E27FC236}">
              <a16:creationId xmlns:a16="http://schemas.microsoft.com/office/drawing/2014/main" id="{D49F08F8-4655-4D54-A545-58EBBA37159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19" name="Text Box 499">
          <a:extLst>
            <a:ext uri="{FF2B5EF4-FFF2-40B4-BE49-F238E27FC236}">
              <a16:creationId xmlns:a16="http://schemas.microsoft.com/office/drawing/2014/main" id="{4A7ACB47-758A-4D97-91AA-444B964F6D5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0" name="Text Box 500">
          <a:extLst>
            <a:ext uri="{FF2B5EF4-FFF2-40B4-BE49-F238E27FC236}">
              <a16:creationId xmlns:a16="http://schemas.microsoft.com/office/drawing/2014/main" id="{7E0FE0E6-310B-4BA2-826D-39F1600ED98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1" name="Text Box 501">
          <a:extLst>
            <a:ext uri="{FF2B5EF4-FFF2-40B4-BE49-F238E27FC236}">
              <a16:creationId xmlns:a16="http://schemas.microsoft.com/office/drawing/2014/main" id="{C6B0007F-55FD-4976-872E-E2C835680D2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2" name="Text Box 502">
          <a:extLst>
            <a:ext uri="{FF2B5EF4-FFF2-40B4-BE49-F238E27FC236}">
              <a16:creationId xmlns:a16="http://schemas.microsoft.com/office/drawing/2014/main" id="{5A798007-6CCD-4C1F-B8C2-AFE8795E1E1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3" name="Text Box 503">
          <a:extLst>
            <a:ext uri="{FF2B5EF4-FFF2-40B4-BE49-F238E27FC236}">
              <a16:creationId xmlns:a16="http://schemas.microsoft.com/office/drawing/2014/main" id="{17449C8F-7725-4632-B745-BAFACAA093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4" name="Text Box 504">
          <a:extLst>
            <a:ext uri="{FF2B5EF4-FFF2-40B4-BE49-F238E27FC236}">
              <a16:creationId xmlns:a16="http://schemas.microsoft.com/office/drawing/2014/main" id="{195A698D-B1A8-4EB5-B2AD-083109C7B15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5" name="Text Box 505">
          <a:extLst>
            <a:ext uri="{FF2B5EF4-FFF2-40B4-BE49-F238E27FC236}">
              <a16:creationId xmlns:a16="http://schemas.microsoft.com/office/drawing/2014/main" id="{78A647F2-E808-4CF5-AF90-AFB01F190C3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6" name="Text Box 506">
          <a:extLst>
            <a:ext uri="{FF2B5EF4-FFF2-40B4-BE49-F238E27FC236}">
              <a16:creationId xmlns:a16="http://schemas.microsoft.com/office/drawing/2014/main" id="{4CBC557A-4644-4476-BF03-AAAFCD725F1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7" name="Text Box 507">
          <a:extLst>
            <a:ext uri="{FF2B5EF4-FFF2-40B4-BE49-F238E27FC236}">
              <a16:creationId xmlns:a16="http://schemas.microsoft.com/office/drawing/2014/main" id="{01590B2B-9ED5-4047-8AAC-6735B0FC752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8" name="Text Box 508">
          <a:extLst>
            <a:ext uri="{FF2B5EF4-FFF2-40B4-BE49-F238E27FC236}">
              <a16:creationId xmlns:a16="http://schemas.microsoft.com/office/drawing/2014/main" id="{B7D29003-F7F9-40EB-A9C6-5DA416DB765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29" name="Text Box 509">
          <a:extLst>
            <a:ext uri="{FF2B5EF4-FFF2-40B4-BE49-F238E27FC236}">
              <a16:creationId xmlns:a16="http://schemas.microsoft.com/office/drawing/2014/main" id="{42020008-4BAD-46A7-BF32-1A8E83FC16F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0" name="Text Box 510">
          <a:extLst>
            <a:ext uri="{FF2B5EF4-FFF2-40B4-BE49-F238E27FC236}">
              <a16:creationId xmlns:a16="http://schemas.microsoft.com/office/drawing/2014/main" id="{2F6AC98E-AAE0-4F77-912A-94C724CB249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1" name="Text Box 511">
          <a:extLst>
            <a:ext uri="{FF2B5EF4-FFF2-40B4-BE49-F238E27FC236}">
              <a16:creationId xmlns:a16="http://schemas.microsoft.com/office/drawing/2014/main" id="{B3AF4E6E-AA59-443A-B57E-941AC92F8FD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2" name="Text Box 512">
          <a:extLst>
            <a:ext uri="{FF2B5EF4-FFF2-40B4-BE49-F238E27FC236}">
              <a16:creationId xmlns:a16="http://schemas.microsoft.com/office/drawing/2014/main" id="{9D72A41F-A6DA-4DB6-9C48-909E16A9C1E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3" name="Text Box 513">
          <a:extLst>
            <a:ext uri="{FF2B5EF4-FFF2-40B4-BE49-F238E27FC236}">
              <a16:creationId xmlns:a16="http://schemas.microsoft.com/office/drawing/2014/main" id="{DE521E19-71C9-48DC-A1B4-3FF6FF6718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4" name="Text Box 514">
          <a:extLst>
            <a:ext uri="{FF2B5EF4-FFF2-40B4-BE49-F238E27FC236}">
              <a16:creationId xmlns:a16="http://schemas.microsoft.com/office/drawing/2014/main" id="{7CDB31EA-ABC6-448E-BB4F-F8EE6909AB8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5" name="Text Box 515">
          <a:extLst>
            <a:ext uri="{FF2B5EF4-FFF2-40B4-BE49-F238E27FC236}">
              <a16:creationId xmlns:a16="http://schemas.microsoft.com/office/drawing/2014/main" id="{4A0E5FDB-B0DB-4B8D-A9DC-8F6A170EF41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6" name="Text Box 516">
          <a:extLst>
            <a:ext uri="{FF2B5EF4-FFF2-40B4-BE49-F238E27FC236}">
              <a16:creationId xmlns:a16="http://schemas.microsoft.com/office/drawing/2014/main" id="{6FFBAEB9-A7A3-4163-B827-35DB070DDCE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7" name="Text Box 517">
          <a:extLst>
            <a:ext uri="{FF2B5EF4-FFF2-40B4-BE49-F238E27FC236}">
              <a16:creationId xmlns:a16="http://schemas.microsoft.com/office/drawing/2014/main" id="{3067248C-281E-4401-96F8-83C754723BD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8" name="Text Box 518">
          <a:extLst>
            <a:ext uri="{FF2B5EF4-FFF2-40B4-BE49-F238E27FC236}">
              <a16:creationId xmlns:a16="http://schemas.microsoft.com/office/drawing/2014/main" id="{EADA1982-D1CF-4993-8C0F-D03D56CF7BE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39" name="Text Box 519">
          <a:extLst>
            <a:ext uri="{FF2B5EF4-FFF2-40B4-BE49-F238E27FC236}">
              <a16:creationId xmlns:a16="http://schemas.microsoft.com/office/drawing/2014/main" id="{4C5491E9-A6C6-440D-95E3-85146312079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0" name="Text Box 520">
          <a:extLst>
            <a:ext uri="{FF2B5EF4-FFF2-40B4-BE49-F238E27FC236}">
              <a16:creationId xmlns:a16="http://schemas.microsoft.com/office/drawing/2014/main" id="{A4A17197-8A38-4764-91BE-9D6CC8ABC44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1" name="Text Box 521">
          <a:extLst>
            <a:ext uri="{FF2B5EF4-FFF2-40B4-BE49-F238E27FC236}">
              <a16:creationId xmlns:a16="http://schemas.microsoft.com/office/drawing/2014/main" id="{328E4557-3B74-4C5E-A284-D394197B4AB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2" name="Text Box 522">
          <a:extLst>
            <a:ext uri="{FF2B5EF4-FFF2-40B4-BE49-F238E27FC236}">
              <a16:creationId xmlns:a16="http://schemas.microsoft.com/office/drawing/2014/main" id="{E169EB55-5C0B-4FFD-A65D-0B9D5B9A776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3" name="Text Box 523">
          <a:extLst>
            <a:ext uri="{FF2B5EF4-FFF2-40B4-BE49-F238E27FC236}">
              <a16:creationId xmlns:a16="http://schemas.microsoft.com/office/drawing/2014/main" id="{7F1462BB-BA8F-4F02-94A9-115F0E50BAE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4" name="Text Box 524">
          <a:extLst>
            <a:ext uri="{FF2B5EF4-FFF2-40B4-BE49-F238E27FC236}">
              <a16:creationId xmlns:a16="http://schemas.microsoft.com/office/drawing/2014/main" id="{7D3B2EC0-0153-4C8F-8F01-517CA3C1B9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5" name="Text Box 525">
          <a:extLst>
            <a:ext uri="{FF2B5EF4-FFF2-40B4-BE49-F238E27FC236}">
              <a16:creationId xmlns:a16="http://schemas.microsoft.com/office/drawing/2014/main" id="{D04EA045-14C6-4BB0-8CA5-B81EF410CCD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6" name="Text Box 526">
          <a:extLst>
            <a:ext uri="{FF2B5EF4-FFF2-40B4-BE49-F238E27FC236}">
              <a16:creationId xmlns:a16="http://schemas.microsoft.com/office/drawing/2014/main" id="{FD227130-E8BB-4602-8EC4-B2EF72BC66C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7" name="Text Box 527">
          <a:extLst>
            <a:ext uri="{FF2B5EF4-FFF2-40B4-BE49-F238E27FC236}">
              <a16:creationId xmlns:a16="http://schemas.microsoft.com/office/drawing/2014/main" id="{B11FFA34-BE84-4C71-A9E1-43CD57918AE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8" name="Text Box 528">
          <a:extLst>
            <a:ext uri="{FF2B5EF4-FFF2-40B4-BE49-F238E27FC236}">
              <a16:creationId xmlns:a16="http://schemas.microsoft.com/office/drawing/2014/main" id="{2AB51E12-6620-455B-816A-D2493F26D9E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49" name="Text Box 529">
          <a:extLst>
            <a:ext uri="{FF2B5EF4-FFF2-40B4-BE49-F238E27FC236}">
              <a16:creationId xmlns:a16="http://schemas.microsoft.com/office/drawing/2014/main" id="{E79405FE-2BD5-4E45-97E8-0C4D29A817E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0" name="Text Box 530">
          <a:extLst>
            <a:ext uri="{FF2B5EF4-FFF2-40B4-BE49-F238E27FC236}">
              <a16:creationId xmlns:a16="http://schemas.microsoft.com/office/drawing/2014/main" id="{896E2DD0-04E0-47DE-84A7-E8B3700BF9A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1" name="Text Box 531">
          <a:extLst>
            <a:ext uri="{FF2B5EF4-FFF2-40B4-BE49-F238E27FC236}">
              <a16:creationId xmlns:a16="http://schemas.microsoft.com/office/drawing/2014/main" id="{C782B965-A7BC-481B-9ADE-491FA3D320C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2" name="Text Box 532">
          <a:extLst>
            <a:ext uri="{FF2B5EF4-FFF2-40B4-BE49-F238E27FC236}">
              <a16:creationId xmlns:a16="http://schemas.microsoft.com/office/drawing/2014/main" id="{689CB624-B65C-420C-8B88-020698273C4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3" name="Text Box 533">
          <a:extLst>
            <a:ext uri="{FF2B5EF4-FFF2-40B4-BE49-F238E27FC236}">
              <a16:creationId xmlns:a16="http://schemas.microsoft.com/office/drawing/2014/main" id="{B521A585-BE86-4F9A-B20C-76EB7BAC302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4" name="Text Box 534">
          <a:extLst>
            <a:ext uri="{FF2B5EF4-FFF2-40B4-BE49-F238E27FC236}">
              <a16:creationId xmlns:a16="http://schemas.microsoft.com/office/drawing/2014/main" id="{A7E95DB5-D88D-4826-92E3-4ADEF9D9FBC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5" name="Text Box 535">
          <a:extLst>
            <a:ext uri="{FF2B5EF4-FFF2-40B4-BE49-F238E27FC236}">
              <a16:creationId xmlns:a16="http://schemas.microsoft.com/office/drawing/2014/main" id="{B924F667-05DF-4747-8651-B3ABDE8691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6" name="Text Box 536">
          <a:extLst>
            <a:ext uri="{FF2B5EF4-FFF2-40B4-BE49-F238E27FC236}">
              <a16:creationId xmlns:a16="http://schemas.microsoft.com/office/drawing/2014/main" id="{8E6EACC5-CB7F-4F6F-A8CA-2D8F227BFA6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7" name="Text Box 537">
          <a:extLst>
            <a:ext uri="{FF2B5EF4-FFF2-40B4-BE49-F238E27FC236}">
              <a16:creationId xmlns:a16="http://schemas.microsoft.com/office/drawing/2014/main" id="{6B581A92-916D-4FB6-9A81-5EF61E38EB4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8" name="Text Box 538">
          <a:extLst>
            <a:ext uri="{FF2B5EF4-FFF2-40B4-BE49-F238E27FC236}">
              <a16:creationId xmlns:a16="http://schemas.microsoft.com/office/drawing/2014/main" id="{DB91A971-918C-4B76-A88C-8FE44FE4DB1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59" name="Text Box 539">
          <a:extLst>
            <a:ext uri="{FF2B5EF4-FFF2-40B4-BE49-F238E27FC236}">
              <a16:creationId xmlns:a16="http://schemas.microsoft.com/office/drawing/2014/main" id="{D36A6E38-4AC6-43B1-B263-06488788A52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0" name="Text Box 540">
          <a:extLst>
            <a:ext uri="{FF2B5EF4-FFF2-40B4-BE49-F238E27FC236}">
              <a16:creationId xmlns:a16="http://schemas.microsoft.com/office/drawing/2014/main" id="{A95E4F1C-E575-459B-A975-800319F4873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1" name="Text Box 541">
          <a:extLst>
            <a:ext uri="{FF2B5EF4-FFF2-40B4-BE49-F238E27FC236}">
              <a16:creationId xmlns:a16="http://schemas.microsoft.com/office/drawing/2014/main" id="{598B45C5-2335-40BB-A738-C2E8FE9327D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2" name="Text Box 542">
          <a:extLst>
            <a:ext uri="{FF2B5EF4-FFF2-40B4-BE49-F238E27FC236}">
              <a16:creationId xmlns:a16="http://schemas.microsoft.com/office/drawing/2014/main" id="{03FDD7D5-F98B-4361-8974-B26F8B001D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3" name="Text Box 543">
          <a:extLst>
            <a:ext uri="{FF2B5EF4-FFF2-40B4-BE49-F238E27FC236}">
              <a16:creationId xmlns:a16="http://schemas.microsoft.com/office/drawing/2014/main" id="{1552A413-3F3C-4B35-972F-4FA05168E75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4" name="Text Box 544">
          <a:extLst>
            <a:ext uri="{FF2B5EF4-FFF2-40B4-BE49-F238E27FC236}">
              <a16:creationId xmlns:a16="http://schemas.microsoft.com/office/drawing/2014/main" id="{D68A97E0-3AA5-4474-87CC-7158ECF0D4D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5" name="Text Box 545">
          <a:extLst>
            <a:ext uri="{FF2B5EF4-FFF2-40B4-BE49-F238E27FC236}">
              <a16:creationId xmlns:a16="http://schemas.microsoft.com/office/drawing/2014/main" id="{7BE0CBCB-EA89-4DA2-B70C-DDA27A3C225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6" name="Text Box 546">
          <a:extLst>
            <a:ext uri="{FF2B5EF4-FFF2-40B4-BE49-F238E27FC236}">
              <a16:creationId xmlns:a16="http://schemas.microsoft.com/office/drawing/2014/main" id="{5E12D356-6FC0-4603-A013-946F103CFB1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7" name="Text Box 547">
          <a:extLst>
            <a:ext uri="{FF2B5EF4-FFF2-40B4-BE49-F238E27FC236}">
              <a16:creationId xmlns:a16="http://schemas.microsoft.com/office/drawing/2014/main" id="{EC5BE488-04B2-4AC8-8B18-DD2DF57F472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8" name="Text Box 548">
          <a:extLst>
            <a:ext uri="{FF2B5EF4-FFF2-40B4-BE49-F238E27FC236}">
              <a16:creationId xmlns:a16="http://schemas.microsoft.com/office/drawing/2014/main" id="{160D2A98-36E6-4DE9-85D6-F8E5C2172F1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69" name="Text Box 549">
          <a:extLst>
            <a:ext uri="{FF2B5EF4-FFF2-40B4-BE49-F238E27FC236}">
              <a16:creationId xmlns:a16="http://schemas.microsoft.com/office/drawing/2014/main" id="{E8207BD0-8784-4CEA-BDE4-5239B2D55E2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0" name="Text Box 550">
          <a:extLst>
            <a:ext uri="{FF2B5EF4-FFF2-40B4-BE49-F238E27FC236}">
              <a16:creationId xmlns:a16="http://schemas.microsoft.com/office/drawing/2014/main" id="{EF8064B8-0B0C-4F4B-9FA1-712B86DCD2D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1" name="Text Box 551">
          <a:extLst>
            <a:ext uri="{FF2B5EF4-FFF2-40B4-BE49-F238E27FC236}">
              <a16:creationId xmlns:a16="http://schemas.microsoft.com/office/drawing/2014/main" id="{E59BEB56-839A-474E-94B8-754CC96F262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2" name="Text Box 552">
          <a:extLst>
            <a:ext uri="{FF2B5EF4-FFF2-40B4-BE49-F238E27FC236}">
              <a16:creationId xmlns:a16="http://schemas.microsoft.com/office/drawing/2014/main" id="{81B50B53-13E6-4526-913B-182448CBEA6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3" name="Text Box 553">
          <a:extLst>
            <a:ext uri="{FF2B5EF4-FFF2-40B4-BE49-F238E27FC236}">
              <a16:creationId xmlns:a16="http://schemas.microsoft.com/office/drawing/2014/main" id="{C08D0959-3B3B-4E0F-BC9B-B182404BC09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4" name="Text Box 554">
          <a:extLst>
            <a:ext uri="{FF2B5EF4-FFF2-40B4-BE49-F238E27FC236}">
              <a16:creationId xmlns:a16="http://schemas.microsoft.com/office/drawing/2014/main" id="{5B600BB3-B621-4CDA-9F3F-30660843499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5" name="Text Box 555">
          <a:extLst>
            <a:ext uri="{FF2B5EF4-FFF2-40B4-BE49-F238E27FC236}">
              <a16:creationId xmlns:a16="http://schemas.microsoft.com/office/drawing/2014/main" id="{3BC05A4D-C555-4EB3-B3BC-5637D0F3BA7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6" name="Text Box 556">
          <a:extLst>
            <a:ext uri="{FF2B5EF4-FFF2-40B4-BE49-F238E27FC236}">
              <a16:creationId xmlns:a16="http://schemas.microsoft.com/office/drawing/2014/main" id="{D73A74B4-9145-4BE5-8CB0-B74A17775A6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7" name="Text Box 557">
          <a:extLst>
            <a:ext uri="{FF2B5EF4-FFF2-40B4-BE49-F238E27FC236}">
              <a16:creationId xmlns:a16="http://schemas.microsoft.com/office/drawing/2014/main" id="{B89FBF20-2A91-47F0-B917-01B3810098A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8" name="Text Box 558">
          <a:extLst>
            <a:ext uri="{FF2B5EF4-FFF2-40B4-BE49-F238E27FC236}">
              <a16:creationId xmlns:a16="http://schemas.microsoft.com/office/drawing/2014/main" id="{7B5AFF9D-ADC3-4AAB-B250-7E7125A43BE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79" name="Text Box 559">
          <a:extLst>
            <a:ext uri="{FF2B5EF4-FFF2-40B4-BE49-F238E27FC236}">
              <a16:creationId xmlns:a16="http://schemas.microsoft.com/office/drawing/2014/main" id="{62BF6985-C0C4-4DFD-8703-B0936D72524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0" name="Text Box 560">
          <a:extLst>
            <a:ext uri="{FF2B5EF4-FFF2-40B4-BE49-F238E27FC236}">
              <a16:creationId xmlns:a16="http://schemas.microsoft.com/office/drawing/2014/main" id="{4B77A8ED-6EDB-40D0-91B4-8B6C5FB65D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1" name="Text Box 561">
          <a:extLst>
            <a:ext uri="{FF2B5EF4-FFF2-40B4-BE49-F238E27FC236}">
              <a16:creationId xmlns:a16="http://schemas.microsoft.com/office/drawing/2014/main" id="{4E1CBD6D-0516-4A36-8E57-616198C234B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2" name="Text Box 562">
          <a:extLst>
            <a:ext uri="{FF2B5EF4-FFF2-40B4-BE49-F238E27FC236}">
              <a16:creationId xmlns:a16="http://schemas.microsoft.com/office/drawing/2014/main" id="{FD48F19C-D5C4-4AFB-823B-4E38029072F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3" name="Text Box 563">
          <a:extLst>
            <a:ext uri="{FF2B5EF4-FFF2-40B4-BE49-F238E27FC236}">
              <a16:creationId xmlns:a16="http://schemas.microsoft.com/office/drawing/2014/main" id="{E9B4F32A-FCFB-4BBE-B27D-80C51D6E7E2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4" name="Text Box 564">
          <a:extLst>
            <a:ext uri="{FF2B5EF4-FFF2-40B4-BE49-F238E27FC236}">
              <a16:creationId xmlns:a16="http://schemas.microsoft.com/office/drawing/2014/main" id="{BDF2BDB9-9A0B-46D6-9382-68C8380B0C0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5" name="Text Box 565">
          <a:extLst>
            <a:ext uri="{FF2B5EF4-FFF2-40B4-BE49-F238E27FC236}">
              <a16:creationId xmlns:a16="http://schemas.microsoft.com/office/drawing/2014/main" id="{5B3CD4A1-EAC0-412D-AEBF-A2DBA304343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6" name="Text Box 566">
          <a:extLst>
            <a:ext uri="{FF2B5EF4-FFF2-40B4-BE49-F238E27FC236}">
              <a16:creationId xmlns:a16="http://schemas.microsoft.com/office/drawing/2014/main" id="{33AA18E4-8AB1-4B92-BEF1-3435F2C2B44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7" name="Text Box 567">
          <a:extLst>
            <a:ext uri="{FF2B5EF4-FFF2-40B4-BE49-F238E27FC236}">
              <a16:creationId xmlns:a16="http://schemas.microsoft.com/office/drawing/2014/main" id="{389D615E-C63C-4710-8E71-B5B83CF5819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8" name="Text Box 568">
          <a:extLst>
            <a:ext uri="{FF2B5EF4-FFF2-40B4-BE49-F238E27FC236}">
              <a16:creationId xmlns:a16="http://schemas.microsoft.com/office/drawing/2014/main" id="{CB7CFA40-6920-48A9-9F74-F9778680882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89" name="Text Box 569">
          <a:extLst>
            <a:ext uri="{FF2B5EF4-FFF2-40B4-BE49-F238E27FC236}">
              <a16:creationId xmlns:a16="http://schemas.microsoft.com/office/drawing/2014/main" id="{1EF2577F-3BD7-46A5-8F23-01CD59EEC0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0" name="Text Box 570">
          <a:extLst>
            <a:ext uri="{FF2B5EF4-FFF2-40B4-BE49-F238E27FC236}">
              <a16:creationId xmlns:a16="http://schemas.microsoft.com/office/drawing/2014/main" id="{D14AACBE-E6D4-47DB-BA71-2F62818137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1" name="Text Box 571">
          <a:extLst>
            <a:ext uri="{FF2B5EF4-FFF2-40B4-BE49-F238E27FC236}">
              <a16:creationId xmlns:a16="http://schemas.microsoft.com/office/drawing/2014/main" id="{C1D9B2D2-38F4-44C0-A0AF-73D6EEF150E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2" name="Text Box 572">
          <a:extLst>
            <a:ext uri="{FF2B5EF4-FFF2-40B4-BE49-F238E27FC236}">
              <a16:creationId xmlns:a16="http://schemas.microsoft.com/office/drawing/2014/main" id="{57D70742-467C-449A-9DEB-2AD90BBB7E8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3" name="Text Box 573">
          <a:extLst>
            <a:ext uri="{FF2B5EF4-FFF2-40B4-BE49-F238E27FC236}">
              <a16:creationId xmlns:a16="http://schemas.microsoft.com/office/drawing/2014/main" id="{F2604266-7329-479C-A370-6F39FEBF392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4" name="Text Box 574">
          <a:extLst>
            <a:ext uri="{FF2B5EF4-FFF2-40B4-BE49-F238E27FC236}">
              <a16:creationId xmlns:a16="http://schemas.microsoft.com/office/drawing/2014/main" id="{5870D301-B3B7-4FF2-A7E3-D13B366E283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5" name="Text Box 575">
          <a:extLst>
            <a:ext uri="{FF2B5EF4-FFF2-40B4-BE49-F238E27FC236}">
              <a16:creationId xmlns:a16="http://schemas.microsoft.com/office/drawing/2014/main" id="{76A40B8B-602B-41C6-A951-D05DBC34BFC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6" name="Text Box 576">
          <a:extLst>
            <a:ext uri="{FF2B5EF4-FFF2-40B4-BE49-F238E27FC236}">
              <a16:creationId xmlns:a16="http://schemas.microsoft.com/office/drawing/2014/main" id="{6E4F24E1-B017-44A4-9F35-49A867EBCAF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7" name="Text Box 577">
          <a:extLst>
            <a:ext uri="{FF2B5EF4-FFF2-40B4-BE49-F238E27FC236}">
              <a16:creationId xmlns:a16="http://schemas.microsoft.com/office/drawing/2014/main" id="{2097F42B-1321-4140-8B43-F6CF3BEE14B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8" name="Text Box 578">
          <a:extLst>
            <a:ext uri="{FF2B5EF4-FFF2-40B4-BE49-F238E27FC236}">
              <a16:creationId xmlns:a16="http://schemas.microsoft.com/office/drawing/2014/main" id="{8FB42408-F519-41D7-A8A3-94BB5AD207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299" name="Text Box 579">
          <a:extLst>
            <a:ext uri="{FF2B5EF4-FFF2-40B4-BE49-F238E27FC236}">
              <a16:creationId xmlns:a16="http://schemas.microsoft.com/office/drawing/2014/main" id="{04E993ED-9B72-4D05-A8E5-2FD1179E7D2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0" name="Text Box 580">
          <a:extLst>
            <a:ext uri="{FF2B5EF4-FFF2-40B4-BE49-F238E27FC236}">
              <a16:creationId xmlns:a16="http://schemas.microsoft.com/office/drawing/2014/main" id="{5C5468B4-9802-4584-961B-5AE39008D8C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1" name="Text Box 581">
          <a:extLst>
            <a:ext uri="{FF2B5EF4-FFF2-40B4-BE49-F238E27FC236}">
              <a16:creationId xmlns:a16="http://schemas.microsoft.com/office/drawing/2014/main" id="{2627D385-7245-461C-82B9-141247C82AD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2" name="Text Box 582">
          <a:extLst>
            <a:ext uri="{FF2B5EF4-FFF2-40B4-BE49-F238E27FC236}">
              <a16:creationId xmlns:a16="http://schemas.microsoft.com/office/drawing/2014/main" id="{224054C7-1F00-4060-A21A-842B3225DCD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3" name="Text Box 583">
          <a:extLst>
            <a:ext uri="{FF2B5EF4-FFF2-40B4-BE49-F238E27FC236}">
              <a16:creationId xmlns:a16="http://schemas.microsoft.com/office/drawing/2014/main" id="{3568E854-D7EE-4B3D-9A4A-B10A04816CF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4" name="Text Box 584">
          <a:extLst>
            <a:ext uri="{FF2B5EF4-FFF2-40B4-BE49-F238E27FC236}">
              <a16:creationId xmlns:a16="http://schemas.microsoft.com/office/drawing/2014/main" id="{ECB7C9AE-38FD-44B1-8E08-1AFCA92A205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5" name="Text Box 585">
          <a:extLst>
            <a:ext uri="{FF2B5EF4-FFF2-40B4-BE49-F238E27FC236}">
              <a16:creationId xmlns:a16="http://schemas.microsoft.com/office/drawing/2014/main" id="{E855C17B-375D-4A0D-AE7D-7A6428573F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6" name="Text Box 586">
          <a:extLst>
            <a:ext uri="{FF2B5EF4-FFF2-40B4-BE49-F238E27FC236}">
              <a16:creationId xmlns:a16="http://schemas.microsoft.com/office/drawing/2014/main" id="{8A2E366B-2184-4F94-A3A0-F23FD477FD5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7" name="Text Box 587">
          <a:extLst>
            <a:ext uri="{FF2B5EF4-FFF2-40B4-BE49-F238E27FC236}">
              <a16:creationId xmlns:a16="http://schemas.microsoft.com/office/drawing/2014/main" id="{8F2F5C00-FE17-4190-B725-F368F208B76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8" name="Text Box 588">
          <a:extLst>
            <a:ext uri="{FF2B5EF4-FFF2-40B4-BE49-F238E27FC236}">
              <a16:creationId xmlns:a16="http://schemas.microsoft.com/office/drawing/2014/main" id="{63ED8F40-2F25-404A-8DE0-43472821E4E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09" name="Text Box 589">
          <a:extLst>
            <a:ext uri="{FF2B5EF4-FFF2-40B4-BE49-F238E27FC236}">
              <a16:creationId xmlns:a16="http://schemas.microsoft.com/office/drawing/2014/main" id="{D2E23252-0F89-4326-8621-41F5ADF6810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0" name="Text Box 590">
          <a:extLst>
            <a:ext uri="{FF2B5EF4-FFF2-40B4-BE49-F238E27FC236}">
              <a16:creationId xmlns:a16="http://schemas.microsoft.com/office/drawing/2014/main" id="{8611C424-2DCB-4F0B-86A6-1440A2CA322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1" name="Text Box 591">
          <a:extLst>
            <a:ext uri="{FF2B5EF4-FFF2-40B4-BE49-F238E27FC236}">
              <a16:creationId xmlns:a16="http://schemas.microsoft.com/office/drawing/2014/main" id="{25638EE8-CC75-43C2-AD6E-D60446E2293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2" name="Text Box 592">
          <a:extLst>
            <a:ext uri="{FF2B5EF4-FFF2-40B4-BE49-F238E27FC236}">
              <a16:creationId xmlns:a16="http://schemas.microsoft.com/office/drawing/2014/main" id="{95A44407-7EFC-4DEA-9DFC-218E0FFED3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3" name="Text Box 593">
          <a:extLst>
            <a:ext uri="{FF2B5EF4-FFF2-40B4-BE49-F238E27FC236}">
              <a16:creationId xmlns:a16="http://schemas.microsoft.com/office/drawing/2014/main" id="{65D7AF56-E178-4AA0-9AC4-A6EE51E1082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4" name="Text Box 594">
          <a:extLst>
            <a:ext uri="{FF2B5EF4-FFF2-40B4-BE49-F238E27FC236}">
              <a16:creationId xmlns:a16="http://schemas.microsoft.com/office/drawing/2014/main" id="{1B695F08-4115-4D8F-B85A-A386FD8CABE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5" name="Text Box 595">
          <a:extLst>
            <a:ext uri="{FF2B5EF4-FFF2-40B4-BE49-F238E27FC236}">
              <a16:creationId xmlns:a16="http://schemas.microsoft.com/office/drawing/2014/main" id="{C2218D85-F50F-4C7A-87F9-764D66D980A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6" name="Text Box 596">
          <a:extLst>
            <a:ext uri="{FF2B5EF4-FFF2-40B4-BE49-F238E27FC236}">
              <a16:creationId xmlns:a16="http://schemas.microsoft.com/office/drawing/2014/main" id="{4FCF0F5B-5C4F-4336-9A20-CD12C3A0161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7" name="Text Box 597">
          <a:extLst>
            <a:ext uri="{FF2B5EF4-FFF2-40B4-BE49-F238E27FC236}">
              <a16:creationId xmlns:a16="http://schemas.microsoft.com/office/drawing/2014/main" id="{A7AEA0B0-31A9-464B-B2AD-39921163DA0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8" name="Text Box 598">
          <a:extLst>
            <a:ext uri="{FF2B5EF4-FFF2-40B4-BE49-F238E27FC236}">
              <a16:creationId xmlns:a16="http://schemas.microsoft.com/office/drawing/2014/main" id="{C4FB1DCF-71F1-43FF-A6F3-9E195E31842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19" name="Text Box 599">
          <a:extLst>
            <a:ext uri="{FF2B5EF4-FFF2-40B4-BE49-F238E27FC236}">
              <a16:creationId xmlns:a16="http://schemas.microsoft.com/office/drawing/2014/main" id="{0E4CB655-D577-4D35-834E-AB452DC9176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0" name="Text Box 600">
          <a:extLst>
            <a:ext uri="{FF2B5EF4-FFF2-40B4-BE49-F238E27FC236}">
              <a16:creationId xmlns:a16="http://schemas.microsoft.com/office/drawing/2014/main" id="{0083D9BF-5717-4F6A-A924-2791015FBA2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1" name="Text Box 601">
          <a:extLst>
            <a:ext uri="{FF2B5EF4-FFF2-40B4-BE49-F238E27FC236}">
              <a16:creationId xmlns:a16="http://schemas.microsoft.com/office/drawing/2014/main" id="{A175C7FA-6CF2-4E41-833E-6C29C669850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2" name="Text Box 602">
          <a:extLst>
            <a:ext uri="{FF2B5EF4-FFF2-40B4-BE49-F238E27FC236}">
              <a16:creationId xmlns:a16="http://schemas.microsoft.com/office/drawing/2014/main" id="{57448869-0207-4B62-A10D-06D18142F0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3" name="Text Box 603">
          <a:extLst>
            <a:ext uri="{FF2B5EF4-FFF2-40B4-BE49-F238E27FC236}">
              <a16:creationId xmlns:a16="http://schemas.microsoft.com/office/drawing/2014/main" id="{3A44105B-E1D0-4658-8F59-3CC6E343C88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4" name="Text Box 604">
          <a:extLst>
            <a:ext uri="{FF2B5EF4-FFF2-40B4-BE49-F238E27FC236}">
              <a16:creationId xmlns:a16="http://schemas.microsoft.com/office/drawing/2014/main" id="{42722B69-E718-4C7C-9E5D-E69AEA3277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5" name="Text Box 605">
          <a:extLst>
            <a:ext uri="{FF2B5EF4-FFF2-40B4-BE49-F238E27FC236}">
              <a16:creationId xmlns:a16="http://schemas.microsoft.com/office/drawing/2014/main" id="{6B110EBA-8BF0-4A3A-801A-63713BF912E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6" name="Text Box 606">
          <a:extLst>
            <a:ext uri="{FF2B5EF4-FFF2-40B4-BE49-F238E27FC236}">
              <a16:creationId xmlns:a16="http://schemas.microsoft.com/office/drawing/2014/main" id="{3C543020-AD7B-46C5-A70F-289781ED2A4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7" name="Text Box 607">
          <a:extLst>
            <a:ext uri="{FF2B5EF4-FFF2-40B4-BE49-F238E27FC236}">
              <a16:creationId xmlns:a16="http://schemas.microsoft.com/office/drawing/2014/main" id="{BD4D4551-388E-4428-AF3B-32B91B74170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8" name="Text Box 608">
          <a:extLst>
            <a:ext uri="{FF2B5EF4-FFF2-40B4-BE49-F238E27FC236}">
              <a16:creationId xmlns:a16="http://schemas.microsoft.com/office/drawing/2014/main" id="{AEAF0D1F-9E5C-431E-8DE5-0055763DEDA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29" name="Text Box 609">
          <a:extLst>
            <a:ext uri="{FF2B5EF4-FFF2-40B4-BE49-F238E27FC236}">
              <a16:creationId xmlns:a16="http://schemas.microsoft.com/office/drawing/2014/main" id="{E28AC5C5-8E2F-411A-A3BA-9A94524D7EC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0" name="Text Box 610">
          <a:extLst>
            <a:ext uri="{FF2B5EF4-FFF2-40B4-BE49-F238E27FC236}">
              <a16:creationId xmlns:a16="http://schemas.microsoft.com/office/drawing/2014/main" id="{3E1CC94E-6788-4EBB-ABCD-BBCF90456DC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1" name="Text Box 611">
          <a:extLst>
            <a:ext uri="{FF2B5EF4-FFF2-40B4-BE49-F238E27FC236}">
              <a16:creationId xmlns:a16="http://schemas.microsoft.com/office/drawing/2014/main" id="{40F0F1C0-FBFF-4912-A57F-5745CB77584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2" name="Text Box 612">
          <a:extLst>
            <a:ext uri="{FF2B5EF4-FFF2-40B4-BE49-F238E27FC236}">
              <a16:creationId xmlns:a16="http://schemas.microsoft.com/office/drawing/2014/main" id="{56B473C6-A7C8-483A-B113-F2A1B62CA8B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3" name="Text Box 613">
          <a:extLst>
            <a:ext uri="{FF2B5EF4-FFF2-40B4-BE49-F238E27FC236}">
              <a16:creationId xmlns:a16="http://schemas.microsoft.com/office/drawing/2014/main" id="{5B10D3B3-8D1A-4976-AC44-75D7CF2B4EA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4" name="Text Box 614">
          <a:extLst>
            <a:ext uri="{FF2B5EF4-FFF2-40B4-BE49-F238E27FC236}">
              <a16:creationId xmlns:a16="http://schemas.microsoft.com/office/drawing/2014/main" id="{CB603BB6-05A7-4C5E-82E5-6F925F2572D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5" name="Text Box 615">
          <a:extLst>
            <a:ext uri="{FF2B5EF4-FFF2-40B4-BE49-F238E27FC236}">
              <a16:creationId xmlns:a16="http://schemas.microsoft.com/office/drawing/2014/main" id="{4843704B-39AE-45E1-B26B-D27A739E9EF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6" name="Text Box 616">
          <a:extLst>
            <a:ext uri="{FF2B5EF4-FFF2-40B4-BE49-F238E27FC236}">
              <a16:creationId xmlns:a16="http://schemas.microsoft.com/office/drawing/2014/main" id="{16F67CB3-409D-48C9-B36E-E4294767163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7" name="Text Box 617">
          <a:extLst>
            <a:ext uri="{FF2B5EF4-FFF2-40B4-BE49-F238E27FC236}">
              <a16:creationId xmlns:a16="http://schemas.microsoft.com/office/drawing/2014/main" id="{003EB477-87D4-40DD-AB47-6E9D13549F4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8" name="Text Box 618">
          <a:extLst>
            <a:ext uri="{FF2B5EF4-FFF2-40B4-BE49-F238E27FC236}">
              <a16:creationId xmlns:a16="http://schemas.microsoft.com/office/drawing/2014/main" id="{3F356E11-7BCA-46CF-A099-07DE178E19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39" name="Text Box 619">
          <a:extLst>
            <a:ext uri="{FF2B5EF4-FFF2-40B4-BE49-F238E27FC236}">
              <a16:creationId xmlns:a16="http://schemas.microsoft.com/office/drawing/2014/main" id="{16171B0E-8888-48CC-9062-8D3BA788E12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0" name="Text Box 620">
          <a:extLst>
            <a:ext uri="{FF2B5EF4-FFF2-40B4-BE49-F238E27FC236}">
              <a16:creationId xmlns:a16="http://schemas.microsoft.com/office/drawing/2014/main" id="{AA32C4FA-D0F3-47E6-973D-CC158BE7B97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1" name="Text Box 621">
          <a:extLst>
            <a:ext uri="{FF2B5EF4-FFF2-40B4-BE49-F238E27FC236}">
              <a16:creationId xmlns:a16="http://schemas.microsoft.com/office/drawing/2014/main" id="{588F9F42-9D7D-479F-BFA8-09962A536AD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2" name="Text Box 622">
          <a:extLst>
            <a:ext uri="{FF2B5EF4-FFF2-40B4-BE49-F238E27FC236}">
              <a16:creationId xmlns:a16="http://schemas.microsoft.com/office/drawing/2014/main" id="{C108D75E-FAEC-400C-8884-7065B387500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3" name="Text Box 623">
          <a:extLst>
            <a:ext uri="{FF2B5EF4-FFF2-40B4-BE49-F238E27FC236}">
              <a16:creationId xmlns:a16="http://schemas.microsoft.com/office/drawing/2014/main" id="{4ECC0483-2F38-4372-B38A-A227C9819D1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4" name="Text Box 624">
          <a:extLst>
            <a:ext uri="{FF2B5EF4-FFF2-40B4-BE49-F238E27FC236}">
              <a16:creationId xmlns:a16="http://schemas.microsoft.com/office/drawing/2014/main" id="{8C4F5DB9-1371-437D-B429-E3015261A11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5" name="Text Box 625">
          <a:extLst>
            <a:ext uri="{FF2B5EF4-FFF2-40B4-BE49-F238E27FC236}">
              <a16:creationId xmlns:a16="http://schemas.microsoft.com/office/drawing/2014/main" id="{9FF4BC06-5023-4714-978A-FC6311CD20C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6" name="Text Box 626">
          <a:extLst>
            <a:ext uri="{FF2B5EF4-FFF2-40B4-BE49-F238E27FC236}">
              <a16:creationId xmlns:a16="http://schemas.microsoft.com/office/drawing/2014/main" id="{346CFEB8-6AB5-41D1-8E65-CF827BA1906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7" name="Text Box 627">
          <a:extLst>
            <a:ext uri="{FF2B5EF4-FFF2-40B4-BE49-F238E27FC236}">
              <a16:creationId xmlns:a16="http://schemas.microsoft.com/office/drawing/2014/main" id="{D14E7B89-79BE-4E9D-ABF6-6B04BA9D4E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8" name="Text Box 628">
          <a:extLst>
            <a:ext uri="{FF2B5EF4-FFF2-40B4-BE49-F238E27FC236}">
              <a16:creationId xmlns:a16="http://schemas.microsoft.com/office/drawing/2014/main" id="{9C41CE95-959F-4818-B20E-B26474CAE02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49" name="Text Box 629">
          <a:extLst>
            <a:ext uri="{FF2B5EF4-FFF2-40B4-BE49-F238E27FC236}">
              <a16:creationId xmlns:a16="http://schemas.microsoft.com/office/drawing/2014/main" id="{107C146C-954C-4104-BEA5-3AFA09CA457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0" name="Text Box 630">
          <a:extLst>
            <a:ext uri="{FF2B5EF4-FFF2-40B4-BE49-F238E27FC236}">
              <a16:creationId xmlns:a16="http://schemas.microsoft.com/office/drawing/2014/main" id="{0785F10E-4521-484F-9DFD-0876D7ACE94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1" name="Text Box 631">
          <a:extLst>
            <a:ext uri="{FF2B5EF4-FFF2-40B4-BE49-F238E27FC236}">
              <a16:creationId xmlns:a16="http://schemas.microsoft.com/office/drawing/2014/main" id="{D36B9CB0-7720-4856-B1F9-AC2D72D7760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2" name="Text Box 632">
          <a:extLst>
            <a:ext uri="{FF2B5EF4-FFF2-40B4-BE49-F238E27FC236}">
              <a16:creationId xmlns:a16="http://schemas.microsoft.com/office/drawing/2014/main" id="{EF936415-6B08-4736-9FA9-7CB865EC05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3" name="Text Box 633">
          <a:extLst>
            <a:ext uri="{FF2B5EF4-FFF2-40B4-BE49-F238E27FC236}">
              <a16:creationId xmlns:a16="http://schemas.microsoft.com/office/drawing/2014/main" id="{340648D5-FB1F-4833-9E60-AEB372111FC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4" name="Text Box 634">
          <a:extLst>
            <a:ext uri="{FF2B5EF4-FFF2-40B4-BE49-F238E27FC236}">
              <a16:creationId xmlns:a16="http://schemas.microsoft.com/office/drawing/2014/main" id="{CE0C1DEE-78EF-4F0F-B6F0-98253C45D52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5" name="Text Box 635">
          <a:extLst>
            <a:ext uri="{FF2B5EF4-FFF2-40B4-BE49-F238E27FC236}">
              <a16:creationId xmlns:a16="http://schemas.microsoft.com/office/drawing/2014/main" id="{B38CD35A-D557-4883-9B35-7944234E285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6" name="Text Box 636">
          <a:extLst>
            <a:ext uri="{FF2B5EF4-FFF2-40B4-BE49-F238E27FC236}">
              <a16:creationId xmlns:a16="http://schemas.microsoft.com/office/drawing/2014/main" id="{EC2328C6-A7C9-4B57-ADEC-0A041EF7756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7" name="Text Box 637">
          <a:extLst>
            <a:ext uri="{FF2B5EF4-FFF2-40B4-BE49-F238E27FC236}">
              <a16:creationId xmlns:a16="http://schemas.microsoft.com/office/drawing/2014/main" id="{282E81E9-A587-4773-948C-97221C71BD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8" name="Text Box 638">
          <a:extLst>
            <a:ext uri="{FF2B5EF4-FFF2-40B4-BE49-F238E27FC236}">
              <a16:creationId xmlns:a16="http://schemas.microsoft.com/office/drawing/2014/main" id="{21EC1201-9E85-4267-B2F7-B6497995790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59" name="Text Box 639">
          <a:extLst>
            <a:ext uri="{FF2B5EF4-FFF2-40B4-BE49-F238E27FC236}">
              <a16:creationId xmlns:a16="http://schemas.microsoft.com/office/drawing/2014/main" id="{2135938F-84DB-423A-9C65-EC60611CF04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0" name="Text Box 640">
          <a:extLst>
            <a:ext uri="{FF2B5EF4-FFF2-40B4-BE49-F238E27FC236}">
              <a16:creationId xmlns:a16="http://schemas.microsoft.com/office/drawing/2014/main" id="{9FEBCD6C-2AF4-4852-BA81-0712B6716FD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1" name="Text Box 641">
          <a:extLst>
            <a:ext uri="{FF2B5EF4-FFF2-40B4-BE49-F238E27FC236}">
              <a16:creationId xmlns:a16="http://schemas.microsoft.com/office/drawing/2014/main" id="{73236D3C-6192-4A2F-B70D-874519DAEC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2" name="Text Box 642">
          <a:extLst>
            <a:ext uri="{FF2B5EF4-FFF2-40B4-BE49-F238E27FC236}">
              <a16:creationId xmlns:a16="http://schemas.microsoft.com/office/drawing/2014/main" id="{0BC57343-B42C-436B-9240-23064737B5E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3" name="Text Box 643">
          <a:extLst>
            <a:ext uri="{FF2B5EF4-FFF2-40B4-BE49-F238E27FC236}">
              <a16:creationId xmlns:a16="http://schemas.microsoft.com/office/drawing/2014/main" id="{025FFFEE-FC95-4ED6-A7FF-6CDE9A70A96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4" name="Text Box 644">
          <a:extLst>
            <a:ext uri="{FF2B5EF4-FFF2-40B4-BE49-F238E27FC236}">
              <a16:creationId xmlns:a16="http://schemas.microsoft.com/office/drawing/2014/main" id="{4429F19B-0FB8-4A3E-9FC5-782ABE5CC43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5" name="Text Box 645">
          <a:extLst>
            <a:ext uri="{FF2B5EF4-FFF2-40B4-BE49-F238E27FC236}">
              <a16:creationId xmlns:a16="http://schemas.microsoft.com/office/drawing/2014/main" id="{129C8687-1612-43A8-B780-4733F172DAA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6" name="Text Box 646">
          <a:extLst>
            <a:ext uri="{FF2B5EF4-FFF2-40B4-BE49-F238E27FC236}">
              <a16:creationId xmlns:a16="http://schemas.microsoft.com/office/drawing/2014/main" id="{A5D90F64-CCCF-4DBF-8245-127D45198A8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7" name="Text Box 647">
          <a:extLst>
            <a:ext uri="{FF2B5EF4-FFF2-40B4-BE49-F238E27FC236}">
              <a16:creationId xmlns:a16="http://schemas.microsoft.com/office/drawing/2014/main" id="{A9B836FC-5F75-46E7-889C-E69F2A31ACC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8" name="Text Box 648">
          <a:extLst>
            <a:ext uri="{FF2B5EF4-FFF2-40B4-BE49-F238E27FC236}">
              <a16:creationId xmlns:a16="http://schemas.microsoft.com/office/drawing/2014/main" id="{C7B4D127-1F37-47B9-A74D-8E47337AB55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69" name="Text Box 649">
          <a:extLst>
            <a:ext uri="{FF2B5EF4-FFF2-40B4-BE49-F238E27FC236}">
              <a16:creationId xmlns:a16="http://schemas.microsoft.com/office/drawing/2014/main" id="{E1870617-3981-4679-8F4F-B533016C67C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0" name="Text Box 650">
          <a:extLst>
            <a:ext uri="{FF2B5EF4-FFF2-40B4-BE49-F238E27FC236}">
              <a16:creationId xmlns:a16="http://schemas.microsoft.com/office/drawing/2014/main" id="{75D90A6B-C235-4051-8DFD-BC22CD11F4F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1" name="Text Box 651">
          <a:extLst>
            <a:ext uri="{FF2B5EF4-FFF2-40B4-BE49-F238E27FC236}">
              <a16:creationId xmlns:a16="http://schemas.microsoft.com/office/drawing/2014/main" id="{9CBE07DC-CC3C-43F7-A7AC-39EF5890A0F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2" name="Text Box 652">
          <a:extLst>
            <a:ext uri="{FF2B5EF4-FFF2-40B4-BE49-F238E27FC236}">
              <a16:creationId xmlns:a16="http://schemas.microsoft.com/office/drawing/2014/main" id="{61579313-9586-4FFE-9218-DEAA0BF7947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3" name="Text Box 653">
          <a:extLst>
            <a:ext uri="{FF2B5EF4-FFF2-40B4-BE49-F238E27FC236}">
              <a16:creationId xmlns:a16="http://schemas.microsoft.com/office/drawing/2014/main" id="{0A1E63ED-FF0E-48AE-B5FA-E4532ADBCB6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4" name="Text Box 654">
          <a:extLst>
            <a:ext uri="{FF2B5EF4-FFF2-40B4-BE49-F238E27FC236}">
              <a16:creationId xmlns:a16="http://schemas.microsoft.com/office/drawing/2014/main" id="{291866FF-D66A-464D-90FC-DB7DC135DBA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5" name="Text Box 655">
          <a:extLst>
            <a:ext uri="{FF2B5EF4-FFF2-40B4-BE49-F238E27FC236}">
              <a16:creationId xmlns:a16="http://schemas.microsoft.com/office/drawing/2014/main" id="{0656B0E0-F6DC-40B8-BF24-26E164B3E08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6" name="Text Box 656">
          <a:extLst>
            <a:ext uri="{FF2B5EF4-FFF2-40B4-BE49-F238E27FC236}">
              <a16:creationId xmlns:a16="http://schemas.microsoft.com/office/drawing/2014/main" id="{A778529D-279F-455E-930C-74F3444D86C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7" name="Text Box 657">
          <a:extLst>
            <a:ext uri="{FF2B5EF4-FFF2-40B4-BE49-F238E27FC236}">
              <a16:creationId xmlns:a16="http://schemas.microsoft.com/office/drawing/2014/main" id="{5B1BAF99-CDD6-4407-86CA-03574FD83A5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8" name="Text Box 658">
          <a:extLst>
            <a:ext uri="{FF2B5EF4-FFF2-40B4-BE49-F238E27FC236}">
              <a16:creationId xmlns:a16="http://schemas.microsoft.com/office/drawing/2014/main" id="{08660CCD-4D7E-4435-A56D-1AB1F87E58B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79" name="Text Box 659">
          <a:extLst>
            <a:ext uri="{FF2B5EF4-FFF2-40B4-BE49-F238E27FC236}">
              <a16:creationId xmlns:a16="http://schemas.microsoft.com/office/drawing/2014/main" id="{47433114-3BF5-41E8-9076-95917670DB9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0" name="Text Box 660">
          <a:extLst>
            <a:ext uri="{FF2B5EF4-FFF2-40B4-BE49-F238E27FC236}">
              <a16:creationId xmlns:a16="http://schemas.microsoft.com/office/drawing/2014/main" id="{920EABA6-673B-4329-8DC5-4D76E89725B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1" name="Text Box 661">
          <a:extLst>
            <a:ext uri="{FF2B5EF4-FFF2-40B4-BE49-F238E27FC236}">
              <a16:creationId xmlns:a16="http://schemas.microsoft.com/office/drawing/2014/main" id="{1140E817-B646-420C-89CF-67C7C4E9157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2" name="Text Box 662">
          <a:extLst>
            <a:ext uri="{FF2B5EF4-FFF2-40B4-BE49-F238E27FC236}">
              <a16:creationId xmlns:a16="http://schemas.microsoft.com/office/drawing/2014/main" id="{127487AE-8F22-4362-93CB-A94584B26D9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3" name="Text Box 663">
          <a:extLst>
            <a:ext uri="{FF2B5EF4-FFF2-40B4-BE49-F238E27FC236}">
              <a16:creationId xmlns:a16="http://schemas.microsoft.com/office/drawing/2014/main" id="{3B8E64BB-1102-423F-B297-1CB60912DD3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4" name="Text Box 664">
          <a:extLst>
            <a:ext uri="{FF2B5EF4-FFF2-40B4-BE49-F238E27FC236}">
              <a16:creationId xmlns:a16="http://schemas.microsoft.com/office/drawing/2014/main" id="{579C1131-C7F1-42DF-9875-FEB17848C35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5" name="Text Box 665">
          <a:extLst>
            <a:ext uri="{FF2B5EF4-FFF2-40B4-BE49-F238E27FC236}">
              <a16:creationId xmlns:a16="http://schemas.microsoft.com/office/drawing/2014/main" id="{9165DF47-753C-4C5A-AF0D-F85F536E4B7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6" name="Text Box 666">
          <a:extLst>
            <a:ext uri="{FF2B5EF4-FFF2-40B4-BE49-F238E27FC236}">
              <a16:creationId xmlns:a16="http://schemas.microsoft.com/office/drawing/2014/main" id="{FD3B6134-8C61-41A2-AB90-71E1502264D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7" name="Text Box 667">
          <a:extLst>
            <a:ext uri="{FF2B5EF4-FFF2-40B4-BE49-F238E27FC236}">
              <a16:creationId xmlns:a16="http://schemas.microsoft.com/office/drawing/2014/main" id="{EEF3C701-19F1-44E5-B2C0-46FA3046C4B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8" name="Text Box 668">
          <a:extLst>
            <a:ext uri="{FF2B5EF4-FFF2-40B4-BE49-F238E27FC236}">
              <a16:creationId xmlns:a16="http://schemas.microsoft.com/office/drawing/2014/main" id="{925C48F1-65FF-410F-9AE0-7C2BD9919F9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89" name="Text Box 669">
          <a:extLst>
            <a:ext uri="{FF2B5EF4-FFF2-40B4-BE49-F238E27FC236}">
              <a16:creationId xmlns:a16="http://schemas.microsoft.com/office/drawing/2014/main" id="{ABE3243C-3F4B-4578-9191-F1CA7C384A8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0" name="Text Box 670">
          <a:extLst>
            <a:ext uri="{FF2B5EF4-FFF2-40B4-BE49-F238E27FC236}">
              <a16:creationId xmlns:a16="http://schemas.microsoft.com/office/drawing/2014/main" id="{5143D2F7-EA81-4371-9068-403C0A951C3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1" name="Text Box 671">
          <a:extLst>
            <a:ext uri="{FF2B5EF4-FFF2-40B4-BE49-F238E27FC236}">
              <a16:creationId xmlns:a16="http://schemas.microsoft.com/office/drawing/2014/main" id="{253E4F02-8BFF-425D-9A38-1AC9B3091D8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2" name="Text Box 672">
          <a:extLst>
            <a:ext uri="{FF2B5EF4-FFF2-40B4-BE49-F238E27FC236}">
              <a16:creationId xmlns:a16="http://schemas.microsoft.com/office/drawing/2014/main" id="{424A9B12-CC38-4067-A400-2955ED36879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3" name="Text Box 673">
          <a:extLst>
            <a:ext uri="{FF2B5EF4-FFF2-40B4-BE49-F238E27FC236}">
              <a16:creationId xmlns:a16="http://schemas.microsoft.com/office/drawing/2014/main" id="{BC936AA5-AEC1-4355-89F2-DA8FBD2408E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4" name="Text Box 674">
          <a:extLst>
            <a:ext uri="{FF2B5EF4-FFF2-40B4-BE49-F238E27FC236}">
              <a16:creationId xmlns:a16="http://schemas.microsoft.com/office/drawing/2014/main" id="{C2630F0D-B9F7-4F54-9B23-8F5DD22FF72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5" name="Text Box 675">
          <a:extLst>
            <a:ext uri="{FF2B5EF4-FFF2-40B4-BE49-F238E27FC236}">
              <a16:creationId xmlns:a16="http://schemas.microsoft.com/office/drawing/2014/main" id="{F2DF7017-CB12-4ECA-A488-4CE38C7D861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6" name="Text Box 676">
          <a:extLst>
            <a:ext uri="{FF2B5EF4-FFF2-40B4-BE49-F238E27FC236}">
              <a16:creationId xmlns:a16="http://schemas.microsoft.com/office/drawing/2014/main" id="{3DD12D38-C753-4782-BBBD-E53BDC9C3CE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7" name="Text Box 677">
          <a:extLst>
            <a:ext uri="{FF2B5EF4-FFF2-40B4-BE49-F238E27FC236}">
              <a16:creationId xmlns:a16="http://schemas.microsoft.com/office/drawing/2014/main" id="{225F1E72-BFE5-4023-9155-37DD8B53DAC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8" name="Text Box 678">
          <a:extLst>
            <a:ext uri="{FF2B5EF4-FFF2-40B4-BE49-F238E27FC236}">
              <a16:creationId xmlns:a16="http://schemas.microsoft.com/office/drawing/2014/main" id="{55A1DF48-E4FA-4FFF-8C71-AD2E8771386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399" name="Text Box 679">
          <a:extLst>
            <a:ext uri="{FF2B5EF4-FFF2-40B4-BE49-F238E27FC236}">
              <a16:creationId xmlns:a16="http://schemas.microsoft.com/office/drawing/2014/main" id="{0FB6B396-3430-4973-9BAD-CECBECC94CD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0" name="Text Box 680">
          <a:extLst>
            <a:ext uri="{FF2B5EF4-FFF2-40B4-BE49-F238E27FC236}">
              <a16:creationId xmlns:a16="http://schemas.microsoft.com/office/drawing/2014/main" id="{725B59BB-0AC1-4230-9550-6FECA25D940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1" name="Text Box 681">
          <a:extLst>
            <a:ext uri="{FF2B5EF4-FFF2-40B4-BE49-F238E27FC236}">
              <a16:creationId xmlns:a16="http://schemas.microsoft.com/office/drawing/2014/main" id="{B1D293B2-1071-491A-A3E0-5527F31A991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2" name="Text Box 682">
          <a:extLst>
            <a:ext uri="{FF2B5EF4-FFF2-40B4-BE49-F238E27FC236}">
              <a16:creationId xmlns:a16="http://schemas.microsoft.com/office/drawing/2014/main" id="{C5072BDF-B579-4604-AE0A-C8915CEDC38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3" name="Text Box 683">
          <a:extLst>
            <a:ext uri="{FF2B5EF4-FFF2-40B4-BE49-F238E27FC236}">
              <a16:creationId xmlns:a16="http://schemas.microsoft.com/office/drawing/2014/main" id="{97F88125-8FAE-401B-A9A8-F6DD25F784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4" name="Text Box 684">
          <a:extLst>
            <a:ext uri="{FF2B5EF4-FFF2-40B4-BE49-F238E27FC236}">
              <a16:creationId xmlns:a16="http://schemas.microsoft.com/office/drawing/2014/main" id="{B72C9EF0-87DA-42F1-8C11-8CEBB33F0D1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5" name="Text Box 685">
          <a:extLst>
            <a:ext uri="{FF2B5EF4-FFF2-40B4-BE49-F238E27FC236}">
              <a16:creationId xmlns:a16="http://schemas.microsoft.com/office/drawing/2014/main" id="{C61442E0-B438-4F70-9BF8-0DD4A248DC6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6" name="Text Box 686">
          <a:extLst>
            <a:ext uri="{FF2B5EF4-FFF2-40B4-BE49-F238E27FC236}">
              <a16:creationId xmlns:a16="http://schemas.microsoft.com/office/drawing/2014/main" id="{B1680BC9-C11F-43A4-9FC6-20AF0D943BE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7" name="Text Box 687">
          <a:extLst>
            <a:ext uri="{FF2B5EF4-FFF2-40B4-BE49-F238E27FC236}">
              <a16:creationId xmlns:a16="http://schemas.microsoft.com/office/drawing/2014/main" id="{EF272693-89D4-4A10-BCC6-7C085B53F1D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8" name="Text Box 688">
          <a:extLst>
            <a:ext uri="{FF2B5EF4-FFF2-40B4-BE49-F238E27FC236}">
              <a16:creationId xmlns:a16="http://schemas.microsoft.com/office/drawing/2014/main" id="{11F9EE02-7269-4781-81DE-CCCAAAAB387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09" name="Text Box 689">
          <a:extLst>
            <a:ext uri="{FF2B5EF4-FFF2-40B4-BE49-F238E27FC236}">
              <a16:creationId xmlns:a16="http://schemas.microsoft.com/office/drawing/2014/main" id="{80493EE7-11CF-4D9B-A598-025439C6B47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0" name="Text Box 690">
          <a:extLst>
            <a:ext uri="{FF2B5EF4-FFF2-40B4-BE49-F238E27FC236}">
              <a16:creationId xmlns:a16="http://schemas.microsoft.com/office/drawing/2014/main" id="{95C65F1F-C233-4F66-979A-E891526C464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1" name="Text Box 691">
          <a:extLst>
            <a:ext uri="{FF2B5EF4-FFF2-40B4-BE49-F238E27FC236}">
              <a16:creationId xmlns:a16="http://schemas.microsoft.com/office/drawing/2014/main" id="{DF7C6E6C-CD92-4C29-91FB-5DA5DE4B407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2" name="Text Box 692">
          <a:extLst>
            <a:ext uri="{FF2B5EF4-FFF2-40B4-BE49-F238E27FC236}">
              <a16:creationId xmlns:a16="http://schemas.microsoft.com/office/drawing/2014/main" id="{7CF881AC-DD42-4146-A02A-D53B23E2686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3" name="Text Box 693">
          <a:extLst>
            <a:ext uri="{FF2B5EF4-FFF2-40B4-BE49-F238E27FC236}">
              <a16:creationId xmlns:a16="http://schemas.microsoft.com/office/drawing/2014/main" id="{4C915AA7-A7B3-4FA5-BC85-58EEA22D1E8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4" name="Text Box 694">
          <a:extLst>
            <a:ext uri="{FF2B5EF4-FFF2-40B4-BE49-F238E27FC236}">
              <a16:creationId xmlns:a16="http://schemas.microsoft.com/office/drawing/2014/main" id="{9338F88D-15B5-4B12-AEE6-7DE31901148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5" name="Text Box 695">
          <a:extLst>
            <a:ext uri="{FF2B5EF4-FFF2-40B4-BE49-F238E27FC236}">
              <a16:creationId xmlns:a16="http://schemas.microsoft.com/office/drawing/2014/main" id="{FCB40984-80FB-4968-AC7C-0261E49368E2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6" name="Text Box 696">
          <a:extLst>
            <a:ext uri="{FF2B5EF4-FFF2-40B4-BE49-F238E27FC236}">
              <a16:creationId xmlns:a16="http://schemas.microsoft.com/office/drawing/2014/main" id="{84DAF8BC-B4BC-4CA4-BF1E-55A3D47F00B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7" name="Text Box 697">
          <a:extLst>
            <a:ext uri="{FF2B5EF4-FFF2-40B4-BE49-F238E27FC236}">
              <a16:creationId xmlns:a16="http://schemas.microsoft.com/office/drawing/2014/main" id="{E63295AD-5384-4A08-A61C-83E77928F41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8" name="Text Box 698">
          <a:extLst>
            <a:ext uri="{FF2B5EF4-FFF2-40B4-BE49-F238E27FC236}">
              <a16:creationId xmlns:a16="http://schemas.microsoft.com/office/drawing/2014/main" id="{65A95332-051C-45C9-A1A9-04CA40A2DB2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19" name="Text Box 699">
          <a:extLst>
            <a:ext uri="{FF2B5EF4-FFF2-40B4-BE49-F238E27FC236}">
              <a16:creationId xmlns:a16="http://schemas.microsoft.com/office/drawing/2014/main" id="{9AE43743-A966-4DA5-9360-D5FBDFBAC59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0" name="Text Box 700">
          <a:extLst>
            <a:ext uri="{FF2B5EF4-FFF2-40B4-BE49-F238E27FC236}">
              <a16:creationId xmlns:a16="http://schemas.microsoft.com/office/drawing/2014/main" id="{EA375C66-1EC4-47B5-A430-C44934E7D0F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1" name="Text Box 701">
          <a:extLst>
            <a:ext uri="{FF2B5EF4-FFF2-40B4-BE49-F238E27FC236}">
              <a16:creationId xmlns:a16="http://schemas.microsoft.com/office/drawing/2014/main" id="{BCBF0920-5781-4057-A906-CACEC134D4A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2" name="Text Box 702">
          <a:extLst>
            <a:ext uri="{FF2B5EF4-FFF2-40B4-BE49-F238E27FC236}">
              <a16:creationId xmlns:a16="http://schemas.microsoft.com/office/drawing/2014/main" id="{BBF45081-267A-4425-9EA5-AB701E893D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3" name="Text Box 703">
          <a:extLst>
            <a:ext uri="{FF2B5EF4-FFF2-40B4-BE49-F238E27FC236}">
              <a16:creationId xmlns:a16="http://schemas.microsoft.com/office/drawing/2014/main" id="{5AB101D0-F79F-49DA-B607-574B940F01B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4" name="Text Box 704">
          <a:extLst>
            <a:ext uri="{FF2B5EF4-FFF2-40B4-BE49-F238E27FC236}">
              <a16:creationId xmlns:a16="http://schemas.microsoft.com/office/drawing/2014/main" id="{E1583E46-DA13-4339-8000-F9722D921B2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5" name="Text Box 705">
          <a:extLst>
            <a:ext uri="{FF2B5EF4-FFF2-40B4-BE49-F238E27FC236}">
              <a16:creationId xmlns:a16="http://schemas.microsoft.com/office/drawing/2014/main" id="{2A5AA623-AF45-4D93-AFF9-2E80BF9460D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6" name="Text Box 706">
          <a:extLst>
            <a:ext uri="{FF2B5EF4-FFF2-40B4-BE49-F238E27FC236}">
              <a16:creationId xmlns:a16="http://schemas.microsoft.com/office/drawing/2014/main" id="{F2B1245C-48A6-4417-A20D-52F5E34BA0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7" name="Text Box 707">
          <a:extLst>
            <a:ext uri="{FF2B5EF4-FFF2-40B4-BE49-F238E27FC236}">
              <a16:creationId xmlns:a16="http://schemas.microsoft.com/office/drawing/2014/main" id="{4902289A-3687-4177-8DDD-2F6A21A8976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8" name="Text Box 708">
          <a:extLst>
            <a:ext uri="{FF2B5EF4-FFF2-40B4-BE49-F238E27FC236}">
              <a16:creationId xmlns:a16="http://schemas.microsoft.com/office/drawing/2014/main" id="{8BD1D575-C1AC-410B-98D4-31891161BB4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29" name="Text Box 709">
          <a:extLst>
            <a:ext uri="{FF2B5EF4-FFF2-40B4-BE49-F238E27FC236}">
              <a16:creationId xmlns:a16="http://schemas.microsoft.com/office/drawing/2014/main" id="{AAB4DE17-A36E-4F19-B5AB-43EB5A5DE5D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0" name="Text Box 710">
          <a:extLst>
            <a:ext uri="{FF2B5EF4-FFF2-40B4-BE49-F238E27FC236}">
              <a16:creationId xmlns:a16="http://schemas.microsoft.com/office/drawing/2014/main" id="{84075A99-D721-4B63-8167-1BFF2F1ECF7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1" name="Text Box 711">
          <a:extLst>
            <a:ext uri="{FF2B5EF4-FFF2-40B4-BE49-F238E27FC236}">
              <a16:creationId xmlns:a16="http://schemas.microsoft.com/office/drawing/2014/main" id="{0758CA78-0A90-4330-A7CB-CF0C500BDDFC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2" name="Text Box 712">
          <a:extLst>
            <a:ext uri="{FF2B5EF4-FFF2-40B4-BE49-F238E27FC236}">
              <a16:creationId xmlns:a16="http://schemas.microsoft.com/office/drawing/2014/main" id="{837C862E-4F13-4EBB-A6BC-DE042DE2060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3" name="Text Box 713">
          <a:extLst>
            <a:ext uri="{FF2B5EF4-FFF2-40B4-BE49-F238E27FC236}">
              <a16:creationId xmlns:a16="http://schemas.microsoft.com/office/drawing/2014/main" id="{EB1D0A1F-7727-4246-A7F0-8B83C9A4779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4" name="Text Box 714">
          <a:extLst>
            <a:ext uri="{FF2B5EF4-FFF2-40B4-BE49-F238E27FC236}">
              <a16:creationId xmlns:a16="http://schemas.microsoft.com/office/drawing/2014/main" id="{8A3A09B9-59B3-416A-BB03-474DE7CBCF8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5" name="Text Box 715">
          <a:extLst>
            <a:ext uri="{FF2B5EF4-FFF2-40B4-BE49-F238E27FC236}">
              <a16:creationId xmlns:a16="http://schemas.microsoft.com/office/drawing/2014/main" id="{882A7299-0078-4B84-AE8D-C547F1B4F9C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6" name="Text Box 716">
          <a:extLst>
            <a:ext uri="{FF2B5EF4-FFF2-40B4-BE49-F238E27FC236}">
              <a16:creationId xmlns:a16="http://schemas.microsoft.com/office/drawing/2014/main" id="{892DE588-6226-4E4B-94CF-A469991A56F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7" name="Text Box 717">
          <a:extLst>
            <a:ext uri="{FF2B5EF4-FFF2-40B4-BE49-F238E27FC236}">
              <a16:creationId xmlns:a16="http://schemas.microsoft.com/office/drawing/2014/main" id="{986AFDC3-093A-473C-9E09-60C20625618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8" name="Text Box 718">
          <a:extLst>
            <a:ext uri="{FF2B5EF4-FFF2-40B4-BE49-F238E27FC236}">
              <a16:creationId xmlns:a16="http://schemas.microsoft.com/office/drawing/2014/main" id="{C2EB181F-8BF8-4CEF-B151-9615A1D5FCF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39" name="Text Box 719">
          <a:extLst>
            <a:ext uri="{FF2B5EF4-FFF2-40B4-BE49-F238E27FC236}">
              <a16:creationId xmlns:a16="http://schemas.microsoft.com/office/drawing/2014/main" id="{81DA4D7D-75FD-41FB-91C9-6CD5F4954D94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0" name="Text Box 720">
          <a:extLst>
            <a:ext uri="{FF2B5EF4-FFF2-40B4-BE49-F238E27FC236}">
              <a16:creationId xmlns:a16="http://schemas.microsoft.com/office/drawing/2014/main" id="{F79D9D19-2EEF-4E9D-8018-3AACC03F0D3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1" name="Text Box 721">
          <a:extLst>
            <a:ext uri="{FF2B5EF4-FFF2-40B4-BE49-F238E27FC236}">
              <a16:creationId xmlns:a16="http://schemas.microsoft.com/office/drawing/2014/main" id="{2263FF5F-CBC5-44B6-B599-7A21326C59E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2" name="Text Box 722">
          <a:extLst>
            <a:ext uri="{FF2B5EF4-FFF2-40B4-BE49-F238E27FC236}">
              <a16:creationId xmlns:a16="http://schemas.microsoft.com/office/drawing/2014/main" id="{1B7E7ED5-9DCC-46FB-922E-1843E0A51B7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3" name="Text Box 723">
          <a:extLst>
            <a:ext uri="{FF2B5EF4-FFF2-40B4-BE49-F238E27FC236}">
              <a16:creationId xmlns:a16="http://schemas.microsoft.com/office/drawing/2014/main" id="{4EDE9253-2092-411D-8FDD-A39EA2DE0D45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4" name="Text Box 724">
          <a:extLst>
            <a:ext uri="{FF2B5EF4-FFF2-40B4-BE49-F238E27FC236}">
              <a16:creationId xmlns:a16="http://schemas.microsoft.com/office/drawing/2014/main" id="{A18BF5B9-9843-4FA0-BED2-A0C19C062E7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5" name="Text Box 725">
          <a:extLst>
            <a:ext uri="{FF2B5EF4-FFF2-40B4-BE49-F238E27FC236}">
              <a16:creationId xmlns:a16="http://schemas.microsoft.com/office/drawing/2014/main" id="{A62D2B0E-9C87-4EA1-82B5-B6E44ABA9EBF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6" name="Text Box 726">
          <a:extLst>
            <a:ext uri="{FF2B5EF4-FFF2-40B4-BE49-F238E27FC236}">
              <a16:creationId xmlns:a16="http://schemas.microsoft.com/office/drawing/2014/main" id="{D4FF5C3F-656B-49E1-96C5-D10A013E745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7" name="Text Box 727">
          <a:extLst>
            <a:ext uri="{FF2B5EF4-FFF2-40B4-BE49-F238E27FC236}">
              <a16:creationId xmlns:a16="http://schemas.microsoft.com/office/drawing/2014/main" id="{C8318C90-8AE3-4A2F-9F88-1C0BC88F2C9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8" name="Text Box 728">
          <a:extLst>
            <a:ext uri="{FF2B5EF4-FFF2-40B4-BE49-F238E27FC236}">
              <a16:creationId xmlns:a16="http://schemas.microsoft.com/office/drawing/2014/main" id="{C5B98BDF-2526-402D-B489-AB0882476F8D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49" name="Text Box 729">
          <a:extLst>
            <a:ext uri="{FF2B5EF4-FFF2-40B4-BE49-F238E27FC236}">
              <a16:creationId xmlns:a16="http://schemas.microsoft.com/office/drawing/2014/main" id="{7301246C-2AE5-4B5A-B741-93A36BBC1ED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0" name="Text Box 730">
          <a:extLst>
            <a:ext uri="{FF2B5EF4-FFF2-40B4-BE49-F238E27FC236}">
              <a16:creationId xmlns:a16="http://schemas.microsoft.com/office/drawing/2014/main" id="{A8FB6874-B57F-4FAD-BDAE-10B6DE86246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1" name="Text Box 731">
          <a:extLst>
            <a:ext uri="{FF2B5EF4-FFF2-40B4-BE49-F238E27FC236}">
              <a16:creationId xmlns:a16="http://schemas.microsoft.com/office/drawing/2014/main" id="{9B7C73D4-D7C7-4C3A-9A6A-545253817CD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2" name="Text Box 732">
          <a:extLst>
            <a:ext uri="{FF2B5EF4-FFF2-40B4-BE49-F238E27FC236}">
              <a16:creationId xmlns:a16="http://schemas.microsoft.com/office/drawing/2014/main" id="{2D887BC8-529E-47A3-A049-98427B23813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3" name="Text Box 733">
          <a:extLst>
            <a:ext uri="{FF2B5EF4-FFF2-40B4-BE49-F238E27FC236}">
              <a16:creationId xmlns:a16="http://schemas.microsoft.com/office/drawing/2014/main" id="{9A22A0FF-21F1-4EEB-B234-373F786D388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4" name="Text Box 734">
          <a:extLst>
            <a:ext uri="{FF2B5EF4-FFF2-40B4-BE49-F238E27FC236}">
              <a16:creationId xmlns:a16="http://schemas.microsoft.com/office/drawing/2014/main" id="{03FA04D6-22E1-498A-9959-83CCDE178F83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5" name="Text Box 735">
          <a:extLst>
            <a:ext uri="{FF2B5EF4-FFF2-40B4-BE49-F238E27FC236}">
              <a16:creationId xmlns:a16="http://schemas.microsoft.com/office/drawing/2014/main" id="{11F1A53D-BAF2-448B-AEE1-4E327FFA3F3A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6" name="Text Box 736">
          <a:extLst>
            <a:ext uri="{FF2B5EF4-FFF2-40B4-BE49-F238E27FC236}">
              <a16:creationId xmlns:a16="http://schemas.microsoft.com/office/drawing/2014/main" id="{6638953A-4116-4060-AE26-1837B18C60F9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7" name="Text Box 737">
          <a:extLst>
            <a:ext uri="{FF2B5EF4-FFF2-40B4-BE49-F238E27FC236}">
              <a16:creationId xmlns:a16="http://schemas.microsoft.com/office/drawing/2014/main" id="{83A07F9C-8715-4D9A-8548-D028049F0C47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8" name="Text Box 738">
          <a:extLst>
            <a:ext uri="{FF2B5EF4-FFF2-40B4-BE49-F238E27FC236}">
              <a16:creationId xmlns:a16="http://schemas.microsoft.com/office/drawing/2014/main" id="{369AA2A8-BDEF-40B5-AA75-A6F030819228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59" name="Text Box 739">
          <a:extLst>
            <a:ext uri="{FF2B5EF4-FFF2-40B4-BE49-F238E27FC236}">
              <a16:creationId xmlns:a16="http://schemas.microsoft.com/office/drawing/2014/main" id="{0C939929-72C6-415B-B1D0-5BB9DA920CF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0" name="Text Box 740">
          <a:extLst>
            <a:ext uri="{FF2B5EF4-FFF2-40B4-BE49-F238E27FC236}">
              <a16:creationId xmlns:a16="http://schemas.microsoft.com/office/drawing/2014/main" id="{64353C70-8D83-4065-AFD9-701AA0B9DF6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1" name="Text Box 741">
          <a:extLst>
            <a:ext uri="{FF2B5EF4-FFF2-40B4-BE49-F238E27FC236}">
              <a16:creationId xmlns:a16="http://schemas.microsoft.com/office/drawing/2014/main" id="{6B339DEA-5A05-4AF5-AC9A-E3FBFFE36EF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2" name="Text Box 742">
          <a:extLst>
            <a:ext uri="{FF2B5EF4-FFF2-40B4-BE49-F238E27FC236}">
              <a16:creationId xmlns:a16="http://schemas.microsoft.com/office/drawing/2014/main" id="{4988C3FF-3FF0-4752-8B18-58716BD1B2DB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3" name="Text Box 743">
          <a:extLst>
            <a:ext uri="{FF2B5EF4-FFF2-40B4-BE49-F238E27FC236}">
              <a16:creationId xmlns:a16="http://schemas.microsoft.com/office/drawing/2014/main" id="{35793F99-97A7-4818-8002-31EB68CB21C0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4" name="Text Box 744">
          <a:extLst>
            <a:ext uri="{FF2B5EF4-FFF2-40B4-BE49-F238E27FC236}">
              <a16:creationId xmlns:a16="http://schemas.microsoft.com/office/drawing/2014/main" id="{2E848D68-5F28-4464-94C8-5886133FF581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5" name="Text Box 745">
          <a:extLst>
            <a:ext uri="{FF2B5EF4-FFF2-40B4-BE49-F238E27FC236}">
              <a16:creationId xmlns:a16="http://schemas.microsoft.com/office/drawing/2014/main" id="{D24FF204-D0AC-4149-B9D4-8E154437E4F6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6" name="Text Box 746">
          <a:extLst>
            <a:ext uri="{FF2B5EF4-FFF2-40B4-BE49-F238E27FC236}">
              <a16:creationId xmlns:a16="http://schemas.microsoft.com/office/drawing/2014/main" id="{480B9544-586F-440C-967D-F3DE49EAB3D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219075</xdr:colOff>
      <xdr:row>4</xdr:row>
      <xdr:rowOff>0</xdr:rowOff>
    </xdr:from>
    <xdr:ext cx="76200" cy="1152525"/>
    <xdr:sp macro="" textlink="">
      <xdr:nvSpPr>
        <xdr:cNvPr id="1467" name="Text Box 747">
          <a:extLst>
            <a:ext uri="{FF2B5EF4-FFF2-40B4-BE49-F238E27FC236}">
              <a16:creationId xmlns:a16="http://schemas.microsoft.com/office/drawing/2014/main" id="{FFF5F334-3A56-4939-B80D-EF4E70882A9E}"/>
            </a:ext>
          </a:extLst>
        </xdr:cNvPr>
        <xdr:cNvSpPr txBox="1">
          <a:spLocks noChangeArrowheads="1"/>
        </xdr:cNvSpPr>
      </xdr:nvSpPr>
      <xdr:spPr bwMode="auto">
        <a:xfrm>
          <a:off x="17564100" y="1752600"/>
          <a:ext cx="7620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urtney Blomme" id="{B48A5836-5A07-4D84-8270-C24977D3AB0A}" userId="S::blomme@wisc.edu::eab3c86a-8424-4520-adac-0cc2f16dd1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ntyhealthrankings.org/explore-health-rankings/measures-data-sources/county-health-rankings-model/health-outcomes/length-of-life/premature-death-ypll" TargetMode="External"/><Relationship Id="rId2" Type="http://schemas.openxmlformats.org/officeDocument/2006/relationships/hyperlink" Target="https://www.countyhealthrankings.org/explore-health-rankings/measures-data-sources/county-health-rankings-model/health-outcomes/length-of-life/premature-age-adjusted-mortality" TargetMode="External"/><Relationship Id="rId1" Type="http://schemas.openxmlformats.org/officeDocument/2006/relationships/hyperlink" Target="https://www.countyhealthrankings.org/explore-health-rankings/measures-data-sources/county-health-rankings-model/health-outcomes/length-of-life/life-expectanc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onder.cdc.gov/ucd-icd10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ountyhealthrankings.org./" TargetMode="External"/><Relationship Id="rId1" Type="http://schemas.openxmlformats.org/officeDocument/2006/relationships/hyperlink" Target="https://fingertips.phe.org.uk/documents/PHE%20Life%20Expectancy%20Calculator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4C5C-D147-4E40-9FCC-64FF9FDBB471}">
  <sheetPr codeName="Sheet1"/>
  <dimension ref="A1:BK101"/>
  <sheetViews>
    <sheetView tabSelected="1" zoomScaleNormal="100" workbookViewId="0">
      <selection activeCell="E27" sqref="E27"/>
    </sheetView>
  </sheetViews>
  <sheetFormatPr defaultRowHeight="15" x14ac:dyDescent="0.25"/>
  <cols>
    <col min="1" max="1" width="2.7109375" style="24" customWidth="1"/>
    <col min="2" max="2" width="9.140625" style="2"/>
    <col min="3" max="3" width="14.42578125" style="2" customWidth="1"/>
    <col min="4" max="5" width="12.7109375" style="2" customWidth="1"/>
    <col min="6" max="6" width="10.42578125" style="2" customWidth="1"/>
    <col min="7" max="7" width="5.140625" style="24" customWidth="1"/>
    <col min="8" max="8" width="1.42578125" style="2" customWidth="1"/>
    <col min="9" max="9" width="3.7109375" style="2" customWidth="1"/>
    <col min="10" max="10" width="15.28515625" style="2" customWidth="1"/>
    <col min="11" max="11" width="8.85546875" style="2" customWidth="1"/>
    <col min="12" max="12" width="18.85546875" style="21" customWidth="1"/>
    <col min="13" max="13" width="16" style="21" customWidth="1"/>
    <col min="14" max="14" width="4.42578125" style="21" customWidth="1"/>
    <col min="15" max="20" width="9.140625" style="246" customWidth="1"/>
    <col min="21" max="27" width="9.140625" style="24" customWidth="1"/>
    <col min="28" max="63" width="9.140625" style="24"/>
    <col min="64" max="16384" width="9.140625" style="2"/>
  </cols>
  <sheetData>
    <row r="1" spans="2:20" ht="19.5" x14ac:dyDescent="0.3">
      <c r="B1" s="343" t="s">
        <v>172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</row>
    <row r="2" spans="2:20" ht="25.5" customHeight="1" x14ac:dyDescent="0.3">
      <c r="B2" s="359" t="s">
        <v>121</v>
      </c>
      <c r="C2" s="359"/>
      <c r="D2" s="359"/>
      <c r="E2" s="359"/>
      <c r="F2" s="192"/>
      <c r="G2" s="192"/>
      <c r="H2" s="192"/>
      <c r="I2" s="192"/>
      <c r="J2" s="192"/>
      <c r="K2" s="192"/>
      <c r="L2" s="192"/>
      <c r="M2" s="192"/>
      <c r="N2" s="192"/>
    </row>
    <row r="3" spans="2:20" ht="62.25" customHeight="1" x14ac:dyDescent="0.25">
      <c r="B3" s="344" t="s">
        <v>162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</row>
    <row r="4" spans="2:20" s="24" customFormat="1" ht="12.75" customHeight="1" thickBot="1" x14ac:dyDescent="0.3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246"/>
      <c r="P4" s="246"/>
      <c r="Q4" s="246"/>
      <c r="R4" s="246"/>
      <c r="S4" s="246"/>
      <c r="T4" s="246"/>
    </row>
    <row r="5" spans="2:20" ht="17.25" x14ac:dyDescent="0.3">
      <c r="B5" s="345" t="s">
        <v>79</v>
      </c>
      <c r="C5" s="346"/>
      <c r="D5" s="346"/>
      <c r="E5" s="346"/>
      <c r="F5" s="347"/>
      <c r="H5" s="345" t="s">
        <v>159</v>
      </c>
      <c r="I5" s="346"/>
      <c r="J5" s="346"/>
      <c r="K5" s="346"/>
      <c r="L5" s="346"/>
      <c r="M5" s="346"/>
      <c r="N5" s="347"/>
      <c r="O5" s="249"/>
      <c r="P5" s="249"/>
      <c r="Q5" s="249"/>
      <c r="R5" s="249"/>
    </row>
    <row r="6" spans="2:20" ht="37.5" customHeight="1" x14ac:dyDescent="0.3">
      <c r="B6" s="348" t="s">
        <v>177</v>
      </c>
      <c r="C6" s="349"/>
      <c r="D6" s="349"/>
      <c r="E6" s="349"/>
      <c r="F6" s="350"/>
      <c r="H6" s="117"/>
      <c r="I6" s="353" t="s">
        <v>147</v>
      </c>
      <c r="J6" s="353"/>
      <c r="K6" s="353"/>
      <c r="L6" s="353"/>
      <c r="M6" s="353"/>
      <c r="N6" s="118"/>
      <c r="O6" s="250"/>
      <c r="P6" s="250"/>
      <c r="Q6" s="250"/>
      <c r="R6" s="250"/>
    </row>
    <row r="7" spans="2:20" ht="12.75" customHeight="1" x14ac:dyDescent="0.3">
      <c r="B7" s="354" t="s">
        <v>178</v>
      </c>
      <c r="C7" s="355"/>
      <c r="D7" s="322" t="s">
        <v>179</v>
      </c>
      <c r="E7" s="321"/>
      <c r="F7" s="46"/>
      <c r="H7" s="117"/>
      <c r="I7" s="353"/>
      <c r="J7" s="353"/>
      <c r="K7" s="353"/>
      <c r="L7" s="353"/>
      <c r="M7" s="353"/>
      <c r="N7" s="118"/>
      <c r="O7" s="250"/>
      <c r="P7" s="250"/>
      <c r="Q7" s="250"/>
      <c r="R7" s="250"/>
    </row>
    <row r="8" spans="2:20" ht="17.25" customHeight="1" x14ac:dyDescent="0.3">
      <c r="B8" s="316"/>
      <c r="C8" s="351" t="s">
        <v>24</v>
      </c>
      <c r="D8" s="351" t="s">
        <v>69</v>
      </c>
      <c r="E8" s="351" t="s">
        <v>70</v>
      </c>
      <c r="F8" s="317"/>
      <c r="H8" s="117"/>
      <c r="I8" s="188"/>
      <c r="J8" s="285">
        <v>0</v>
      </c>
      <c r="K8" s="194" t="s">
        <v>62</v>
      </c>
      <c r="L8" s="315"/>
      <c r="M8" s="188"/>
      <c r="N8" s="118"/>
      <c r="O8" s="248"/>
      <c r="P8" s="248"/>
      <c r="Q8" s="248"/>
      <c r="R8" s="248"/>
    </row>
    <row r="9" spans="2:20" ht="17.25" customHeight="1" x14ac:dyDescent="0.3">
      <c r="B9" s="45"/>
      <c r="C9" s="352"/>
      <c r="D9" s="352"/>
      <c r="E9" s="352"/>
      <c r="F9" s="46"/>
      <c r="H9" s="117"/>
      <c r="I9" s="188"/>
      <c r="J9" s="188"/>
      <c r="K9" s="188"/>
      <c r="L9" s="188"/>
      <c r="M9" s="188"/>
      <c r="N9" s="118"/>
      <c r="O9" s="248"/>
      <c r="P9" s="248"/>
      <c r="Q9" s="248"/>
      <c r="R9" s="248"/>
    </row>
    <row r="10" spans="2:20" ht="17.25" customHeight="1" x14ac:dyDescent="0.25">
      <c r="B10" s="45"/>
      <c r="C10" s="47" t="s">
        <v>0</v>
      </c>
      <c r="D10" s="268">
        <v>356</v>
      </c>
      <c r="E10" s="267">
        <v>40845</v>
      </c>
      <c r="F10" s="46"/>
      <c r="H10" s="120"/>
      <c r="I10" s="309" t="s">
        <v>110</v>
      </c>
      <c r="J10" s="309"/>
      <c r="K10" s="310"/>
      <c r="L10" s="310"/>
      <c r="M10" s="310"/>
      <c r="N10" s="121"/>
      <c r="O10" s="248"/>
      <c r="P10" s="248"/>
      <c r="Q10" s="248"/>
      <c r="R10" s="248"/>
    </row>
    <row r="11" spans="2:20" ht="17.25" customHeight="1" x14ac:dyDescent="0.25">
      <c r="B11" s="45"/>
      <c r="C11" s="48" t="s">
        <v>1</v>
      </c>
      <c r="D11" s="268">
        <v>58</v>
      </c>
      <c r="E11" s="267">
        <v>160100</v>
      </c>
      <c r="F11" s="46"/>
      <c r="H11" s="120"/>
      <c r="I11" s="356" t="s">
        <v>163</v>
      </c>
      <c r="J11" s="356"/>
      <c r="K11" s="356"/>
      <c r="L11" s="356"/>
      <c r="M11" s="356"/>
      <c r="N11" s="121"/>
      <c r="O11" s="248"/>
      <c r="P11" s="248"/>
      <c r="Q11" s="248"/>
      <c r="R11" s="248"/>
    </row>
    <row r="12" spans="2:20" ht="17.25" customHeight="1" x14ac:dyDescent="0.25">
      <c r="B12" s="45"/>
      <c r="C12" s="48" t="s">
        <v>2</v>
      </c>
      <c r="D12" s="268">
        <v>26</v>
      </c>
      <c r="E12" s="267">
        <v>196522</v>
      </c>
      <c r="F12" s="46"/>
      <c r="H12" s="120"/>
      <c r="I12" s="369" t="s">
        <v>164</v>
      </c>
      <c r="J12" s="369"/>
      <c r="K12" s="369"/>
      <c r="L12" s="190"/>
      <c r="M12" s="190"/>
      <c r="N12" s="121"/>
      <c r="O12" s="248"/>
      <c r="P12" s="248"/>
      <c r="Q12" s="248"/>
      <c r="R12" s="248"/>
    </row>
    <row r="13" spans="2:20" ht="17.25" customHeight="1" x14ac:dyDescent="0.25">
      <c r="B13" s="45"/>
      <c r="C13" s="48" t="s">
        <v>3</v>
      </c>
      <c r="D13" s="268">
        <v>42</v>
      </c>
      <c r="E13" s="267">
        <v>185418</v>
      </c>
      <c r="F13" s="46"/>
      <c r="H13" s="120"/>
      <c r="I13" s="190"/>
      <c r="J13" s="360" t="str">
        <f>'Calculations for Mortality Calc'!C65</f>
        <v>Life expectancy from birth is 77.1 years.</v>
      </c>
      <c r="K13" s="361"/>
      <c r="L13" s="361"/>
      <c r="M13" s="362"/>
      <c r="N13" s="121"/>
      <c r="O13" s="248"/>
      <c r="P13" s="248"/>
      <c r="Q13" s="248"/>
      <c r="R13" s="248"/>
    </row>
    <row r="14" spans="2:20" ht="17.25" customHeight="1" x14ac:dyDescent="0.25">
      <c r="B14" s="45"/>
      <c r="C14" s="48" t="s">
        <v>4</v>
      </c>
      <c r="D14" s="268">
        <v>120</v>
      </c>
      <c r="E14" s="267">
        <v>189289</v>
      </c>
      <c r="F14" s="46"/>
      <c r="H14" s="120"/>
      <c r="I14" s="190"/>
      <c r="J14" s="363" t="str">
        <f>'Calculations for Mortality Calc'!C66</f>
        <v>The error margin around this estimate is 76.9 to 77.3 years.</v>
      </c>
      <c r="K14" s="364"/>
      <c r="L14" s="364"/>
      <c r="M14" s="365"/>
      <c r="N14" s="121"/>
      <c r="O14" s="247"/>
      <c r="P14" s="247"/>
      <c r="Q14" s="247"/>
      <c r="R14" s="247"/>
    </row>
    <row r="15" spans="2:20" ht="17.25" customHeight="1" x14ac:dyDescent="0.25">
      <c r="B15" s="45"/>
      <c r="C15" s="48" t="s">
        <v>5</v>
      </c>
      <c r="D15" s="268">
        <v>259</v>
      </c>
      <c r="E15" s="267">
        <v>203157</v>
      </c>
      <c r="F15" s="46"/>
      <c r="H15" s="120"/>
      <c r="I15" s="119"/>
      <c r="J15" s="119"/>
      <c r="K15" s="119"/>
      <c r="L15" s="119"/>
      <c r="M15" s="119"/>
      <c r="N15" s="121"/>
      <c r="O15" s="248"/>
      <c r="P15" s="248"/>
      <c r="Q15" s="248"/>
      <c r="R15" s="248"/>
    </row>
    <row r="16" spans="2:20" ht="17.25" customHeight="1" x14ac:dyDescent="0.25">
      <c r="B16" s="45"/>
      <c r="C16" s="48" t="s">
        <v>6</v>
      </c>
      <c r="D16" s="268">
        <v>354</v>
      </c>
      <c r="E16" s="267">
        <v>247145</v>
      </c>
      <c r="F16" s="46"/>
      <c r="H16" s="45"/>
      <c r="I16" s="307" t="s">
        <v>103</v>
      </c>
      <c r="J16" s="307"/>
      <c r="K16" s="308"/>
      <c r="L16" s="308"/>
      <c r="M16" s="308"/>
      <c r="N16" s="46"/>
      <c r="O16" s="248"/>
      <c r="P16" s="248"/>
      <c r="Q16" s="248"/>
      <c r="R16" s="248"/>
    </row>
    <row r="17" spans="2:24" ht="17.25" customHeight="1" x14ac:dyDescent="0.25">
      <c r="B17" s="45"/>
      <c r="C17" s="48" t="s">
        <v>7</v>
      </c>
      <c r="D17" s="268">
        <v>353</v>
      </c>
      <c r="E17" s="267">
        <v>220648</v>
      </c>
      <c r="F17" s="46"/>
      <c r="H17" s="45"/>
      <c r="I17" s="356" t="s">
        <v>166</v>
      </c>
      <c r="J17" s="356"/>
      <c r="K17" s="356"/>
      <c r="L17" s="356"/>
      <c r="M17" s="356"/>
      <c r="N17" s="46"/>
      <c r="O17" s="248"/>
      <c r="P17" s="248"/>
      <c r="Q17" s="248"/>
      <c r="R17" s="248"/>
    </row>
    <row r="18" spans="2:24" ht="17.25" customHeight="1" x14ac:dyDescent="0.25">
      <c r="B18" s="45"/>
      <c r="C18" s="48" t="s">
        <v>8</v>
      </c>
      <c r="D18" s="268">
        <v>405</v>
      </c>
      <c r="E18" s="267">
        <v>193796</v>
      </c>
      <c r="F18" s="46"/>
      <c r="H18" s="191"/>
      <c r="I18" s="357" t="s">
        <v>165</v>
      </c>
      <c r="J18" s="357"/>
      <c r="K18" s="358" t="s">
        <v>164</v>
      </c>
      <c r="L18" s="358"/>
      <c r="M18" s="190"/>
      <c r="N18" s="46"/>
    </row>
    <row r="19" spans="2:24" ht="17.25" customHeight="1" x14ac:dyDescent="0.25">
      <c r="B19" s="45"/>
      <c r="C19" s="48" t="s">
        <v>9</v>
      </c>
      <c r="D19" s="268">
        <v>432</v>
      </c>
      <c r="E19" s="267">
        <v>167691</v>
      </c>
      <c r="F19" s="46"/>
      <c r="H19" s="191"/>
      <c r="I19" s="53"/>
      <c r="J19" s="366" t="str">
        <f>'Calculations for Mortality Calc'!C77</f>
        <v>411 premature deaths per 100,000 population</v>
      </c>
      <c r="K19" s="367"/>
      <c r="L19" s="367"/>
      <c r="M19" s="368"/>
      <c r="N19" s="46"/>
    </row>
    <row r="20" spans="2:24" ht="17.25" customHeight="1" x14ac:dyDescent="0.25">
      <c r="B20" s="45"/>
      <c r="C20" s="48" t="s">
        <v>10</v>
      </c>
      <c r="D20" s="268">
        <v>706</v>
      </c>
      <c r="E20" s="267">
        <v>170276</v>
      </c>
      <c r="F20" s="46"/>
      <c r="H20" s="191"/>
      <c r="I20" s="53"/>
      <c r="J20" s="334" t="str">
        <f>'Calculations for Mortality Calc'!C78</f>
        <v>The error margin around this estimate is 404 to 419.</v>
      </c>
      <c r="K20" s="335"/>
      <c r="L20" s="335"/>
      <c r="M20" s="336"/>
      <c r="N20" s="46"/>
    </row>
    <row r="21" spans="2:24" ht="17.25" customHeight="1" x14ac:dyDescent="0.25">
      <c r="B21" s="45"/>
      <c r="C21" s="48" t="s">
        <v>11</v>
      </c>
      <c r="D21" s="268">
        <v>1060</v>
      </c>
      <c r="E21" s="267">
        <v>175838</v>
      </c>
      <c r="F21" s="46"/>
      <c r="H21" s="191"/>
      <c r="I21" s="119"/>
      <c r="J21" s="119"/>
      <c r="K21" s="119"/>
      <c r="L21" s="119"/>
      <c r="M21" s="119"/>
      <c r="N21" s="193"/>
    </row>
    <row r="22" spans="2:24" ht="17.25" customHeight="1" x14ac:dyDescent="0.25">
      <c r="B22" s="45"/>
      <c r="C22" s="48" t="s">
        <v>12</v>
      </c>
      <c r="D22" s="268">
        <v>1612</v>
      </c>
      <c r="E22" s="267">
        <v>182857</v>
      </c>
      <c r="F22" s="46"/>
      <c r="H22" s="45"/>
      <c r="I22" s="311" t="s">
        <v>104</v>
      </c>
      <c r="J22" s="311"/>
      <c r="K22" s="312"/>
      <c r="L22" s="312"/>
      <c r="M22" s="312"/>
      <c r="N22" s="46"/>
    </row>
    <row r="23" spans="2:24" ht="17.25" customHeight="1" x14ac:dyDescent="0.3">
      <c r="B23" s="45"/>
      <c r="C23" s="48" t="s">
        <v>13</v>
      </c>
      <c r="D23" s="268">
        <v>2012</v>
      </c>
      <c r="E23" s="267">
        <v>162276</v>
      </c>
      <c r="F23" s="46"/>
      <c r="H23" s="184"/>
      <c r="I23" s="340" t="s">
        <v>168</v>
      </c>
      <c r="J23" s="340"/>
      <c r="K23" s="340"/>
      <c r="L23" s="340"/>
      <c r="M23" s="340"/>
      <c r="N23" s="185"/>
    </row>
    <row r="24" spans="2:24" ht="17.25" customHeight="1" x14ac:dyDescent="0.3">
      <c r="B24" s="45"/>
      <c r="C24" s="48" t="s">
        <v>14</v>
      </c>
      <c r="D24" s="268">
        <v>2195</v>
      </c>
      <c r="E24" s="267">
        <v>125571</v>
      </c>
      <c r="F24" s="46"/>
      <c r="H24" s="45"/>
      <c r="I24" s="341" t="s">
        <v>167</v>
      </c>
      <c r="J24" s="341"/>
      <c r="K24" s="342" t="s">
        <v>164</v>
      </c>
      <c r="L24" s="342"/>
      <c r="M24" s="313"/>
      <c r="N24" s="118"/>
      <c r="O24" s="247"/>
      <c r="P24" s="247"/>
      <c r="Q24" s="247"/>
      <c r="R24" s="247"/>
    </row>
    <row r="25" spans="2:24" ht="17.25" customHeight="1" x14ac:dyDescent="0.25">
      <c r="B25" s="45"/>
      <c r="C25" s="48" t="s">
        <v>15</v>
      </c>
      <c r="D25" s="268">
        <v>2091</v>
      </c>
      <c r="E25" s="267">
        <v>79810</v>
      </c>
      <c r="F25" s="46"/>
      <c r="H25" s="191"/>
      <c r="I25" s="53"/>
      <c r="J25" s="337" t="str">
        <f>'Calculations for Mortality Calc'!C72</f>
        <v>8,681 years of potential life lost per 100,000 population</v>
      </c>
      <c r="K25" s="338"/>
      <c r="L25" s="338"/>
      <c r="M25" s="339"/>
      <c r="N25" s="179"/>
      <c r="O25" s="245"/>
      <c r="P25" s="245"/>
      <c r="Q25" s="245"/>
      <c r="R25" s="245"/>
    </row>
    <row r="26" spans="2:24" ht="17.25" customHeight="1" x14ac:dyDescent="0.25">
      <c r="B26" s="45"/>
      <c r="C26" s="48" t="s">
        <v>16</v>
      </c>
      <c r="D26" s="268">
        <v>2190</v>
      </c>
      <c r="E26" s="267">
        <v>57197</v>
      </c>
      <c r="F26" s="46"/>
      <c r="H26" s="178"/>
      <c r="I26" s="119"/>
      <c r="J26" s="334" t="str">
        <f>'Calculations for Mortality Calc'!C73</f>
        <v>The error margin around this estimate is 8,469 to 8,892.</v>
      </c>
      <c r="K26" s="335"/>
      <c r="L26" s="335"/>
      <c r="M26" s="336"/>
      <c r="N26" s="179"/>
      <c r="O26" s="245"/>
      <c r="P26" s="245"/>
      <c r="Q26" s="245"/>
      <c r="R26" s="245"/>
    </row>
    <row r="27" spans="2:24" ht="17.25" customHeight="1" x14ac:dyDescent="0.25">
      <c r="B27" s="45"/>
      <c r="C27" s="48" t="s">
        <v>17</v>
      </c>
      <c r="D27" s="268">
        <v>2737</v>
      </c>
      <c r="E27" s="267">
        <v>45304</v>
      </c>
      <c r="F27" s="46"/>
      <c r="H27" s="178"/>
      <c r="I27" s="119"/>
      <c r="J27" s="53"/>
      <c r="K27" s="53"/>
      <c r="L27" s="53"/>
      <c r="M27" s="53"/>
      <c r="N27" s="179"/>
      <c r="O27" s="245"/>
      <c r="P27" s="245"/>
      <c r="Q27" s="245"/>
      <c r="R27" s="245"/>
    </row>
    <row r="28" spans="2:24" ht="15" customHeight="1" x14ac:dyDescent="0.25">
      <c r="B28" s="45"/>
      <c r="C28" s="49" t="s">
        <v>18</v>
      </c>
      <c r="D28" s="268">
        <v>7878</v>
      </c>
      <c r="E28" s="267">
        <v>57528</v>
      </c>
      <c r="F28" s="46"/>
      <c r="H28" s="178"/>
      <c r="I28" s="119"/>
      <c r="J28" s="53"/>
      <c r="K28" s="53"/>
      <c r="L28" s="53"/>
      <c r="M28" s="53"/>
      <c r="N28" s="179"/>
      <c r="O28" s="245"/>
      <c r="P28" s="245"/>
      <c r="Q28" s="245"/>
      <c r="R28" s="245"/>
    </row>
    <row r="29" spans="2:24" ht="18.75" customHeight="1" thickBot="1" x14ac:dyDescent="0.3">
      <c r="B29" s="50"/>
      <c r="C29" s="51"/>
      <c r="D29" s="51"/>
      <c r="E29" s="51"/>
      <c r="F29" s="52"/>
      <c r="H29" s="125"/>
      <c r="I29" s="126"/>
      <c r="J29" s="126"/>
      <c r="K29" s="126"/>
      <c r="L29" s="126"/>
      <c r="M29" s="126"/>
      <c r="N29" s="127"/>
      <c r="O29" s="245"/>
      <c r="P29" s="245"/>
      <c r="Q29" s="245"/>
      <c r="R29" s="245"/>
    </row>
    <row r="30" spans="2:24" ht="18.75" customHeight="1" x14ac:dyDescent="0.25">
      <c r="B30" s="24"/>
      <c r="C30" s="24"/>
      <c r="D30" s="24"/>
      <c r="E30" s="24"/>
      <c r="F30" s="24"/>
      <c r="H30" s="42"/>
      <c r="I30" s="42"/>
      <c r="J30" s="42"/>
      <c r="K30" s="42"/>
      <c r="L30" s="42"/>
      <c r="M30" s="42"/>
      <c r="N30" s="42"/>
      <c r="O30" s="245"/>
      <c r="P30" s="245"/>
      <c r="Q30" s="245"/>
      <c r="R30" s="245"/>
    </row>
    <row r="31" spans="2:24" s="24" customFormat="1" x14ac:dyDescent="0.25">
      <c r="H31" s="42"/>
      <c r="I31" s="42"/>
      <c r="J31" s="42"/>
      <c r="K31" s="42"/>
      <c r="L31" s="42"/>
      <c r="M31" s="42"/>
      <c r="N31" s="42"/>
      <c r="O31" s="246"/>
      <c r="P31" s="246"/>
      <c r="Q31" s="246"/>
      <c r="R31" s="246"/>
      <c r="S31" s="248"/>
      <c r="T31" s="248"/>
      <c r="U31" s="36"/>
      <c r="V31" s="36"/>
      <c r="W31" s="36"/>
      <c r="X31" s="36"/>
    </row>
    <row r="32" spans="2:24" s="24" customFormat="1" x14ac:dyDescent="0.25">
      <c r="O32" s="246"/>
      <c r="P32" s="246"/>
      <c r="Q32" s="246"/>
      <c r="R32" s="246"/>
      <c r="S32" s="248"/>
      <c r="T32" s="248"/>
      <c r="U32" s="36"/>
      <c r="V32" s="36"/>
      <c r="W32" s="36"/>
      <c r="X32" s="36"/>
    </row>
    <row r="33" spans="2:24" s="24" customFormat="1" x14ac:dyDescent="0.25">
      <c r="O33" s="246"/>
      <c r="P33" s="246"/>
      <c r="Q33" s="246"/>
      <c r="R33" s="246"/>
      <c r="S33" s="248"/>
      <c r="T33" s="248"/>
      <c r="U33" s="36"/>
      <c r="V33" s="36"/>
      <c r="W33" s="36"/>
      <c r="X33" s="36"/>
    </row>
    <row r="34" spans="2:24" s="24" customFormat="1" ht="17.25" x14ac:dyDescent="0.3">
      <c r="B34" s="332"/>
      <c r="C34" s="332"/>
      <c r="D34" s="332"/>
      <c r="E34" s="332"/>
      <c r="F34" s="332"/>
      <c r="O34" s="246"/>
      <c r="P34" s="246"/>
      <c r="Q34" s="246"/>
      <c r="R34" s="246"/>
      <c r="S34" s="248"/>
      <c r="T34" s="248"/>
      <c r="U34" s="36"/>
      <c r="V34" s="36"/>
      <c r="W34" s="36"/>
      <c r="X34" s="36"/>
    </row>
    <row r="35" spans="2:24" s="24" customFormat="1" ht="17.25" x14ac:dyDescent="0.3">
      <c r="B35" s="261"/>
      <c r="C35" s="261"/>
      <c r="D35" s="261"/>
      <c r="E35" s="261"/>
      <c r="F35" s="261"/>
      <c r="G35" s="246"/>
      <c r="O35" s="246"/>
      <c r="P35" s="246"/>
      <c r="Q35" s="246"/>
      <c r="R35" s="246"/>
      <c r="S35" s="248"/>
      <c r="T35" s="248"/>
      <c r="U35" s="36"/>
      <c r="V35" s="36"/>
      <c r="W35" s="36"/>
      <c r="X35" s="36"/>
    </row>
    <row r="36" spans="2:24" s="24" customFormat="1" ht="17.25" x14ac:dyDescent="0.3">
      <c r="B36" s="35"/>
      <c r="C36" s="300"/>
      <c r="D36" s="300"/>
      <c r="E36" s="300"/>
      <c r="F36" s="300"/>
      <c r="G36" s="246"/>
      <c r="H36" s="246"/>
      <c r="I36" s="246"/>
      <c r="J36" s="246"/>
      <c r="O36" s="246"/>
      <c r="P36" s="246"/>
      <c r="Q36" s="246"/>
      <c r="R36" s="246"/>
      <c r="S36" s="248"/>
      <c r="T36" s="248"/>
      <c r="U36" s="36"/>
      <c r="V36" s="36"/>
      <c r="W36" s="36"/>
      <c r="X36" s="36"/>
    </row>
    <row r="37" spans="2:24" s="24" customFormat="1" ht="17.25" x14ac:dyDescent="0.3">
      <c r="B37" s="177"/>
      <c r="C37" s="248"/>
      <c r="D37" s="300"/>
      <c r="E37" s="300"/>
      <c r="F37" s="300"/>
      <c r="G37" s="246"/>
      <c r="H37" s="246"/>
      <c r="I37" s="246"/>
      <c r="J37" s="246"/>
      <c r="O37" s="246"/>
      <c r="P37" s="246"/>
      <c r="Q37" s="246"/>
      <c r="R37" s="246"/>
      <c r="S37" s="248"/>
      <c r="T37" s="248"/>
      <c r="U37" s="36"/>
      <c r="V37" s="36"/>
      <c r="W37" s="36"/>
      <c r="X37" s="36"/>
    </row>
    <row r="38" spans="2:24" s="24" customFormat="1" ht="17.25" x14ac:dyDescent="0.3">
      <c r="B38" s="35"/>
      <c r="C38" s="301"/>
      <c r="D38" s="301"/>
      <c r="E38" s="301"/>
      <c r="F38" s="300"/>
      <c r="G38" s="246"/>
      <c r="H38" s="246"/>
      <c r="I38" s="246"/>
      <c r="J38" s="246"/>
      <c r="O38" s="246"/>
      <c r="P38" s="246"/>
      <c r="Q38" s="246"/>
      <c r="R38" s="246"/>
      <c r="S38" s="248"/>
      <c r="T38" s="248"/>
      <c r="U38" s="36"/>
      <c r="V38" s="36"/>
      <c r="W38" s="36"/>
      <c r="X38" s="36"/>
    </row>
    <row r="39" spans="2:24" s="24" customFormat="1" ht="17.25" x14ac:dyDescent="0.3">
      <c r="B39" s="35"/>
      <c r="C39" s="301"/>
      <c r="D39" s="301"/>
      <c r="E39" s="301"/>
      <c r="F39" s="300"/>
      <c r="G39" s="246"/>
      <c r="H39" s="246"/>
      <c r="I39" s="246"/>
      <c r="J39" s="246"/>
      <c r="O39" s="246"/>
      <c r="P39" s="246"/>
      <c r="Q39" s="246"/>
      <c r="R39" s="246"/>
      <c r="S39" s="248"/>
      <c r="T39" s="248"/>
      <c r="U39" s="36"/>
      <c r="V39" s="36"/>
      <c r="W39" s="36"/>
      <c r="X39" s="36"/>
    </row>
    <row r="40" spans="2:24" s="24" customFormat="1" ht="17.25" x14ac:dyDescent="0.3">
      <c r="B40" s="35"/>
      <c r="C40" s="302"/>
      <c r="D40" s="302"/>
      <c r="E40" s="302"/>
      <c r="F40" s="300"/>
      <c r="G40" s="246"/>
      <c r="H40" s="246"/>
      <c r="I40" s="246"/>
      <c r="J40" s="246"/>
      <c r="O40" s="246"/>
      <c r="P40" s="246"/>
      <c r="Q40" s="246"/>
      <c r="R40" s="246"/>
      <c r="S40" s="248"/>
      <c r="T40" s="248"/>
      <c r="U40" s="36"/>
      <c r="V40" s="36"/>
      <c r="W40" s="36"/>
      <c r="X40" s="36"/>
    </row>
    <row r="41" spans="2:24" s="24" customFormat="1" ht="17.25" x14ac:dyDescent="0.3">
      <c r="B41" s="35"/>
      <c r="C41" s="300"/>
      <c r="D41" s="300"/>
      <c r="E41" s="300"/>
      <c r="F41" s="300"/>
      <c r="G41" s="246"/>
      <c r="H41" s="246"/>
      <c r="I41" s="246"/>
      <c r="J41" s="246"/>
      <c r="O41" s="246"/>
      <c r="P41" s="246"/>
      <c r="Q41" s="246"/>
      <c r="R41" s="246"/>
      <c r="S41" s="248"/>
      <c r="T41" s="248"/>
    </row>
    <row r="42" spans="2:24" s="24" customFormat="1" x14ac:dyDescent="0.25">
      <c r="B42" s="299"/>
      <c r="C42" s="303"/>
      <c r="D42" s="303"/>
      <c r="E42" s="303"/>
      <c r="F42" s="303"/>
      <c r="G42" s="246"/>
      <c r="H42" s="246"/>
      <c r="I42" s="246"/>
      <c r="J42" s="246"/>
      <c r="O42" s="246"/>
      <c r="P42" s="246"/>
      <c r="Q42" s="246"/>
      <c r="R42" s="246"/>
      <c r="S42" s="246"/>
      <c r="T42" s="246"/>
    </row>
    <row r="43" spans="2:24" s="24" customFormat="1" x14ac:dyDescent="0.25">
      <c r="B43" s="299"/>
      <c r="C43" s="303"/>
      <c r="D43" s="303"/>
      <c r="E43" s="303"/>
      <c r="F43" s="303"/>
      <c r="G43" s="246"/>
      <c r="H43" s="246"/>
      <c r="I43" s="246"/>
      <c r="J43" s="246"/>
      <c r="O43" s="246"/>
      <c r="P43" s="246"/>
      <c r="Q43" s="246"/>
      <c r="R43" s="246"/>
      <c r="S43" s="246"/>
      <c r="T43" s="246"/>
    </row>
    <row r="44" spans="2:24" s="24" customFormat="1" x14ac:dyDescent="0.25">
      <c r="B44" s="36"/>
      <c r="C44" s="248"/>
      <c r="D44" s="248"/>
      <c r="E44" s="248"/>
      <c r="F44" s="248"/>
      <c r="G44" s="246"/>
      <c r="H44" s="246"/>
      <c r="I44" s="246"/>
      <c r="J44" s="246"/>
      <c r="O44" s="246"/>
      <c r="P44" s="246"/>
      <c r="Q44" s="246"/>
      <c r="R44" s="246"/>
      <c r="S44" s="246"/>
      <c r="T44" s="246"/>
    </row>
    <row r="45" spans="2:24" s="24" customFormat="1" x14ac:dyDescent="0.25">
      <c r="B45" s="36"/>
      <c r="C45" s="333"/>
      <c r="D45" s="298"/>
      <c r="E45" s="297"/>
      <c r="F45" s="248"/>
      <c r="G45" s="246"/>
      <c r="H45" s="246"/>
      <c r="I45" s="246"/>
      <c r="J45" s="246"/>
      <c r="O45" s="246"/>
      <c r="P45" s="246"/>
      <c r="Q45" s="246"/>
      <c r="R45" s="246"/>
      <c r="S45" s="251"/>
      <c r="T45" s="251"/>
      <c r="U45" s="94"/>
      <c r="V45" s="94"/>
      <c r="W45" s="94"/>
    </row>
    <row r="46" spans="2:24" s="24" customFormat="1" x14ac:dyDescent="0.25">
      <c r="B46" s="36"/>
      <c r="C46" s="333"/>
      <c r="D46" s="298"/>
      <c r="E46" s="297"/>
      <c r="F46" s="248"/>
      <c r="G46" s="246"/>
      <c r="H46" s="246"/>
      <c r="I46" s="246"/>
      <c r="J46" s="246"/>
      <c r="O46" s="246"/>
      <c r="P46" s="246"/>
      <c r="Q46" s="246"/>
      <c r="R46" s="246"/>
      <c r="S46" s="246"/>
      <c r="T46" s="246"/>
    </row>
    <row r="47" spans="2:24" s="95" customFormat="1" x14ac:dyDescent="0.25">
      <c r="B47" s="36"/>
      <c r="C47" s="248"/>
      <c r="D47" s="248"/>
      <c r="E47" s="248"/>
      <c r="F47" s="248"/>
      <c r="G47" s="252"/>
      <c r="H47" s="252"/>
      <c r="I47" s="252"/>
      <c r="J47" s="252"/>
      <c r="O47" s="252"/>
      <c r="P47" s="252"/>
      <c r="Q47" s="252"/>
      <c r="R47" s="252"/>
      <c r="S47" s="252"/>
      <c r="T47" s="252"/>
    </row>
    <row r="48" spans="2:24" s="24" customFormat="1" x14ac:dyDescent="0.25">
      <c r="B48" s="36"/>
      <c r="C48" s="304"/>
      <c r="D48" s="305"/>
      <c r="E48" s="305"/>
      <c r="F48" s="248"/>
      <c r="G48" s="246"/>
      <c r="H48" s="246"/>
      <c r="I48" s="246"/>
      <c r="J48" s="246"/>
      <c r="O48" s="246"/>
      <c r="P48" s="246"/>
      <c r="Q48" s="246"/>
      <c r="R48" s="246"/>
      <c r="S48" s="246"/>
      <c r="T48" s="246"/>
    </row>
    <row r="49" spans="2:20" s="24" customFormat="1" ht="17.25" customHeight="1" x14ac:dyDescent="0.25">
      <c r="B49" s="36"/>
      <c r="C49" s="304"/>
      <c r="D49" s="331"/>
      <c r="E49" s="331"/>
      <c r="F49" s="248"/>
      <c r="G49" s="246"/>
      <c r="H49" s="246"/>
      <c r="I49" s="246"/>
      <c r="J49" s="246"/>
      <c r="O49" s="246"/>
      <c r="P49" s="246"/>
      <c r="Q49" s="246"/>
      <c r="R49" s="246"/>
      <c r="S49" s="246"/>
      <c r="T49" s="246"/>
    </row>
    <row r="50" spans="2:20" s="24" customFormat="1" ht="14.25" customHeight="1" x14ac:dyDescent="0.25">
      <c r="B50" s="36"/>
      <c r="C50" s="304"/>
      <c r="D50" s="306"/>
      <c r="E50" s="306"/>
      <c r="F50" s="248"/>
      <c r="G50" s="246"/>
      <c r="H50" s="246"/>
      <c r="I50" s="246"/>
      <c r="J50" s="246"/>
      <c r="O50" s="246"/>
      <c r="P50" s="246"/>
      <c r="Q50" s="246"/>
      <c r="R50" s="246"/>
      <c r="S50" s="246"/>
      <c r="T50" s="246"/>
    </row>
    <row r="51" spans="2:20" s="24" customFormat="1" ht="15.75" x14ac:dyDescent="0.25">
      <c r="B51" s="35"/>
      <c r="C51" s="304"/>
      <c r="D51" s="306"/>
      <c r="E51" s="306"/>
      <c r="F51" s="248"/>
      <c r="G51" s="246"/>
      <c r="H51" s="246"/>
      <c r="I51" s="246"/>
      <c r="J51" s="246"/>
      <c r="O51" s="246"/>
      <c r="P51" s="246"/>
      <c r="Q51" s="246"/>
      <c r="R51" s="246"/>
      <c r="S51" s="246"/>
      <c r="T51" s="246"/>
    </row>
    <row r="52" spans="2:20" x14ac:dyDescent="0.25">
      <c r="B52" s="177"/>
      <c r="C52" s="304"/>
      <c r="D52" s="304"/>
      <c r="E52" s="304"/>
      <c r="F52" s="248"/>
      <c r="G52" s="246"/>
      <c r="H52" s="246"/>
      <c r="I52" s="246"/>
      <c r="J52" s="246"/>
      <c r="K52" s="24"/>
      <c r="L52" s="24"/>
      <c r="M52" s="24"/>
      <c r="N52" s="24"/>
    </row>
    <row r="53" spans="2:20" x14ac:dyDescent="0.25">
      <c r="B53" s="36"/>
      <c r="C53" s="304"/>
      <c r="D53" s="304"/>
      <c r="E53" s="304"/>
      <c r="F53" s="248"/>
      <c r="G53" s="246"/>
      <c r="H53" s="246"/>
      <c r="I53" s="246"/>
      <c r="J53" s="246"/>
      <c r="K53" s="24"/>
      <c r="L53" s="24"/>
      <c r="M53" s="24"/>
      <c r="N53" s="24"/>
    </row>
    <row r="54" spans="2:20" x14ac:dyDescent="0.25">
      <c r="B54" s="36"/>
      <c r="C54" s="304"/>
      <c r="D54" s="304"/>
      <c r="E54" s="304"/>
      <c r="F54" s="248"/>
      <c r="G54" s="246"/>
      <c r="H54" s="246"/>
      <c r="I54" s="246"/>
      <c r="J54" s="246"/>
      <c r="K54" s="24"/>
      <c r="L54" s="24"/>
      <c r="M54" s="24"/>
      <c r="N54" s="24"/>
    </row>
    <row r="55" spans="2:20" x14ac:dyDescent="0.25">
      <c r="B55" s="36"/>
      <c r="C55" s="304"/>
      <c r="D55" s="304"/>
      <c r="E55" s="304"/>
      <c r="F55" s="248"/>
      <c r="H55" s="246"/>
      <c r="I55" s="246"/>
      <c r="J55" s="246"/>
      <c r="K55" s="24"/>
      <c r="L55" s="24"/>
      <c r="M55" s="24"/>
      <c r="N55" s="24"/>
    </row>
    <row r="56" spans="2:20" x14ac:dyDescent="0.25">
      <c r="B56" s="36"/>
      <c r="C56" s="137"/>
      <c r="D56" s="137"/>
      <c r="E56" s="137"/>
      <c r="F56" s="36"/>
      <c r="H56" s="24"/>
      <c r="I56" s="24"/>
      <c r="J56" s="24"/>
      <c r="K56" s="24"/>
      <c r="L56" s="24"/>
      <c r="M56" s="24"/>
      <c r="N56" s="24"/>
    </row>
    <row r="57" spans="2:20" x14ac:dyDescent="0.25">
      <c r="B57" s="24"/>
      <c r="C57" s="137"/>
      <c r="D57" s="137"/>
      <c r="E57" s="137"/>
      <c r="F57" s="24"/>
      <c r="H57" s="24"/>
      <c r="I57" s="24"/>
      <c r="J57" s="24"/>
      <c r="K57" s="24"/>
      <c r="L57" s="24"/>
      <c r="M57" s="24"/>
      <c r="N57" s="24"/>
    </row>
    <row r="58" spans="2:20" x14ac:dyDescent="0.25">
      <c r="B58" s="24"/>
      <c r="C58" s="24"/>
      <c r="D58" s="24"/>
      <c r="E58" s="24"/>
      <c r="F58" s="24"/>
      <c r="H58" s="24"/>
      <c r="I58" s="24"/>
      <c r="J58" s="24"/>
      <c r="K58" s="24"/>
      <c r="L58" s="24"/>
      <c r="M58" s="24"/>
      <c r="N58" s="24"/>
    </row>
    <row r="59" spans="2:20" x14ac:dyDescent="0.25">
      <c r="B59" s="24"/>
      <c r="C59" s="137"/>
      <c r="D59" s="137"/>
      <c r="E59" s="137"/>
      <c r="F59" s="24"/>
      <c r="H59" s="24"/>
      <c r="I59" s="24"/>
      <c r="J59" s="24"/>
      <c r="K59" s="24"/>
      <c r="L59" s="24"/>
      <c r="M59" s="24"/>
      <c r="N59" s="24"/>
    </row>
    <row r="60" spans="2:20" x14ac:dyDescent="0.25">
      <c r="B60" s="24"/>
      <c r="C60" s="24"/>
      <c r="D60" s="24"/>
      <c r="E60" s="24"/>
      <c r="F60" s="24"/>
      <c r="H60" s="24"/>
      <c r="I60" s="24"/>
      <c r="J60" s="24"/>
      <c r="K60" s="24"/>
      <c r="L60" s="24"/>
      <c r="M60" s="24"/>
      <c r="N60" s="24"/>
    </row>
    <row r="61" spans="2:20" x14ac:dyDescent="0.25">
      <c r="B61" s="24"/>
      <c r="C61" s="137"/>
      <c r="D61" s="137"/>
      <c r="E61" s="137"/>
      <c r="F61" s="24"/>
      <c r="H61" s="24"/>
      <c r="I61" s="24"/>
      <c r="J61" s="24"/>
      <c r="K61" s="24"/>
      <c r="L61" s="24"/>
      <c r="M61" s="24"/>
      <c r="N61" s="24"/>
    </row>
    <row r="62" spans="2:20" x14ac:dyDescent="0.25">
      <c r="B62" s="24"/>
      <c r="C62" s="24"/>
      <c r="D62" s="24"/>
      <c r="E62" s="24"/>
      <c r="F62" s="24"/>
      <c r="H62" s="24"/>
      <c r="I62" s="24"/>
      <c r="J62" s="24"/>
      <c r="K62" s="24"/>
      <c r="L62" s="24"/>
      <c r="M62" s="24"/>
      <c r="N62" s="24"/>
    </row>
    <row r="63" spans="2:20" x14ac:dyDescent="0.25">
      <c r="B63" s="24"/>
      <c r="C63" s="137"/>
      <c r="D63" s="137"/>
      <c r="E63" s="137"/>
      <c r="F63" s="24"/>
      <c r="H63" s="24"/>
      <c r="I63" s="24"/>
      <c r="J63" s="24"/>
      <c r="K63" s="24"/>
      <c r="L63" s="24"/>
      <c r="M63" s="24"/>
      <c r="N63" s="24"/>
    </row>
    <row r="64" spans="2:20" x14ac:dyDescent="0.25">
      <c r="B64" s="24"/>
      <c r="C64" s="24"/>
      <c r="D64" s="24"/>
      <c r="E64" s="24"/>
      <c r="F64" s="24"/>
      <c r="H64" s="24"/>
      <c r="I64" s="24"/>
      <c r="J64" s="24"/>
      <c r="K64" s="24"/>
      <c r="L64" s="24"/>
      <c r="M64" s="24"/>
      <c r="N64" s="24"/>
    </row>
    <row r="65" spans="2:14" x14ac:dyDescent="0.25">
      <c r="B65" s="24"/>
      <c r="C65" s="137"/>
      <c r="D65" s="137"/>
      <c r="E65" s="137"/>
      <c r="F65" s="24"/>
      <c r="H65" s="24"/>
      <c r="I65" s="24"/>
      <c r="J65" s="24"/>
      <c r="K65" s="24"/>
      <c r="L65" s="24"/>
      <c r="M65" s="24"/>
      <c r="N65" s="24"/>
    </row>
    <row r="66" spans="2:14" x14ac:dyDescent="0.25">
      <c r="B66" s="24"/>
      <c r="C66" s="24"/>
      <c r="D66" s="24"/>
      <c r="E66" s="24"/>
      <c r="F66" s="24"/>
      <c r="H66" s="24"/>
      <c r="I66" s="24"/>
      <c r="J66" s="24"/>
      <c r="K66" s="24"/>
      <c r="L66" s="24"/>
      <c r="M66" s="24"/>
      <c r="N66" s="24"/>
    </row>
    <row r="67" spans="2:14" x14ac:dyDescent="0.25">
      <c r="B67" s="24"/>
      <c r="C67" s="24"/>
      <c r="D67" s="24"/>
      <c r="E67" s="24"/>
      <c r="F67" s="24"/>
      <c r="H67" s="24"/>
      <c r="I67" s="24"/>
      <c r="J67" s="24"/>
      <c r="K67" s="24"/>
      <c r="L67" s="24"/>
      <c r="M67" s="24"/>
      <c r="N67" s="24"/>
    </row>
    <row r="68" spans="2:14" x14ac:dyDescent="0.25">
      <c r="B68" s="24"/>
      <c r="C68" s="24"/>
      <c r="D68" s="24"/>
      <c r="E68" s="24"/>
      <c r="F68" s="24"/>
      <c r="H68" s="24"/>
      <c r="I68" s="24"/>
      <c r="J68" s="24"/>
      <c r="K68" s="24"/>
      <c r="L68" s="24"/>
      <c r="M68" s="24"/>
      <c r="N68" s="24"/>
    </row>
    <row r="69" spans="2:14" x14ac:dyDescent="0.25">
      <c r="B69" s="24"/>
      <c r="C69" s="24"/>
      <c r="D69" s="24"/>
      <c r="E69" s="24"/>
      <c r="F69" s="24"/>
      <c r="H69" s="24"/>
      <c r="I69" s="24"/>
      <c r="J69" s="24"/>
      <c r="K69" s="24"/>
      <c r="L69" s="24"/>
      <c r="M69" s="24"/>
      <c r="N69" s="24"/>
    </row>
    <row r="70" spans="2:14" x14ac:dyDescent="0.25">
      <c r="B70" s="24"/>
      <c r="C70" s="24"/>
      <c r="D70" s="24"/>
      <c r="E70" s="24"/>
      <c r="F70" s="24"/>
      <c r="H70" s="24"/>
      <c r="I70" s="24"/>
      <c r="J70" s="24"/>
      <c r="K70" s="24"/>
      <c r="L70" s="24"/>
      <c r="M70" s="24"/>
      <c r="N70" s="24"/>
    </row>
    <row r="71" spans="2:14" x14ac:dyDescent="0.25">
      <c r="B71" s="24"/>
      <c r="C71" s="24"/>
      <c r="D71" s="24"/>
      <c r="E71" s="24"/>
      <c r="F71" s="24"/>
      <c r="H71" s="24"/>
      <c r="I71" s="24"/>
      <c r="J71" s="24"/>
      <c r="K71" s="24"/>
      <c r="L71" s="24"/>
      <c r="M71" s="24"/>
      <c r="N71" s="24"/>
    </row>
    <row r="72" spans="2:14" x14ac:dyDescent="0.25">
      <c r="B72" s="24"/>
      <c r="C72" s="24"/>
      <c r="D72" s="24"/>
      <c r="E72" s="24"/>
      <c r="F72" s="24"/>
      <c r="H72" s="24"/>
      <c r="I72" s="24"/>
      <c r="J72" s="24"/>
      <c r="K72" s="24"/>
      <c r="L72" s="24"/>
      <c r="M72" s="24"/>
      <c r="N72" s="24"/>
    </row>
    <row r="73" spans="2:14" x14ac:dyDescent="0.25">
      <c r="B73" s="24"/>
      <c r="C73" s="24"/>
      <c r="D73" s="24"/>
      <c r="E73" s="24"/>
      <c r="F73" s="24"/>
      <c r="H73" s="24"/>
      <c r="I73" s="24"/>
      <c r="J73" s="24"/>
      <c r="K73" s="24"/>
      <c r="L73" s="24"/>
      <c r="M73" s="24"/>
      <c r="N73" s="24"/>
    </row>
    <row r="74" spans="2:14" x14ac:dyDescent="0.25">
      <c r="B74" s="24"/>
      <c r="C74" s="24"/>
      <c r="D74" s="24"/>
      <c r="E74" s="24"/>
      <c r="F74" s="24"/>
      <c r="H74" s="24"/>
      <c r="I74" s="24"/>
      <c r="J74" s="24"/>
      <c r="K74" s="24"/>
      <c r="L74" s="24"/>
      <c r="M74" s="24"/>
      <c r="N74" s="24"/>
    </row>
    <row r="75" spans="2:14" x14ac:dyDescent="0.25">
      <c r="B75" s="24"/>
      <c r="C75" s="24"/>
      <c r="D75" s="24"/>
      <c r="E75" s="24"/>
      <c r="F75" s="24"/>
      <c r="H75" s="24"/>
      <c r="I75" s="24"/>
      <c r="J75" s="24"/>
      <c r="K75" s="24"/>
      <c r="L75" s="24"/>
      <c r="M75" s="24"/>
      <c r="N75" s="24"/>
    </row>
    <row r="76" spans="2:14" x14ac:dyDescent="0.25">
      <c r="B76" s="24"/>
      <c r="C76" s="24"/>
      <c r="D76" s="24"/>
      <c r="E76" s="24"/>
      <c r="F76" s="24"/>
      <c r="H76" s="24"/>
      <c r="I76" s="24"/>
      <c r="J76" s="24"/>
      <c r="K76" s="24"/>
      <c r="L76" s="24"/>
      <c r="M76" s="24"/>
      <c r="N76" s="24"/>
    </row>
    <row r="77" spans="2:14" x14ac:dyDescent="0.25">
      <c r="B77" s="24"/>
      <c r="C77" s="24"/>
      <c r="D77" s="24"/>
      <c r="E77" s="24"/>
      <c r="F77" s="24"/>
      <c r="H77" s="24"/>
      <c r="I77" s="24"/>
      <c r="J77" s="24"/>
      <c r="K77" s="24"/>
      <c r="L77" s="24"/>
      <c r="M77" s="24"/>
      <c r="N77" s="24"/>
    </row>
    <row r="78" spans="2:14" x14ac:dyDescent="0.25">
      <c r="B78" s="24"/>
      <c r="C78" s="24"/>
      <c r="D78" s="24"/>
      <c r="E78" s="24"/>
      <c r="F78" s="24"/>
      <c r="H78" s="24"/>
      <c r="I78" s="24"/>
      <c r="J78" s="24"/>
      <c r="K78" s="24"/>
      <c r="L78" s="24"/>
      <c r="M78" s="24"/>
      <c r="N78" s="24"/>
    </row>
    <row r="79" spans="2:14" x14ac:dyDescent="0.25">
      <c r="B79" s="24"/>
      <c r="C79" s="24"/>
      <c r="D79" s="24"/>
      <c r="E79" s="24"/>
      <c r="F79" s="24"/>
      <c r="H79" s="24"/>
      <c r="I79" s="24"/>
      <c r="J79" s="24"/>
      <c r="K79" s="24"/>
      <c r="L79" s="24"/>
      <c r="M79" s="24"/>
      <c r="N79" s="24"/>
    </row>
    <row r="80" spans="2:14" x14ac:dyDescent="0.25">
      <c r="B80" s="24"/>
      <c r="C80" s="24"/>
      <c r="D80" s="24"/>
      <c r="E80" s="24"/>
      <c r="F80" s="24"/>
      <c r="H80" s="24"/>
      <c r="I80" s="24"/>
      <c r="J80" s="24"/>
      <c r="K80" s="24"/>
      <c r="L80" s="24"/>
      <c r="M80" s="24"/>
      <c r="N80" s="24"/>
    </row>
    <row r="81" spans="2:14" x14ac:dyDescent="0.25">
      <c r="B81" s="24"/>
      <c r="C81" s="24"/>
      <c r="D81" s="24"/>
      <c r="E81" s="24"/>
      <c r="F81" s="24"/>
      <c r="H81" s="24"/>
      <c r="I81" s="24"/>
      <c r="J81" s="24"/>
      <c r="K81" s="24"/>
      <c r="L81" s="24"/>
      <c r="M81" s="24"/>
      <c r="N81" s="24"/>
    </row>
    <row r="82" spans="2:14" x14ac:dyDescent="0.25">
      <c r="B82" s="24"/>
      <c r="C82" s="24"/>
      <c r="D82" s="24"/>
      <c r="E82" s="24"/>
      <c r="F82" s="24"/>
      <c r="H82" s="24"/>
      <c r="I82" s="24"/>
      <c r="J82" s="24"/>
      <c r="K82" s="24"/>
      <c r="L82" s="24"/>
      <c r="M82" s="24"/>
      <c r="N82" s="24"/>
    </row>
    <row r="83" spans="2:14" x14ac:dyDescent="0.25">
      <c r="B83" s="24"/>
      <c r="C83" s="24"/>
      <c r="D83" s="24"/>
      <c r="E83" s="24"/>
      <c r="F83" s="24"/>
      <c r="H83" s="24"/>
      <c r="I83" s="24"/>
      <c r="J83" s="24"/>
      <c r="K83" s="24"/>
      <c r="L83" s="24"/>
      <c r="M83" s="24"/>
      <c r="N83" s="24"/>
    </row>
    <row r="84" spans="2:14" x14ac:dyDescent="0.25">
      <c r="B84" s="24"/>
      <c r="C84" s="24"/>
      <c r="D84" s="24"/>
      <c r="E84" s="24"/>
      <c r="F84" s="24"/>
      <c r="H84" s="24"/>
      <c r="I84" s="24"/>
      <c r="J84" s="24"/>
      <c r="K84" s="24"/>
      <c r="L84" s="24"/>
      <c r="M84" s="24"/>
      <c r="N84" s="24"/>
    </row>
    <row r="85" spans="2:14" x14ac:dyDescent="0.25">
      <c r="B85" s="24"/>
      <c r="C85" s="24"/>
      <c r="D85" s="24"/>
      <c r="E85" s="24"/>
      <c r="F85" s="24"/>
      <c r="H85" s="24"/>
      <c r="I85" s="24"/>
      <c r="J85" s="24"/>
      <c r="K85" s="24"/>
      <c r="L85" s="24"/>
      <c r="M85" s="24"/>
      <c r="N85" s="24"/>
    </row>
    <row r="86" spans="2:14" x14ac:dyDescent="0.25">
      <c r="B86" s="24"/>
      <c r="C86" s="24"/>
      <c r="D86" s="24"/>
      <c r="E86" s="24"/>
      <c r="F86" s="24"/>
      <c r="H86" s="24"/>
      <c r="I86" s="24"/>
      <c r="J86" s="24"/>
      <c r="K86" s="24"/>
      <c r="L86" s="24"/>
      <c r="M86" s="24"/>
      <c r="N86" s="24"/>
    </row>
    <row r="87" spans="2:14" x14ac:dyDescent="0.25">
      <c r="B87" s="24"/>
      <c r="C87" s="24"/>
      <c r="D87" s="24"/>
      <c r="E87" s="24"/>
      <c r="F87" s="24"/>
      <c r="H87" s="24"/>
      <c r="I87" s="24"/>
      <c r="J87" s="24"/>
      <c r="K87" s="24"/>
      <c r="L87" s="24"/>
      <c r="M87" s="24"/>
      <c r="N87" s="24"/>
    </row>
    <row r="88" spans="2:14" x14ac:dyDescent="0.25">
      <c r="B88" s="24"/>
      <c r="C88" s="24"/>
      <c r="D88" s="24"/>
      <c r="E88" s="24"/>
      <c r="F88" s="24"/>
      <c r="H88" s="24"/>
      <c r="I88" s="24"/>
      <c r="J88" s="24"/>
      <c r="K88" s="24"/>
      <c r="L88" s="24"/>
      <c r="M88" s="24"/>
      <c r="N88" s="24"/>
    </row>
    <row r="89" spans="2:14" x14ac:dyDescent="0.25">
      <c r="B89" s="24"/>
      <c r="C89" s="24"/>
      <c r="D89" s="24"/>
      <c r="E89" s="24"/>
      <c r="F89" s="24"/>
      <c r="H89" s="24"/>
      <c r="I89" s="24"/>
      <c r="J89" s="24"/>
      <c r="K89" s="24"/>
      <c r="L89" s="24"/>
      <c r="M89" s="24"/>
      <c r="N89" s="24"/>
    </row>
    <row r="90" spans="2:14" x14ac:dyDescent="0.25">
      <c r="B90" s="24"/>
      <c r="C90" s="24"/>
      <c r="D90" s="24"/>
      <c r="E90" s="24"/>
      <c r="F90" s="24"/>
    </row>
    <row r="91" spans="2:14" x14ac:dyDescent="0.25">
      <c r="B91" s="24"/>
      <c r="C91" s="24"/>
      <c r="D91" s="24"/>
      <c r="E91" s="24"/>
      <c r="F91" s="24"/>
    </row>
    <row r="92" spans="2:14" x14ac:dyDescent="0.25">
      <c r="B92" s="24"/>
      <c r="C92" s="24"/>
      <c r="D92" s="24"/>
      <c r="E92" s="24"/>
      <c r="F92" s="24"/>
    </row>
    <row r="93" spans="2:14" x14ac:dyDescent="0.25">
      <c r="B93" s="24"/>
      <c r="C93" s="24"/>
      <c r="D93" s="24"/>
      <c r="E93" s="24"/>
      <c r="F93" s="24"/>
    </row>
    <row r="94" spans="2:14" x14ac:dyDescent="0.25">
      <c r="B94" s="24"/>
      <c r="C94" s="24"/>
      <c r="D94" s="24"/>
      <c r="E94" s="24"/>
      <c r="F94" s="24"/>
    </row>
    <row r="95" spans="2:14" x14ac:dyDescent="0.25">
      <c r="B95" s="24"/>
      <c r="C95" s="24"/>
      <c r="D95" s="24"/>
      <c r="E95" s="24"/>
      <c r="F95" s="24"/>
    </row>
    <row r="96" spans="2:14" x14ac:dyDescent="0.25">
      <c r="B96" s="24"/>
      <c r="C96" s="24"/>
      <c r="D96" s="24"/>
      <c r="E96" s="24"/>
      <c r="F96" s="24"/>
    </row>
    <row r="97" spans="2:6" x14ac:dyDescent="0.25">
      <c r="B97" s="24"/>
      <c r="C97" s="24"/>
      <c r="D97" s="24"/>
      <c r="E97" s="24"/>
      <c r="F97" s="24"/>
    </row>
    <row r="98" spans="2:6" x14ac:dyDescent="0.25">
      <c r="B98" s="24"/>
      <c r="C98" s="24"/>
      <c r="D98" s="24"/>
      <c r="E98" s="24"/>
      <c r="F98" s="24"/>
    </row>
    <row r="99" spans="2:6" x14ac:dyDescent="0.25">
      <c r="B99" s="24"/>
      <c r="C99" s="24"/>
      <c r="D99" s="24"/>
      <c r="E99" s="24"/>
      <c r="F99" s="24"/>
    </row>
    <row r="100" spans="2:6" x14ac:dyDescent="0.25">
      <c r="B100" s="24"/>
      <c r="C100" s="24"/>
      <c r="D100" s="24"/>
      <c r="E100" s="24"/>
      <c r="F100" s="24"/>
    </row>
    <row r="101" spans="2:6" x14ac:dyDescent="0.25">
      <c r="B101" s="24"/>
      <c r="C101" s="24"/>
      <c r="D101" s="24"/>
      <c r="E101" s="24"/>
      <c r="F101" s="24"/>
    </row>
  </sheetData>
  <sheetProtection sheet="1" objects="1" selectLockedCells="1"/>
  <mergeCells count="28">
    <mergeCell ref="I17:M17"/>
    <mergeCell ref="I18:J18"/>
    <mergeCell ref="K18:L18"/>
    <mergeCell ref="B2:E2"/>
    <mergeCell ref="J26:M26"/>
    <mergeCell ref="J13:M13"/>
    <mergeCell ref="J14:M14"/>
    <mergeCell ref="J19:M19"/>
    <mergeCell ref="I11:M11"/>
    <mergeCell ref="I12:K12"/>
    <mergeCell ref="B1:N1"/>
    <mergeCell ref="B3:N3"/>
    <mergeCell ref="B5:F5"/>
    <mergeCell ref="B6:F6"/>
    <mergeCell ref="C8:C9"/>
    <mergeCell ref="E8:E9"/>
    <mergeCell ref="D8:D9"/>
    <mergeCell ref="I6:M7"/>
    <mergeCell ref="H5:N5"/>
    <mergeCell ref="B7:C7"/>
    <mergeCell ref="D49:E49"/>
    <mergeCell ref="B34:F34"/>
    <mergeCell ref="C45:C46"/>
    <mergeCell ref="J20:M20"/>
    <mergeCell ref="J25:M25"/>
    <mergeCell ref="I23:M23"/>
    <mergeCell ref="I24:J24"/>
    <mergeCell ref="K24:L24"/>
  </mergeCells>
  <hyperlinks>
    <hyperlink ref="I12:K12" r:id="rId1" display="For more info, click here." xr:uid="{6E5A7DDD-12B3-4FB3-A17D-B1FA5D21E19E}"/>
    <hyperlink ref="K18:L18" r:id="rId2" display="For more info, click here." xr:uid="{270040ED-EA3E-47B7-AAD6-2E50F7690B2E}"/>
    <hyperlink ref="K24:L24" r:id="rId3" display="For more info, click here." xr:uid="{97D26851-38A0-4CFD-A148-57164798E9C7}"/>
    <hyperlink ref="D7" r:id="rId4" display="CDC Wonder" xr:uid="{AE57F8C6-386D-47A3-9E08-4CF62B6CACDF}"/>
  </hyperlinks>
  <pageMargins left="0.7" right="0.7" top="0.75" bottom="0.75" header="0.3" footer="0.3"/>
  <pageSetup orientation="portrait" horizontalDpi="300" verticalDpi="300" r:id="rId5"/>
  <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CD6E85-CE2E-4158-A3B2-A3C87887CAFF}">
          <x14:formula1>
            <xm:f>'LE Detailed Calculator'!$B$12:$B$30</xm:f>
          </x14:formula1>
          <xm:sqref>D45:E45 J8:K8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2000-7130-45FC-8E0E-D590BBBFFA46}">
  <sheetPr codeName="Sheet2"/>
  <dimension ref="A1:AI100"/>
  <sheetViews>
    <sheetView topLeftCell="A52" workbookViewId="0">
      <selection activeCell="D24" sqref="D24"/>
    </sheetView>
  </sheetViews>
  <sheetFormatPr defaultRowHeight="15" x14ac:dyDescent="0.25"/>
  <cols>
    <col min="1" max="1" width="9.140625" style="139"/>
    <col min="2" max="2" width="17.5703125" style="139" customWidth="1"/>
    <col min="3" max="3" width="12.85546875" customWidth="1"/>
    <col min="4" max="4" width="12.7109375" customWidth="1"/>
    <col min="5" max="5" width="13.28515625" customWidth="1"/>
    <col min="6" max="6" width="17.5703125" customWidth="1"/>
    <col min="7" max="7" width="13.42578125" customWidth="1"/>
    <col min="8" max="8" width="12.28515625" customWidth="1"/>
    <col min="9" max="9" width="17.5703125" customWidth="1"/>
    <col min="10" max="10" width="11.5703125" customWidth="1"/>
    <col min="11" max="11" width="10.28515625" customWidth="1"/>
    <col min="12" max="12" width="11.7109375" customWidth="1"/>
    <col min="13" max="13" width="16" customWidth="1"/>
    <col min="14" max="14" width="14.5703125" customWidth="1"/>
    <col min="16" max="16" width="16.7109375" customWidth="1"/>
    <col min="17" max="17" width="11.85546875" customWidth="1"/>
    <col min="18" max="18" width="14" customWidth="1"/>
    <col min="19" max="19" width="11.42578125" customWidth="1"/>
    <col min="20" max="20" width="12.140625" customWidth="1"/>
    <col min="21" max="21" width="12.28515625" customWidth="1"/>
    <col min="22" max="22" width="11.5703125" bestFit="1" customWidth="1"/>
    <col min="23" max="23" width="9.140625" style="33"/>
    <col min="24" max="24" width="11.5703125" style="33" bestFit="1" customWidth="1"/>
    <col min="25" max="25" width="12.85546875" style="33" customWidth="1"/>
    <col min="26" max="26" width="11.28515625" style="33" customWidth="1"/>
    <col min="27" max="27" width="10.28515625" customWidth="1"/>
    <col min="28" max="28" width="24.28515625" customWidth="1"/>
    <col min="29" max="29" width="48.42578125" style="2" customWidth="1"/>
    <col min="30" max="30" width="10.5703125" customWidth="1"/>
  </cols>
  <sheetData>
    <row r="1" spans="1:30" s="40" customFormat="1" ht="17.25" x14ac:dyDescent="0.3">
      <c r="A1" s="253" t="s">
        <v>127</v>
      </c>
      <c r="B1" s="137"/>
      <c r="C1" s="137"/>
      <c r="D1" s="138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spans="1:30" s="40" customFormat="1" ht="17.25" x14ac:dyDescent="0.3">
      <c r="A2" s="254" t="s">
        <v>173</v>
      </c>
      <c r="B2" s="255"/>
      <c r="C2" s="255"/>
      <c r="D2" s="256"/>
      <c r="E2" s="255"/>
      <c r="F2" s="255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30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30" s="1" customFormat="1" ht="17.25" x14ac:dyDescent="0.25">
      <c r="A4" s="128" t="s">
        <v>80</v>
      </c>
      <c r="B4" s="128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4"/>
      <c r="X4" s="134"/>
      <c r="Y4" s="134"/>
      <c r="Z4" s="134"/>
    </row>
    <row r="5" spans="1:30" s="153" customFormat="1" ht="48.75" customHeight="1" x14ac:dyDescent="0.2">
      <c r="A5" s="175"/>
      <c r="B5" s="150" t="s">
        <v>96</v>
      </c>
      <c r="C5" s="150" t="s">
        <v>112</v>
      </c>
      <c r="D5" s="150" t="s">
        <v>69</v>
      </c>
      <c r="E5" s="37" t="s">
        <v>25</v>
      </c>
      <c r="F5" s="37" t="s">
        <v>26</v>
      </c>
      <c r="G5" s="37" t="s">
        <v>53</v>
      </c>
      <c r="H5" s="37" t="s">
        <v>29</v>
      </c>
      <c r="I5" s="37" t="s">
        <v>30</v>
      </c>
      <c r="J5" s="200" t="s">
        <v>31</v>
      </c>
      <c r="K5" s="37" t="s">
        <v>32</v>
      </c>
      <c r="L5" s="37" t="s">
        <v>33</v>
      </c>
      <c r="M5" s="208" t="s">
        <v>34</v>
      </c>
      <c r="N5" s="38" t="s">
        <v>64</v>
      </c>
      <c r="O5" s="133" t="s">
        <v>19</v>
      </c>
      <c r="P5" s="37" t="s">
        <v>131</v>
      </c>
      <c r="Q5" s="39" t="s">
        <v>132</v>
      </c>
      <c r="R5" s="148" t="s">
        <v>133</v>
      </c>
      <c r="S5" s="148" t="s">
        <v>21</v>
      </c>
      <c r="T5" s="148" t="s">
        <v>22</v>
      </c>
      <c r="U5" s="148" t="s">
        <v>23</v>
      </c>
      <c r="V5" s="148" t="s">
        <v>134</v>
      </c>
      <c r="W5" s="149" t="s">
        <v>135</v>
      </c>
      <c r="X5" s="373" t="s">
        <v>60</v>
      </c>
      <c r="Y5" s="374"/>
      <c r="Z5" s="371" t="s">
        <v>113</v>
      </c>
      <c r="AA5" s="372"/>
      <c r="AB5" s="151" t="s">
        <v>114</v>
      </c>
      <c r="AC5" s="180" t="s">
        <v>116</v>
      </c>
      <c r="AD5" s="152" t="s">
        <v>65</v>
      </c>
    </row>
    <row r="6" spans="1:30" x14ac:dyDescent="0.25">
      <c r="A6" s="36"/>
      <c r="B6" s="147" t="s">
        <v>0</v>
      </c>
      <c r="C6" s="154">
        <f>'Mortality Calculator'!E10</f>
        <v>40845</v>
      </c>
      <c r="D6" s="154">
        <f>'Mortality Calculator'!D10</f>
        <v>356</v>
      </c>
      <c r="E6" s="140">
        <v>1</v>
      </c>
      <c r="F6" s="56">
        <v>0.1</v>
      </c>
      <c r="G6" s="57">
        <f>D6/C6</f>
        <v>8.7158770963398219E-3</v>
      </c>
      <c r="H6" s="57">
        <f t="shared" ref="H6:H23" si="0">(E6*G6)/(1+(1-F6)*E6*G6)</f>
        <v>8.6480393728713915E-3</v>
      </c>
      <c r="I6" s="196">
        <f t="shared" ref="I6:I24" si="1">1-H6</f>
        <v>0.9913519606271286</v>
      </c>
      <c r="J6" s="201">
        <v>100000</v>
      </c>
      <c r="K6" s="58">
        <f t="shared" ref="K6:K24" si="2">H6*J6</f>
        <v>864.80393728713909</v>
      </c>
      <c r="L6" s="59">
        <f t="shared" ref="L6:L23" si="3">(J7*E6)+(K6*E6*F6)</f>
        <v>99221.676456441564</v>
      </c>
      <c r="M6" s="209">
        <f>SUM(L6:L$24)</f>
        <v>7713992.9808565136</v>
      </c>
      <c r="N6" s="205">
        <f t="shared" ref="N6:N24" si="4">M6/J6</f>
        <v>77.139929808565142</v>
      </c>
      <c r="O6" s="61">
        <f>_xlfn.IFS(D6=0, 0, D6&gt;0, (H6^2*(1-H6))/D6)</f>
        <v>2.0826351226701689E-7</v>
      </c>
      <c r="P6" s="59">
        <f t="shared" ref="P6:P23" si="5">(J6^2)*(((1-F6)*E6+N7)^2)*O6</f>
        <v>12577351.706180071</v>
      </c>
      <c r="Q6" s="59">
        <f>Q7+P6</f>
        <v>90639714.401432633</v>
      </c>
      <c r="R6" s="61">
        <f t="shared" ref="R6:R24" si="6">Q6/(J6^2)</f>
        <v>9.0639714401432626E-3</v>
      </c>
      <c r="S6" s="61">
        <f>$K$24/J6</f>
        <v>0.39376074910680925</v>
      </c>
      <c r="T6" s="61">
        <f>S6^2/($G$24^3*$C$24)</f>
        <v>1.0494831429442462E-3</v>
      </c>
      <c r="U6" s="218">
        <f t="shared" ref="U6:U24" si="7">T6+R6</f>
        <v>1.011345458308751E-2</v>
      </c>
      <c r="V6" s="57">
        <f t="shared" ref="V6:V24" si="8">SQRT(U6)</f>
        <v>0.10056567298580321</v>
      </c>
      <c r="W6" s="57">
        <f t="shared" ref="W6:W24" si="9">1.96*V6</f>
        <v>0.19710871905217428</v>
      </c>
      <c r="X6" s="60">
        <f t="shared" ref="X6:X24" si="10">N6-W6</f>
        <v>76.942821089512975</v>
      </c>
      <c r="Y6" s="60">
        <f t="shared" ref="Y6:Y24" si="11">N6+W6</f>
        <v>77.33703852761731</v>
      </c>
      <c r="Z6" s="160">
        <f t="shared" ref="Z6:Z24" si="12">ROUND(X6,1)</f>
        <v>76.900000000000006</v>
      </c>
      <c r="AA6" s="160">
        <f t="shared" ref="AA6:AA24" si="13">ROUND(Y6,1)</f>
        <v>77.3</v>
      </c>
      <c r="AB6" s="62" t="str">
        <f>Z6&amp;" to "&amp;AA6&amp;" years"</f>
        <v>76.9 to 77.3 years</v>
      </c>
      <c r="AC6" s="181" t="str">
        <f>"The error margin around this estimate is "&amp;Z6&amp;" to "&amp;AA6&amp;" years."</f>
        <v>The error margin around this estimate is 76.9 to 77.3 years.</v>
      </c>
      <c r="AD6" s="33">
        <f t="shared" ref="AD6:AD24" si="14">IF(V6/N6 &gt; 0.25, 1, 0)</f>
        <v>0</v>
      </c>
    </row>
    <row r="7" spans="1:30" x14ac:dyDescent="0.25">
      <c r="A7" s="36"/>
      <c r="B7" s="155" t="s">
        <v>1</v>
      </c>
      <c r="C7" s="154">
        <f>'Mortality Calculator'!E11</f>
        <v>160100</v>
      </c>
      <c r="D7" s="154">
        <f>'Mortality Calculator'!D11</f>
        <v>58</v>
      </c>
      <c r="E7" s="63">
        <v>4</v>
      </c>
      <c r="F7" s="63">
        <v>0.5</v>
      </c>
      <c r="G7" s="64">
        <f t="shared" ref="G7:G24" si="15">D7/C7</f>
        <v>3.6227357901311678E-4</v>
      </c>
      <c r="H7" s="64">
        <f t="shared" si="0"/>
        <v>1.4480451390622661E-3</v>
      </c>
      <c r="I7" s="197">
        <f t="shared" si="1"/>
        <v>0.99855195486093773</v>
      </c>
      <c r="J7" s="202">
        <f>MAX(J6*(1-H6), 0)</f>
        <v>99135.196062712857</v>
      </c>
      <c r="K7" s="65">
        <f t="shared" si="2"/>
        <v>143.55223876859606</v>
      </c>
      <c r="L7" s="66">
        <f t="shared" si="3"/>
        <v>396253.67977331427</v>
      </c>
      <c r="M7" s="210">
        <f>SUM(L7:L$24)</f>
        <v>7614771.3044000715</v>
      </c>
      <c r="N7" s="206">
        <f t="shared" si="4"/>
        <v>76.811986124312227</v>
      </c>
      <c r="O7" s="61">
        <f t="shared" ref="O7:O23" si="16">_xlfn.IFS(D7=0, 0, D7&gt;0, (H7^2*(1-H7))/D7)</f>
        <v>3.609997264536637E-8</v>
      </c>
      <c r="P7" s="66">
        <f t="shared" si="5"/>
        <v>1991423.5989327072</v>
      </c>
      <c r="Q7" s="66">
        <f t="shared" ref="Q7:Q23" si="17">Q8+P7</f>
        <v>78062362.695252568</v>
      </c>
      <c r="R7" s="68">
        <f t="shared" si="6"/>
        <v>7.9430254149503131E-3</v>
      </c>
      <c r="S7" s="68">
        <f t="shared" ref="S7:S24" si="18">$K$24/J7</f>
        <v>0.39719571327393799</v>
      </c>
      <c r="T7" s="68">
        <f t="shared" ref="T7:T24" si="19">S7^2/($G$24^3*$C$24)</f>
        <v>1.0678732988791593E-3</v>
      </c>
      <c r="U7" s="219">
        <f>T7+R7</f>
        <v>9.0108987138294728E-3</v>
      </c>
      <c r="V7" s="64">
        <f t="shared" si="8"/>
        <v>9.492575369113207E-2</v>
      </c>
      <c r="W7" s="64">
        <f t="shared" si="9"/>
        <v>0.18605447723461885</v>
      </c>
      <c r="X7" s="67">
        <f t="shared" si="10"/>
        <v>76.625931647077607</v>
      </c>
      <c r="Y7" s="67">
        <f t="shared" si="11"/>
        <v>76.998040601546847</v>
      </c>
      <c r="Z7" s="73">
        <f t="shared" si="12"/>
        <v>76.599999999999994</v>
      </c>
      <c r="AA7" s="73">
        <f t="shared" si="13"/>
        <v>77</v>
      </c>
      <c r="AB7" s="34" t="str">
        <f t="shared" ref="AB7:AB24" si="20">Z7&amp;" to "&amp;AA7&amp;" years"</f>
        <v>76.6 to 77 years</v>
      </c>
      <c r="AC7" s="181" t="str">
        <f>"The error margin around this estimate is "&amp;Z7&amp;" to "&amp;AA7&amp;" years."</f>
        <v>The error margin around this estimate is 76.6 to 77 years.</v>
      </c>
      <c r="AD7" s="33">
        <f t="shared" si="14"/>
        <v>0</v>
      </c>
    </row>
    <row r="8" spans="1:30" x14ac:dyDescent="0.25">
      <c r="A8" s="36"/>
      <c r="B8" s="155" t="s">
        <v>2</v>
      </c>
      <c r="C8" s="154">
        <f>'Mortality Calculator'!E12</f>
        <v>196522</v>
      </c>
      <c r="D8" s="154">
        <f>'Mortality Calculator'!D12</f>
        <v>26</v>
      </c>
      <c r="E8" s="63">
        <v>5</v>
      </c>
      <c r="F8" s="63">
        <v>0.5</v>
      </c>
      <c r="G8" s="64">
        <f t="shared" si="15"/>
        <v>1.3230070933534159E-4</v>
      </c>
      <c r="H8" s="64">
        <f t="shared" si="0"/>
        <v>6.6128482554797616E-4</v>
      </c>
      <c r="I8" s="197">
        <f t="shared" si="1"/>
        <v>0.99933871517445205</v>
      </c>
      <c r="J8" s="202">
        <f t="shared" ref="J8:J24" si="21">J7*(1-H7)</f>
        <v>98991.643823944265</v>
      </c>
      <c r="K8" s="65">
        <f t="shared" si="2"/>
        <v>65.461671916824372</v>
      </c>
      <c r="L8" s="66">
        <f t="shared" si="3"/>
        <v>494794.56493992923</v>
      </c>
      <c r="M8" s="210">
        <f>SUM(L8:L$24)</f>
        <v>7218517.6246267576</v>
      </c>
      <c r="N8" s="206">
        <f t="shared" si="4"/>
        <v>72.920474353015351</v>
      </c>
      <c r="O8" s="61">
        <f t="shared" si="16"/>
        <v>1.6808017008435862E-8</v>
      </c>
      <c r="P8" s="66">
        <f t="shared" si="5"/>
        <v>817873.27631443017</v>
      </c>
      <c r="Q8" s="66">
        <f t="shared" si="17"/>
        <v>76070939.096319854</v>
      </c>
      <c r="R8" s="68">
        <f t="shared" si="6"/>
        <v>7.762859135002886E-3</v>
      </c>
      <c r="S8" s="68">
        <f t="shared" si="18"/>
        <v>0.39777170465732353</v>
      </c>
      <c r="T8" s="68">
        <f t="shared" si="19"/>
        <v>1.0709726868128558E-3</v>
      </c>
      <c r="U8" s="219">
        <f t="shared" si="7"/>
        <v>8.8338318218157425E-3</v>
      </c>
      <c r="V8" s="64">
        <f t="shared" si="8"/>
        <v>9.3988466429747342E-2</v>
      </c>
      <c r="W8" s="64">
        <f t="shared" si="9"/>
        <v>0.18421739420230479</v>
      </c>
      <c r="X8" s="67">
        <f t="shared" si="10"/>
        <v>72.736256958813044</v>
      </c>
      <c r="Y8" s="67">
        <f t="shared" si="11"/>
        <v>73.104691747217657</v>
      </c>
      <c r="Z8" s="73">
        <f t="shared" si="12"/>
        <v>72.7</v>
      </c>
      <c r="AA8" s="73">
        <f t="shared" si="13"/>
        <v>73.099999999999994</v>
      </c>
      <c r="AB8" s="34" t="str">
        <f t="shared" si="20"/>
        <v>72.7 to 73.1 years</v>
      </c>
      <c r="AC8" s="181" t="str">
        <f t="shared" ref="AC8:AC24" si="22">"The error margin around this estimate is "&amp;Z8&amp;" to "&amp;AA8&amp;" years."</f>
        <v>The error margin around this estimate is 72.7 to 73.1 years.</v>
      </c>
      <c r="AD8" s="33">
        <f t="shared" si="14"/>
        <v>0</v>
      </c>
    </row>
    <row r="9" spans="1:30" x14ac:dyDescent="0.25">
      <c r="A9" s="36"/>
      <c r="B9" s="155" t="s">
        <v>3</v>
      </c>
      <c r="C9" s="154">
        <f>'Mortality Calculator'!E13</f>
        <v>185418</v>
      </c>
      <c r="D9" s="154">
        <f>'Mortality Calculator'!D13</f>
        <v>42</v>
      </c>
      <c r="E9" s="63">
        <v>5</v>
      </c>
      <c r="F9" s="63">
        <v>0.5</v>
      </c>
      <c r="G9" s="64">
        <f t="shared" si="15"/>
        <v>2.2651522505905575E-4</v>
      </c>
      <c r="H9" s="64">
        <f t="shared" si="0"/>
        <v>1.1319351239468961E-3</v>
      </c>
      <c r="I9" s="197">
        <f t="shared" si="1"/>
        <v>0.99886806487605306</v>
      </c>
      <c r="J9" s="202">
        <f t="shared" si="21"/>
        <v>98926.182152027439</v>
      </c>
      <c r="K9" s="65">
        <f t="shared" si="2"/>
        <v>111.97802025584839</v>
      </c>
      <c r="L9" s="66">
        <f t="shared" si="3"/>
        <v>494350.96570949757</v>
      </c>
      <c r="M9" s="210">
        <f>SUM(L9:L$24)</f>
        <v>6723723.0596868275</v>
      </c>
      <c r="N9" s="206">
        <f t="shared" si="4"/>
        <v>67.967073159196289</v>
      </c>
      <c r="O9" s="61">
        <f t="shared" si="16"/>
        <v>3.0472066720085146E-8</v>
      </c>
      <c r="P9" s="66">
        <f t="shared" si="5"/>
        <v>1281014.3709742043</v>
      </c>
      <c r="Q9" s="66">
        <f t="shared" si="17"/>
        <v>75253065.820005417</v>
      </c>
      <c r="R9" s="68">
        <f t="shared" si="6"/>
        <v>7.6895637255504417E-3</v>
      </c>
      <c r="S9" s="68">
        <f t="shared" si="18"/>
        <v>0.39803491910936878</v>
      </c>
      <c r="T9" s="68">
        <f t="shared" si="19"/>
        <v>1.0723905290268428E-3</v>
      </c>
      <c r="U9" s="219">
        <f t="shared" si="7"/>
        <v>8.7619542545772852E-3</v>
      </c>
      <c r="V9" s="64">
        <f t="shared" si="8"/>
        <v>9.3605311038302122E-2</v>
      </c>
      <c r="W9" s="64">
        <f t="shared" si="9"/>
        <v>0.18346640963507216</v>
      </c>
      <c r="X9" s="67">
        <f t="shared" si="10"/>
        <v>67.783606749561216</v>
      </c>
      <c r="Y9" s="67">
        <f t="shared" si="11"/>
        <v>68.150539568831363</v>
      </c>
      <c r="Z9" s="73">
        <f t="shared" si="12"/>
        <v>67.8</v>
      </c>
      <c r="AA9" s="73">
        <f t="shared" si="13"/>
        <v>68.2</v>
      </c>
      <c r="AB9" s="34" t="str">
        <f t="shared" si="20"/>
        <v>67.8 to 68.2 years</v>
      </c>
      <c r="AC9" s="181" t="str">
        <f t="shared" si="22"/>
        <v>The error margin around this estimate is 67.8 to 68.2 years.</v>
      </c>
      <c r="AD9" s="33">
        <f t="shared" si="14"/>
        <v>0</v>
      </c>
    </row>
    <row r="10" spans="1:30" x14ac:dyDescent="0.25">
      <c r="A10" s="36"/>
      <c r="B10" s="155" t="s">
        <v>4</v>
      </c>
      <c r="C10" s="154">
        <f>'Mortality Calculator'!E14</f>
        <v>189289</v>
      </c>
      <c r="D10" s="154">
        <f>'Mortality Calculator'!D14</f>
        <v>120</v>
      </c>
      <c r="E10" s="63">
        <v>5</v>
      </c>
      <c r="F10" s="63">
        <v>0.5</v>
      </c>
      <c r="G10" s="64">
        <f t="shared" si="15"/>
        <v>6.3395125971398231E-4</v>
      </c>
      <c r="H10" s="64">
        <f t="shared" si="0"/>
        <v>3.1647405703917422E-3</v>
      </c>
      <c r="I10" s="197">
        <f t="shared" si="1"/>
        <v>0.99683525942960827</v>
      </c>
      <c r="J10" s="202">
        <f t="shared" si="21"/>
        <v>98814.204131771592</v>
      </c>
      <c r="K10" s="65">
        <f t="shared" si="2"/>
        <v>312.72132074678888</v>
      </c>
      <c r="L10" s="66">
        <f t="shared" si="3"/>
        <v>493289.21735699102</v>
      </c>
      <c r="M10" s="210">
        <f>SUM(L10:L$24)</f>
        <v>6229372.0939773303</v>
      </c>
      <c r="N10" s="206">
        <f t="shared" si="4"/>
        <v>63.04126161528643</v>
      </c>
      <c r="O10" s="61">
        <f t="shared" si="16"/>
        <v>8.3199051303447425E-8</v>
      </c>
      <c r="P10" s="66">
        <f t="shared" si="5"/>
        <v>2996493.0857691346</v>
      </c>
      <c r="Q10" s="66">
        <f t="shared" si="17"/>
        <v>73972051.449031219</v>
      </c>
      <c r="R10" s="68">
        <f t="shared" si="6"/>
        <v>7.5758071172565338E-3</v>
      </c>
      <c r="S10" s="68">
        <f t="shared" si="18"/>
        <v>0.39848597938583596</v>
      </c>
      <c r="T10" s="68">
        <f t="shared" si="19"/>
        <v>1.0748224103580544E-3</v>
      </c>
      <c r="U10" s="219">
        <f t="shared" si="7"/>
        <v>8.6506295276145874E-3</v>
      </c>
      <c r="V10" s="64">
        <f t="shared" si="8"/>
        <v>9.300876048853994E-2</v>
      </c>
      <c r="W10" s="64">
        <f t="shared" si="9"/>
        <v>0.18229717055753827</v>
      </c>
      <c r="X10" s="67">
        <f t="shared" si="10"/>
        <v>62.85896444472889</v>
      </c>
      <c r="Y10" s="67">
        <f t="shared" si="11"/>
        <v>63.22355878584397</v>
      </c>
      <c r="Z10" s="73">
        <f t="shared" si="12"/>
        <v>62.9</v>
      </c>
      <c r="AA10" s="73">
        <f t="shared" si="13"/>
        <v>63.2</v>
      </c>
      <c r="AB10" s="34" t="str">
        <f t="shared" si="20"/>
        <v>62.9 to 63.2 years</v>
      </c>
      <c r="AC10" s="181" t="str">
        <f t="shared" si="22"/>
        <v>The error margin around this estimate is 62.9 to 63.2 years.</v>
      </c>
      <c r="AD10" s="33">
        <f t="shared" si="14"/>
        <v>0</v>
      </c>
    </row>
    <row r="11" spans="1:30" x14ac:dyDescent="0.25">
      <c r="A11" s="36"/>
      <c r="B11" s="155" t="s">
        <v>5</v>
      </c>
      <c r="C11" s="154">
        <f>'Mortality Calculator'!E15</f>
        <v>203157</v>
      </c>
      <c r="D11" s="154">
        <f>'Mortality Calculator'!D15</f>
        <v>259</v>
      </c>
      <c r="E11" s="63">
        <v>5</v>
      </c>
      <c r="F11" s="63">
        <v>0.5</v>
      </c>
      <c r="G11" s="64">
        <f t="shared" si="15"/>
        <v>1.2748760810604607E-3</v>
      </c>
      <c r="H11" s="64">
        <f t="shared" si="0"/>
        <v>6.35412858891732E-3</v>
      </c>
      <c r="I11" s="197">
        <f t="shared" si="1"/>
        <v>0.99364587141108263</v>
      </c>
      <c r="J11" s="202">
        <f t="shared" si="21"/>
        <v>98501.482811024805</v>
      </c>
      <c r="K11" s="65">
        <f t="shared" si="2"/>
        <v>625.89108798028064</v>
      </c>
      <c r="L11" s="66">
        <f t="shared" si="3"/>
        <v>490942.68633517332</v>
      </c>
      <c r="M11" s="210">
        <f>SUM(L11:L$24)</f>
        <v>5736082.8766203392</v>
      </c>
      <c r="N11" s="206">
        <f t="shared" si="4"/>
        <v>58.233467283178065</v>
      </c>
      <c r="O11" s="61">
        <f t="shared" si="16"/>
        <v>1.5489730694839472E-7</v>
      </c>
      <c r="P11" s="66">
        <f t="shared" si="5"/>
        <v>4728226.3971741768</v>
      </c>
      <c r="Q11" s="66">
        <f t="shared" si="17"/>
        <v>70975558.363262087</v>
      </c>
      <c r="R11" s="68">
        <f t="shared" si="6"/>
        <v>7.3151507630597789E-3</v>
      </c>
      <c r="S11" s="68">
        <f t="shared" si="18"/>
        <v>0.39975108787168173</v>
      </c>
      <c r="T11" s="68">
        <f t="shared" si="19"/>
        <v>1.0816579102674256E-3</v>
      </c>
      <c r="U11" s="219">
        <f t="shared" si="7"/>
        <v>8.3968086733272052E-3</v>
      </c>
      <c r="V11" s="64">
        <f t="shared" si="8"/>
        <v>9.1634102130850853E-2</v>
      </c>
      <c r="W11" s="64">
        <f t="shared" si="9"/>
        <v>0.17960284017646766</v>
      </c>
      <c r="X11" s="67">
        <f t="shared" si="10"/>
        <v>58.053864443001601</v>
      </c>
      <c r="Y11" s="67">
        <f t="shared" si="11"/>
        <v>58.41307012335453</v>
      </c>
      <c r="Z11" s="73">
        <f t="shared" si="12"/>
        <v>58.1</v>
      </c>
      <c r="AA11" s="73">
        <f t="shared" si="13"/>
        <v>58.4</v>
      </c>
      <c r="AB11" s="34" t="str">
        <f t="shared" si="20"/>
        <v>58.1 to 58.4 years</v>
      </c>
      <c r="AC11" s="181" t="str">
        <f t="shared" si="22"/>
        <v>The error margin around this estimate is 58.1 to 58.4 years.</v>
      </c>
      <c r="AD11" s="33">
        <f t="shared" si="14"/>
        <v>0</v>
      </c>
    </row>
    <row r="12" spans="1:30" x14ac:dyDescent="0.25">
      <c r="A12" s="36"/>
      <c r="B12" s="155" t="s">
        <v>6</v>
      </c>
      <c r="C12" s="154">
        <f>'Mortality Calculator'!E16</f>
        <v>247145</v>
      </c>
      <c r="D12" s="154">
        <f>'Mortality Calculator'!D16</f>
        <v>354</v>
      </c>
      <c r="E12" s="63">
        <v>5</v>
      </c>
      <c r="F12" s="63">
        <v>0.5</v>
      </c>
      <c r="G12" s="64">
        <f t="shared" si="15"/>
        <v>1.432357522911651E-3</v>
      </c>
      <c r="H12" s="64">
        <f t="shared" si="0"/>
        <v>7.1362335201386922E-3</v>
      </c>
      <c r="I12" s="197">
        <f t="shared" si="1"/>
        <v>0.9928637664798613</v>
      </c>
      <c r="J12" s="202">
        <f t="shared" si="21"/>
        <v>97875.591723044519</v>
      </c>
      <c r="K12" s="65">
        <f t="shared" si="2"/>
        <v>698.46307845739943</v>
      </c>
      <c r="L12" s="66">
        <f t="shared" si="3"/>
        <v>487631.80091907911</v>
      </c>
      <c r="M12" s="210">
        <f>SUM(L12:L$24)</f>
        <v>5245140.1902851658</v>
      </c>
      <c r="N12" s="206">
        <f t="shared" si="4"/>
        <v>53.589869526686222</v>
      </c>
      <c r="O12" s="61">
        <f t="shared" si="16"/>
        <v>1.4283166736452727E-7</v>
      </c>
      <c r="P12" s="66">
        <f t="shared" si="5"/>
        <v>3622960.2640576917</v>
      </c>
      <c r="Q12" s="66">
        <f t="shared" si="17"/>
        <v>66247331.966087908</v>
      </c>
      <c r="R12" s="68">
        <f t="shared" si="6"/>
        <v>6.9154363898383097E-3</v>
      </c>
      <c r="S12" s="68">
        <f t="shared" si="18"/>
        <v>0.40230740082882116</v>
      </c>
      <c r="T12" s="68">
        <f t="shared" si="19"/>
        <v>1.0955360316931271E-3</v>
      </c>
      <c r="U12" s="219">
        <f t="shared" si="7"/>
        <v>8.0109724215314364E-3</v>
      </c>
      <c r="V12" s="64">
        <f t="shared" si="8"/>
        <v>8.9504035783485411E-2</v>
      </c>
      <c r="W12" s="64">
        <f t="shared" si="9"/>
        <v>0.17542791013563142</v>
      </c>
      <c r="X12" s="67">
        <f t="shared" si="10"/>
        <v>53.41444161655059</v>
      </c>
      <c r="Y12" s="67">
        <f t="shared" si="11"/>
        <v>53.765297436821854</v>
      </c>
      <c r="Z12" s="73">
        <f t="shared" si="12"/>
        <v>53.4</v>
      </c>
      <c r="AA12" s="73">
        <f t="shared" si="13"/>
        <v>53.8</v>
      </c>
      <c r="AB12" s="34" t="str">
        <f t="shared" si="20"/>
        <v>53.4 to 53.8 years</v>
      </c>
      <c r="AC12" s="181" t="str">
        <f t="shared" si="22"/>
        <v>The error margin around this estimate is 53.4 to 53.8 years.</v>
      </c>
      <c r="AD12" s="33">
        <f t="shared" si="14"/>
        <v>0</v>
      </c>
    </row>
    <row r="13" spans="1:30" x14ac:dyDescent="0.25">
      <c r="A13" s="36"/>
      <c r="B13" s="155" t="s">
        <v>7</v>
      </c>
      <c r="C13" s="154">
        <f>'Mortality Calculator'!E17</f>
        <v>220648</v>
      </c>
      <c r="D13" s="154">
        <f>'Mortality Calculator'!D17</f>
        <v>353</v>
      </c>
      <c r="E13" s="69">
        <v>5</v>
      </c>
      <c r="F13" s="69">
        <v>0.5</v>
      </c>
      <c r="G13" s="70">
        <f t="shared" si="15"/>
        <v>1.5998332185199957E-3</v>
      </c>
      <c r="H13" s="70">
        <f t="shared" si="0"/>
        <v>7.9673002137403207E-3</v>
      </c>
      <c r="I13" s="198">
        <f t="shared" si="1"/>
        <v>0.99203269978625963</v>
      </c>
      <c r="J13" s="203">
        <f t="shared" si="21"/>
        <v>97177.128644587123</v>
      </c>
      <c r="K13" s="71">
        <f t="shared" si="2"/>
        <v>774.23935782068963</v>
      </c>
      <c r="L13" s="72">
        <f t="shared" si="3"/>
        <v>483950.04482838383</v>
      </c>
      <c r="M13" s="210">
        <f>SUM(L13:L$24)</f>
        <v>4757508.3893660866</v>
      </c>
      <c r="N13" s="206">
        <f t="shared" si="4"/>
        <v>48.957079260553819</v>
      </c>
      <c r="O13" s="61">
        <f t="shared" si="16"/>
        <v>1.7839129016195182E-7</v>
      </c>
      <c r="P13" s="72">
        <f t="shared" si="5"/>
        <v>3694482.3891071877</v>
      </c>
      <c r="Q13" s="72">
        <f t="shared" si="17"/>
        <v>62624371.702030219</v>
      </c>
      <c r="R13" s="74">
        <f t="shared" si="6"/>
        <v>6.6315531791814658E-3</v>
      </c>
      <c r="S13" s="74">
        <f t="shared" si="18"/>
        <v>0.40519899548271143</v>
      </c>
      <c r="T13" s="74">
        <f t="shared" si="19"/>
        <v>1.1113410137196867E-3</v>
      </c>
      <c r="U13" s="220">
        <f t="shared" si="7"/>
        <v>7.7428941929011527E-3</v>
      </c>
      <c r="V13" s="70">
        <f t="shared" si="8"/>
        <v>8.799371678080857E-2</v>
      </c>
      <c r="W13" s="70">
        <f t="shared" si="9"/>
        <v>0.1724676848903848</v>
      </c>
      <c r="X13" s="67">
        <f t="shared" si="10"/>
        <v>48.784611575663433</v>
      </c>
      <c r="Y13" s="67">
        <f t="shared" si="11"/>
        <v>49.129546945444204</v>
      </c>
      <c r="Z13" s="73">
        <f t="shared" si="12"/>
        <v>48.8</v>
      </c>
      <c r="AA13" s="73">
        <f t="shared" si="13"/>
        <v>49.1</v>
      </c>
      <c r="AB13" s="34" t="str">
        <f t="shared" si="20"/>
        <v>48.8 to 49.1 years</v>
      </c>
      <c r="AC13" s="181" t="str">
        <f t="shared" si="22"/>
        <v>The error margin around this estimate is 48.8 to 49.1 years.</v>
      </c>
      <c r="AD13" s="33">
        <f t="shared" si="14"/>
        <v>0</v>
      </c>
    </row>
    <row r="14" spans="1:30" x14ac:dyDescent="0.25">
      <c r="A14" s="36"/>
      <c r="B14" s="155" t="s">
        <v>8</v>
      </c>
      <c r="C14" s="154">
        <f>'Mortality Calculator'!E18</f>
        <v>193796</v>
      </c>
      <c r="D14" s="154">
        <f>'Mortality Calculator'!D18</f>
        <v>405</v>
      </c>
      <c r="E14" s="69">
        <v>5</v>
      </c>
      <c r="F14" s="69">
        <v>0.5</v>
      </c>
      <c r="G14" s="70">
        <f t="shared" si="15"/>
        <v>2.0898264154058906E-3</v>
      </c>
      <c r="H14" s="70">
        <f t="shared" si="0"/>
        <v>1.0394823634492335E-2</v>
      </c>
      <c r="I14" s="198">
        <f t="shared" si="1"/>
        <v>0.98960517636550771</v>
      </c>
      <c r="J14" s="203">
        <f t="shared" si="21"/>
        <v>96402.889286766425</v>
      </c>
      <c r="K14" s="71">
        <f t="shared" si="2"/>
        <v>1002.0910319914275</v>
      </c>
      <c r="L14" s="72">
        <f t="shared" si="3"/>
        <v>479509.21885385358</v>
      </c>
      <c r="M14" s="210">
        <f>SUM(L14:L$24)</f>
        <v>4273558.3445377024</v>
      </c>
      <c r="N14" s="206">
        <f t="shared" si="4"/>
        <v>44.330189438879707</v>
      </c>
      <c r="O14" s="61">
        <f t="shared" si="16"/>
        <v>2.6402264983561122E-7</v>
      </c>
      <c r="P14" s="72">
        <f t="shared" si="5"/>
        <v>4384065.4821132431</v>
      </c>
      <c r="Q14" s="72">
        <f t="shared" si="17"/>
        <v>58929889.312923029</v>
      </c>
      <c r="R14" s="74">
        <f t="shared" si="6"/>
        <v>6.3409674630689914E-3</v>
      </c>
      <c r="S14" s="74">
        <f t="shared" si="18"/>
        <v>0.40845326527040327</v>
      </c>
      <c r="T14" s="74">
        <f t="shared" si="19"/>
        <v>1.1292636962393712E-3</v>
      </c>
      <c r="U14" s="220">
        <f t="shared" si="7"/>
        <v>7.4702311593083624E-3</v>
      </c>
      <c r="V14" s="70">
        <f t="shared" si="8"/>
        <v>8.6430499011103501E-2</v>
      </c>
      <c r="W14" s="70">
        <f t="shared" si="9"/>
        <v>0.16940377806176285</v>
      </c>
      <c r="X14" s="67">
        <f t="shared" si="10"/>
        <v>44.160785660817943</v>
      </c>
      <c r="Y14" s="67">
        <f t="shared" si="11"/>
        <v>44.49959321694147</v>
      </c>
      <c r="Z14" s="73">
        <f t="shared" si="12"/>
        <v>44.2</v>
      </c>
      <c r="AA14" s="73">
        <f t="shared" si="13"/>
        <v>44.5</v>
      </c>
      <c r="AB14" s="34" t="str">
        <f t="shared" si="20"/>
        <v>44.2 to 44.5 years</v>
      </c>
      <c r="AC14" s="181" t="str">
        <f t="shared" si="22"/>
        <v>The error margin around this estimate is 44.2 to 44.5 years.</v>
      </c>
      <c r="AD14" s="33">
        <f t="shared" si="14"/>
        <v>0</v>
      </c>
    </row>
    <row r="15" spans="1:30" x14ac:dyDescent="0.25">
      <c r="A15" s="36"/>
      <c r="B15" s="155" t="s">
        <v>9</v>
      </c>
      <c r="C15" s="154">
        <f>'Mortality Calculator'!E19</f>
        <v>167691</v>
      </c>
      <c r="D15" s="154">
        <f>'Mortality Calculator'!D19</f>
        <v>432</v>
      </c>
      <c r="E15" s="69">
        <v>5</v>
      </c>
      <c r="F15" s="69">
        <v>0.5</v>
      </c>
      <c r="G15" s="70">
        <f t="shared" si="15"/>
        <v>2.5761668783655651E-3</v>
      </c>
      <c r="H15" s="70">
        <f t="shared" si="0"/>
        <v>1.279840730931262E-2</v>
      </c>
      <c r="I15" s="198">
        <f t="shared" si="1"/>
        <v>0.98720159269068741</v>
      </c>
      <c r="J15" s="203">
        <f t="shared" si="21"/>
        <v>95400.798254775</v>
      </c>
      <c r="K15" s="71">
        <f t="shared" si="2"/>
        <v>1220.9782736981711</v>
      </c>
      <c r="L15" s="72">
        <f t="shared" si="3"/>
        <v>473951.54558962956</v>
      </c>
      <c r="M15" s="210">
        <f>SUM(L15:L$24)</f>
        <v>3794049.1256838487</v>
      </c>
      <c r="N15" s="206">
        <f t="shared" si="4"/>
        <v>39.769574207875657</v>
      </c>
      <c r="O15" s="61">
        <f t="shared" si="16"/>
        <v>3.7431217684488315E-7</v>
      </c>
      <c r="P15" s="72">
        <f t="shared" si="5"/>
        <v>4855513.2128757155</v>
      </c>
      <c r="Q15" s="72">
        <f t="shared" si="17"/>
        <v>54545823.830809787</v>
      </c>
      <c r="R15" s="74">
        <f t="shared" si="6"/>
        <v>5.993182300202164E-3</v>
      </c>
      <c r="S15" s="74">
        <f t="shared" si="18"/>
        <v>0.4127436628520042</v>
      </c>
      <c r="T15" s="74">
        <f t="shared" si="19"/>
        <v>1.1531118892187818E-3</v>
      </c>
      <c r="U15" s="220">
        <f t="shared" si="7"/>
        <v>7.146294189420946E-3</v>
      </c>
      <c r="V15" s="70">
        <f t="shared" si="8"/>
        <v>8.4535756869037054E-2</v>
      </c>
      <c r="W15" s="70">
        <f t="shared" si="9"/>
        <v>0.16569008346331263</v>
      </c>
      <c r="X15" s="67">
        <f t="shared" si="10"/>
        <v>39.603884124412346</v>
      </c>
      <c r="Y15" s="67">
        <f t="shared" si="11"/>
        <v>39.935264291338967</v>
      </c>
      <c r="Z15" s="73">
        <f t="shared" si="12"/>
        <v>39.6</v>
      </c>
      <c r="AA15" s="73">
        <f t="shared" si="13"/>
        <v>39.9</v>
      </c>
      <c r="AB15" s="34" t="str">
        <f t="shared" si="20"/>
        <v>39.6 to 39.9 years</v>
      </c>
      <c r="AC15" s="181" t="str">
        <f t="shared" si="22"/>
        <v>The error margin around this estimate is 39.6 to 39.9 years.</v>
      </c>
      <c r="AD15" s="33">
        <f t="shared" si="14"/>
        <v>0</v>
      </c>
    </row>
    <row r="16" spans="1:30" x14ac:dyDescent="0.25">
      <c r="A16" s="36"/>
      <c r="B16" s="155" t="s">
        <v>10</v>
      </c>
      <c r="C16" s="154">
        <f>'Mortality Calculator'!E20</f>
        <v>170276</v>
      </c>
      <c r="D16" s="154">
        <f>'Mortality Calculator'!D20</f>
        <v>706</v>
      </c>
      <c r="E16" s="69">
        <v>5</v>
      </c>
      <c r="F16" s="69">
        <v>0.5</v>
      </c>
      <c r="G16" s="70">
        <f t="shared" si="15"/>
        <v>4.1462096831027277E-3</v>
      </c>
      <c r="H16" s="70">
        <f t="shared" si="0"/>
        <v>2.0518364808388704E-2</v>
      </c>
      <c r="I16" s="198">
        <f t="shared" si="1"/>
        <v>0.97948163519161124</v>
      </c>
      <c r="J16" s="203">
        <f t="shared" si="21"/>
        <v>94179.819981076827</v>
      </c>
      <c r="K16" s="71">
        <f t="shared" si="2"/>
        <v>1932.41590396011</v>
      </c>
      <c r="L16" s="72">
        <f t="shared" si="3"/>
        <v>466068.06014548382</v>
      </c>
      <c r="M16" s="210">
        <f>SUM(L16:L$24)</f>
        <v>3320097.5800942192</v>
      </c>
      <c r="N16" s="206">
        <f t="shared" si="4"/>
        <v>35.2527492700805</v>
      </c>
      <c r="O16" s="61">
        <f t="shared" si="16"/>
        <v>5.8408639550975018E-7</v>
      </c>
      <c r="P16" s="72">
        <f t="shared" si="5"/>
        <v>5792895.9612675253</v>
      </c>
      <c r="Q16" s="72">
        <f t="shared" si="17"/>
        <v>49690310.617934071</v>
      </c>
      <c r="R16" s="74">
        <f t="shared" si="6"/>
        <v>5.6021663375957868E-3</v>
      </c>
      <c r="S16" s="74">
        <f t="shared" si="18"/>
        <v>0.418094607938225</v>
      </c>
      <c r="T16" s="74">
        <f t="shared" si="19"/>
        <v>1.1832043434951917E-3</v>
      </c>
      <c r="U16" s="220">
        <f t="shared" si="7"/>
        <v>6.7853706810909785E-3</v>
      </c>
      <c r="V16" s="70">
        <f t="shared" si="8"/>
        <v>8.2373361477427756E-2</v>
      </c>
      <c r="W16" s="70">
        <f t="shared" si="9"/>
        <v>0.16145178849575839</v>
      </c>
      <c r="X16" s="67">
        <f t="shared" si="10"/>
        <v>35.091297481584739</v>
      </c>
      <c r="Y16" s="67">
        <f t="shared" si="11"/>
        <v>35.414201058576261</v>
      </c>
      <c r="Z16" s="73">
        <f t="shared" si="12"/>
        <v>35.1</v>
      </c>
      <c r="AA16" s="73">
        <f t="shared" si="13"/>
        <v>35.4</v>
      </c>
      <c r="AB16" s="34" t="str">
        <f t="shared" si="20"/>
        <v>35.1 to 35.4 years</v>
      </c>
      <c r="AC16" s="181" t="str">
        <f t="shared" si="22"/>
        <v>The error margin around this estimate is 35.1 to 35.4 years.</v>
      </c>
      <c r="AD16" s="33">
        <f t="shared" si="14"/>
        <v>0</v>
      </c>
    </row>
    <row r="17" spans="1:35" x14ac:dyDescent="0.25">
      <c r="A17" s="36"/>
      <c r="B17" s="155" t="s">
        <v>11</v>
      </c>
      <c r="C17" s="154">
        <f>'Mortality Calculator'!E21</f>
        <v>175838</v>
      </c>
      <c r="D17" s="154">
        <f>'Mortality Calculator'!D21</f>
        <v>1060</v>
      </c>
      <c r="E17" s="69">
        <v>5</v>
      </c>
      <c r="F17" s="69">
        <v>0.5</v>
      </c>
      <c r="G17" s="70">
        <f t="shared" si="15"/>
        <v>6.0282760267973932E-3</v>
      </c>
      <c r="H17" s="70">
        <f t="shared" si="0"/>
        <v>2.9693872977455068E-2</v>
      </c>
      <c r="I17" s="198">
        <f t="shared" si="1"/>
        <v>0.97030612702254493</v>
      </c>
      <c r="J17" s="203">
        <f t="shared" si="21"/>
        <v>92247.404077116706</v>
      </c>
      <c r="K17" s="71">
        <f t="shared" si="2"/>
        <v>2739.1826991658741</v>
      </c>
      <c r="L17" s="72">
        <f t="shared" si="3"/>
        <v>454389.06363766885</v>
      </c>
      <c r="M17" s="210">
        <f>SUM(L17:L$24)</f>
        <v>2854029.5199487358</v>
      </c>
      <c r="N17" s="206">
        <f t="shared" si="4"/>
        <v>30.938859998302313</v>
      </c>
      <c r="O17" s="61">
        <f t="shared" si="16"/>
        <v>8.0711719793638316E-7</v>
      </c>
      <c r="P17" s="72">
        <f t="shared" si="5"/>
        <v>5899996.1391111026</v>
      </c>
      <c r="Q17" s="72">
        <f t="shared" si="17"/>
        <v>43897414.656666547</v>
      </c>
      <c r="R17" s="74">
        <f t="shared" si="6"/>
        <v>5.158585535059503E-3</v>
      </c>
      <c r="S17" s="74">
        <f t="shared" si="18"/>
        <v>0.42685293211897252</v>
      </c>
      <c r="T17" s="74">
        <f t="shared" si="19"/>
        <v>1.2332955375217731E-3</v>
      </c>
      <c r="U17" s="220">
        <f t="shared" si="7"/>
        <v>6.3918810725812764E-3</v>
      </c>
      <c r="V17" s="70">
        <f t="shared" si="8"/>
        <v>7.9949240600403926E-2</v>
      </c>
      <c r="W17" s="70">
        <f t="shared" si="9"/>
        <v>0.15670051157679168</v>
      </c>
      <c r="X17" s="67">
        <f t="shared" si="10"/>
        <v>30.782159486725522</v>
      </c>
      <c r="Y17" s="67">
        <f t="shared" si="11"/>
        <v>31.095560509879103</v>
      </c>
      <c r="Z17" s="73">
        <f t="shared" si="12"/>
        <v>30.8</v>
      </c>
      <c r="AA17" s="73">
        <f t="shared" si="13"/>
        <v>31.1</v>
      </c>
      <c r="AB17" s="34" t="str">
        <f t="shared" si="20"/>
        <v>30.8 to 31.1 years</v>
      </c>
      <c r="AC17" s="181" t="str">
        <f t="shared" si="22"/>
        <v>The error margin around this estimate is 30.8 to 31.1 years.</v>
      </c>
      <c r="AD17" s="33">
        <f t="shared" si="14"/>
        <v>0</v>
      </c>
    </row>
    <row r="18" spans="1:35" x14ac:dyDescent="0.25">
      <c r="A18" s="36"/>
      <c r="B18" s="155" t="s">
        <v>12</v>
      </c>
      <c r="C18" s="154">
        <f>'Mortality Calculator'!E22</f>
        <v>182857</v>
      </c>
      <c r="D18" s="154">
        <f>'Mortality Calculator'!D22</f>
        <v>1612</v>
      </c>
      <c r="E18" s="69">
        <v>5</v>
      </c>
      <c r="F18" s="69">
        <v>0.5</v>
      </c>
      <c r="G18" s="70">
        <f t="shared" si="15"/>
        <v>8.815631887212412E-3</v>
      </c>
      <c r="H18" s="70">
        <f t="shared" si="0"/>
        <v>4.3127665380684591E-2</v>
      </c>
      <c r="I18" s="198">
        <f t="shared" si="1"/>
        <v>0.95687233461931542</v>
      </c>
      <c r="J18" s="203">
        <f t="shared" si="21"/>
        <v>89508.221377950831</v>
      </c>
      <c r="K18" s="71">
        <f t="shared" si="2"/>
        <v>3860.2806204085023</v>
      </c>
      <c r="L18" s="72">
        <f t="shared" si="3"/>
        <v>437890.40533873287</v>
      </c>
      <c r="M18" s="210">
        <f>SUM(L18:L$24)</f>
        <v>2399640.4563110671</v>
      </c>
      <c r="N18" s="206">
        <f t="shared" si="4"/>
        <v>26.809162548080604</v>
      </c>
      <c r="O18" s="61">
        <f t="shared" si="16"/>
        <v>1.1040808044298506E-6</v>
      </c>
      <c r="P18" s="72">
        <f t="shared" si="5"/>
        <v>5708982.5111519406</v>
      </c>
      <c r="Q18" s="72">
        <f t="shared" si="17"/>
        <v>37997418.517555445</v>
      </c>
      <c r="R18" s="74">
        <f t="shared" si="6"/>
        <v>4.7427282134442318E-3</v>
      </c>
      <c r="S18" s="74">
        <f t="shared" si="18"/>
        <v>0.43991573404653417</v>
      </c>
      <c r="T18" s="74">
        <f t="shared" si="19"/>
        <v>1.3099345970769441E-3</v>
      </c>
      <c r="U18" s="220">
        <f t="shared" si="7"/>
        <v>6.0526628105211757E-3</v>
      </c>
      <c r="V18" s="70">
        <f t="shared" si="8"/>
        <v>7.7798861241802089E-2</v>
      </c>
      <c r="W18" s="70">
        <f t="shared" si="9"/>
        <v>0.1524857680339321</v>
      </c>
      <c r="X18" s="67">
        <f t="shared" si="10"/>
        <v>26.65667678004667</v>
      </c>
      <c r="Y18" s="67">
        <f t="shared" si="11"/>
        <v>26.961648316114537</v>
      </c>
      <c r="Z18" s="73">
        <f t="shared" si="12"/>
        <v>26.7</v>
      </c>
      <c r="AA18" s="73">
        <f t="shared" si="13"/>
        <v>27</v>
      </c>
      <c r="AB18" s="34" t="str">
        <f t="shared" si="20"/>
        <v>26.7 to 27 years</v>
      </c>
      <c r="AC18" s="181" t="str">
        <f t="shared" si="22"/>
        <v>The error margin around this estimate is 26.7 to 27 years.</v>
      </c>
      <c r="AD18" s="33">
        <f t="shared" si="14"/>
        <v>0</v>
      </c>
    </row>
    <row r="19" spans="1:35" x14ac:dyDescent="0.25">
      <c r="A19" s="36"/>
      <c r="B19" s="155" t="s">
        <v>13</v>
      </c>
      <c r="C19" s="154">
        <f>'Mortality Calculator'!E23</f>
        <v>162276</v>
      </c>
      <c r="D19" s="154">
        <f>'Mortality Calculator'!D23</f>
        <v>2012</v>
      </c>
      <c r="E19" s="69">
        <v>5</v>
      </c>
      <c r="F19" s="69">
        <v>0.5</v>
      </c>
      <c r="G19" s="70">
        <f t="shared" si="15"/>
        <v>1.2398629495427544E-2</v>
      </c>
      <c r="H19" s="70">
        <f t="shared" si="0"/>
        <v>6.0129343837041112E-2</v>
      </c>
      <c r="I19" s="198">
        <f t="shared" si="1"/>
        <v>0.93987065616295884</v>
      </c>
      <c r="J19" s="203">
        <f t="shared" si="21"/>
        <v>85647.940757542325</v>
      </c>
      <c r="K19" s="71">
        <f t="shared" si="2"/>
        <v>5149.9544787447894</v>
      </c>
      <c r="L19" s="72">
        <f t="shared" si="3"/>
        <v>415364.81759084959</v>
      </c>
      <c r="M19" s="210">
        <f>SUM(L19:L$24)</f>
        <v>1961750.0509723343</v>
      </c>
      <c r="N19" s="206">
        <f t="shared" si="4"/>
        <v>22.904812814189917</v>
      </c>
      <c r="O19" s="61">
        <f t="shared" si="16"/>
        <v>1.6889354191352372E-6</v>
      </c>
      <c r="P19" s="72">
        <f t="shared" si="5"/>
        <v>5839503.7766998224</v>
      </c>
      <c r="Q19" s="72">
        <f t="shared" si="17"/>
        <v>32288436.006403506</v>
      </c>
      <c r="R19" s="74">
        <f t="shared" si="6"/>
        <v>4.4016261967873491E-3</v>
      </c>
      <c r="S19" s="74">
        <f t="shared" si="18"/>
        <v>0.45974339327257424</v>
      </c>
      <c r="T19" s="74">
        <f t="shared" si="19"/>
        <v>1.4306770678375316E-3</v>
      </c>
      <c r="U19" s="220">
        <f t="shared" si="7"/>
        <v>5.8323032646248807E-3</v>
      </c>
      <c r="V19" s="70">
        <f t="shared" si="8"/>
        <v>7.6369517902268313E-2</v>
      </c>
      <c r="W19" s="70">
        <f t="shared" si="9"/>
        <v>0.14968425508844591</v>
      </c>
      <c r="X19" s="67">
        <f t="shared" si="10"/>
        <v>22.755128559101472</v>
      </c>
      <c r="Y19" s="67">
        <f t="shared" si="11"/>
        <v>23.054497069278362</v>
      </c>
      <c r="Z19" s="73">
        <f t="shared" si="12"/>
        <v>22.8</v>
      </c>
      <c r="AA19" s="73">
        <f t="shared" si="13"/>
        <v>23.1</v>
      </c>
      <c r="AB19" s="34" t="str">
        <f t="shared" si="20"/>
        <v>22.8 to 23.1 years</v>
      </c>
      <c r="AC19" s="181" t="str">
        <f t="shared" si="22"/>
        <v>The error margin around this estimate is 22.8 to 23.1 years.</v>
      </c>
      <c r="AD19" s="33">
        <f t="shared" si="14"/>
        <v>0</v>
      </c>
    </row>
    <row r="20" spans="1:35" x14ac:dyDescent="0.25">
      <c r="A20" s="36"/>
      <c r="B20" s="155" t="s">
        <v>14</v>
      </c>
      <c r="C20" s="154">
        <f>'Mortality Calculator'!E24</f>
        <v>125571</v>
      </c>
      <c r="D20" s="154">
        <f>'Mortality Calculator'!D24</f>
        <v>2195</v>
      </c>
      <c r="E20" s="69">
        <v>5</v>
      </c>
      <c r="F20" s="69">
        <v>0.5</v>
      </c>
      <c r="G20" s="70">
        <f t="shared" si="15"/>
        <v>1.7480150671731531E-2</v>
      </c>
      <c r="H20" s="70">
        <f t="shared" si="0"/>
        <v>8.37412300613848E-2</v>
      </c>
      <c r="I20" s="198">
        <f t="shared" si="1"/>
        <v>0.91625876993861521</v>
      </c>
      <c r="J20" s="203">
        <f t="shared" si="21"/>
        <v>80497.986278797529</v>
      </c>
      <c r="K20" s="71">
        <f t="shared" si="2"/>
        <v>6741.0003884509806</v>
      </c>
      <c r="L20" s="72">
        <f t="shared" si="3"/>
        <v>385637.43042286026</v>
      </c>
      <c r="M20" s="210">
        <f>SUM(L20:L$24)</f>
        <v>1546385.2333814849</v>
      </c>
      <c r="N20" s="206">
        <f t="shared" si="4"/>
        <v>19.210234999242328</v>
      </c>
      <c r="O20" s="61">
        <f t="shared" si="16"/>
        <v>2.9272666957576586E-6</v>
      </c>
      <c r="P20" s="72">
        <f t="shared" si="5"/>
        <v>6309009.0481333025</v>
      </c>
      <c r="Q20" s="72">
        <f t="shared" si="17"/>
        <v>26448932.229703683</v>
      </c>
      <c r="R20" s="74">
        <f t="shared" si="6"/>
        <v>4.0816720849413003E-3</v>
      </c>
      <c r="S20" s="74">
        <f t="shared" si="18"/>
        <v>0.48915602403152586</v>
      </c>
      <c r="T20" s="74">
        <f t="shared" si="19"/>
        <v>1.6195912980415921E-3</v>
      </c>
      <c r="U20" s="220">
        <f t="shared" si="7"/>
        <v>5.7012633829828926E-3</v>
      </c>
      <c r="V20" s="70">
        <f t="shared" si="8"/>
        <v>7.5506710847333916E-2</v>
      </c>
      <c r="W20" s="70">
        <f t="shared" si="9"/>
        <v>0.14799315326077447</v>
      </c>
      <c r="X20" s="67">
        <f t="shared" si="10"/>
        <v>19.062241845981553</v>
      </c>
      <c r="Y20" s="67">
        <f t="shared" si="11"/>
        <v>19.358228152503102</v>
      </c>
      <c r="Z20" s="73">
        <f t="shared" si="12"/>
        <v>19.100000000000001</v>
      </c>
      <c r="AA20" s="73">
        <f t="shared" si="13"/>
        <v>19.399999999999999</v>
      </c>
      <c r="AB20" s="34" t="str">
        <f t="shared" si="20"/>
        <v>19.1 to 19.4 years</v>
      </c>
      <c r="AC20" s="181" t="str">
        <f t="shared" si="22"/>
        <v>The error margin around this estimate is 19.1 to 19.4 years.</v>
      </c>
      <c r="AD20" s="33">
        <f t="shared" si="14"/>
        <v>0</v>
      </c>
    </row>
    <row r="21" spans="1:35" x14ac:dyDescent="0.25">
      <c r="A21" s="36"/>
      <c r="B21" s="155" t="s">
        <v>15</v>
      </c>
      <c r="C21" s="154">
        <f>'Mortality Calculator'!E25</f>
        <v>79810</v>
      </c>
      <c r="D21" s="154">
        <f>'Mortality Calculator'!D25</f>
        <v>2091</v>
      </c>
      <c r="E21" s="69">
        <v>5</v>
      </c>
      <c r="F21" s="69">
        <v>0.5</v>
      </c>
      <c r="G21" s="70">
        <f t="shared" si="15"/>
        <v>2.6199724345320134E-2</v>
      </c>
      <c r="H21" s="70">
        <f t="shared" si="0"/>
        <v>0.12294575922387181</v>
      </c>
      <c r="I21" s="198">
        <f t="shared" si="1"/>
        <v>0.87705424077612815</v>
      </c>
      <c r="J21" s="203">
        <f t="shared" si="21"/>
        <v>73756.98589034655</v>
      </c>
      <c r="K21" s="71">
        <f t="shared" si="2"/>
        <v>9068.1086283530567</v>
      </c>
      <c r="L21" s="72">
        <f t="shared" si="3"/>
        <v>346114.65788085008</v>
      </c>
      <c r="M21" s="210">
        <f>SUM(L21:L$24)</f>
        <v>1160747.8029586244</v>
      </c>
      <c r="N21" s="206">
        <f t="shared" si="4"/>
        <v>15.737462546046709</v>
      </c>
      <c r="O21" s="61">
        <f t="shared" si="16"/>
        <v>6.340149905202854E-6</v>
      </c>
      <c r="P21" s="72">
        <f t="shared" si="5"/>
        <v>7857102.7203465821</v>
      </c>
      <c r="Q21" s="72">
        <f t="shared" si="17"/>
        <v>20139923.181570381</v>
      </c>
      <c r="R21" s="74">
        <f t="shared" si="6"/>
        <v>3.7021284932836252E-3</v>
      </c>
      <c r="S21" s="74">
        <f t="shared" si="18"/>
        <v>0.53386231060500178</v>
      </c>
      <c r="T21" s="74">
        <f t="shared" si="19"/>
        <v>1.9291639852281662E-3</v>
      </c>
      <c r="U21" s="220">
        <f t="shared" si="7"/>
        <v>5.6312924785117914E-3</v>
      </c>
      <c r="V21" s="70">
        <f t="shared" si="8"/>
        <v>7.5041938131366198E-2</v>
      </c>
      <c r="W21" s="70">
        <f t="shared" si="9"/>
        <v>0.14708219873747774</v>
      </c>
      <c r="X21" s="67">
        <f t="shared" si="10"/>
        <v>15.590380347309232</v>
      </c>
      <c r="Y21" s="67">
        <f t="shared" si="11"/>
        <v>15.884544744784186</v>
      </c>
      <c r="Z21" s="73">
        <f t="shared" si="12"/>
        <v>15.6</v>
      </c>
      <c r="AA21" s="73">
        <f t="shared" si="13"/>
        <v>15.9</v>
      </c>
      <c r="AB21" s="34" t="str">
        <f t="shared" si="20"/>
        <v>15.6 to 15.9 years</v>
      </c>
      <c r="AC21" s="181" t="str">
        <f t="shared" si="22"/>
        <v>The error margin around this estimate is 15.6 to 15.9 years.</v>
      </c>
      <c r="AD21" s="33">
        <f t="shared" si="14"/>
        <v>0</v>
      </c>
    </row>
    <row r="22" spans="1:35" x14ac:dyDescent="0.25">
      <c r="A22" s="36"/>
      <c r="B22" s="155" t="s">
        <v>16</v>
      </c>
      <c r="C22" s="154">
        <f>'Mortality Calculator'!E26</f>
        <v>57197</v>
      </c>
      <c r="D22" s="154">
        <f>'Mortality Calculator'!D26</f>
        <v>2190</v>
      </c>
      <c r="E22" s="69">
        <v>5</v>
      </c>
      <c r="F22" s="69">
        <v>0.5</v>
      </c>
      <c r="G22" s="70">
        <f t="shared" si="15"/>
        <v>3.8288721436438973E-2</v>
      </c>
      <c r="H22" s="70">
        <f t="shared" si="0"/>
        <v>0.17471917283635435</v>
      </c>
      <c r="I22" s="198">
        <f t="shared" si="1"/>
        <v>0.82528082716364559</v>
      </c>
      <c r="J22" s="203">
        <f t="shared" si="21"/>
        <v>64688.87726199349</v>
      </c>
      <c r="K22" s="71">
        <f t="shared" si="2"/>
        <v>11302.387126927953</v>
      </c>
      <c r="L22" s="72">
        <f t="shared" si="3"/>
        <v>295188.41849264759</v>
      </c>
      <c r="M22" s="210">
        <f>SUM(L22:L$24)</f>
        <v>814633.1450777743</v>
      </c>
      <c r="N22" s="206">
        <f t="shared" si="4"/>
        <v>12.593094509562526</v>
      </c>
      <c r="O22" s="61">
        <f t="shared" si="16"/>
        <v>1.1503732406795258E-5</v>
      </c>
      <c r="P22" s="72">
        <f t="shared" si="5"/>
        <v>7200176.8953901958</v>
      </c>
      <c r="Q22" s="72">
        <f t="shared" si="17"/>
        <v>12282820.4612238</v>
      </c>
      <c r="R22" s="74">
        <f t="shared" si="6"/>
        <v>2.9352079604003118E-3</v>
      </c>
      <c r="S22" s="74">
        <f t="shared" si="18"/>
        <v>0.6086993093295725</v>
      </c>
      <c r="T22" s="74">
        <f t="shared" si="19"/>
        <v>2.5079347900595858E-3</v>
      </c>
      <c r="U22" s="220">
        <f t="shared" si="7"/>
        <v>5.4431427504598971E-3</v>
      </c>
      <c r="V22" s="70">
        <f t="shared" si="8"/>
        <v>7.3777657528955862E-2</v>
      </c>
      <c r="W22" s="70">
        <f t="shared" si="9"/>
        <v>0.14460420875675348</v>
      </c>
      <c r="X22" s="67">
        <f t="shared" si="10"/>
        <v>12.448490300805773</v>
      </c>
      <c r="Y22" s="67">
        <f t="shared" si="11"/>
        <v>12.73769871831928</v>
      </c>
      <c r="Z22" s="73">
        <f t="shared" si="12"/>
        <v>12.4</v>
      </c>
      <c r="AA22" s="73">
        <f t="shared" si="13"/>
        <v>12.7</v>
      </c>
      <c r="AB22" s="34" t="str">
        <f t="shared" si="20"/>
        <v>12.4 to 12.7 years</v>
      </c>
      <c r="AC22" s="181" t="str">
        <f>"The error margin around this estimate is "&amp;Z22&amp;" to "&amp;AA22&amp;" years."</f>
        <v>The error margin around this estimate is 12.4 to 12.7 years.</v>
      </c>
      <c r="AD22" s="33">
        <f t="shared" si="14"/>
        <v>0</v>
      </c>
    </row>
    <row r="23" spans="1:35" x14ac:dyDescent="0.25">
      <c r="A23" s="36"/>
      <c r="B23" s="155" t="s">
        <v>17</v>
      </c>
      <c r="C23" s="154">
        <f>'Mortality Calculator'!E27</f>
        <v>45304</v>
      </c>
      <c r="D23" s="154">
        <f>'Mortality Calculator'!D27</f>
        <v>2737</v>
      </c>
      <c r="E23" s="69">
        <v>5</v>
      </c>
      <c r="F23" s="69">
        <v>0.5</v>
      </c>
      <c r="G23" s="70">
        <f t="shared" si="15"/>
        <v>6.0414091470951795E-2</v>
      </c>
      <c r="H23" s="70">
        <f t="shared" si="0"/>
        <v>0.26243372038391838</v>
      </c>
      <c r="I23" s="198">
        <f t="shared" si="1"/>
        <v>0.73756627961608157</v>
      </c>
      <c r="J23" s="203">
        <f t="shared" si="21"/>
        <v>53386.490135065535</v>
      </c>
      <c r="K23" s="71">
        <f t="shared" si="2"/>
        <v>14010.415224384606</v>
      </c>
      <c r="L23" s="72">
        <f t="shared" si="3"/>
        <v>231906.41261436616</v>
      </c>
      <c r="M23" s="210">
        <f>SUM(L23:L$24)</f>
        <v>519444.72658512677</v>
      </c>
      <c r="N23" s="206">
        <f t="shared" si="4"/>
        <v>9.7298909381559611</v>
      </c>
      <c r="O23" s="61">
        <f t="shared" si="16"/>
        <v>1.8559468304620034E-5</v>
      </c>
      <c r="P23" s="72">
        <f t="shared" si="5"/>
        <v>5082643.565833603</v>
      </c>
      <c r="Q23" s="72">
        <f t="shared" si="17"/>
        <v>5082643.565833603</v>
      </c>
      <c r="R23" s="74">
        <f t="shared" si="6"/>
        <v>1.7833102919034309E-3</v>
      </c>
      <c r="S23" s="74">
        <f t="shared" si="18"/>
        <v>0.73756627961608157</v>
      </c>
      <c r="T23" s="74">
        <f t="shared" si="19"/>
        <v>3.6822454019253673E-3</v>
      </c>
      <c r="U23" s="220">
        <f t="shared" si="7"/>
        <v>5.4655556938287986E-3</v>
      </c>
      <c r="V23" s="70">
        <f t="shared" si="8"/>
        <v>7.3929396682434784E-2</v>
      </c>
      <c r="W23" s="70">
        <f t="shared" si="9"/>
        <v>0.14490161749757216</v>
      </c>
      <c r="X23" s="67">
        <f t="shared" si="10"/>
        <v>9.5849893206583889</v>
      </c>
      <c r="Y23" s="67">
        <f t="shared" si="11"/>
        <v>9.8747925556535332</v>
      </c>
      <c r="Z23" s="73">
        <f t="shared" si="12"/>
        <v>9.6</v>
      </c>
      <c r="AA23" s="73">
        <f t="shared" si="13"/>
        <v>9.9</v>
      </c>
      <c r="AB23" s="34" t="str">
        <f t="shared" si="20"/>
        <v>9.6 to 9.9 years</v>
      </c>
      <c r="AC23" s="181" t="str">
        <f t="shared" si="22"/>
        <v>The error margin around this estimate is 9.6 to 9.9 years.</v>
      </c>
      <c r="AD23" s="33">
        <f t="shared" si="14"/>
        <v>0</v>
      </c>
    </row>
    <row r="24" spans="1:35" x14ac:dyDescent="0.25">
      <c r="A24" s="36"/>
      <c r="B24" s="156" t="s">
        <v>18</v>
      </c>
      <c r="C24" s="154">
        <f>'Mortality Calculator'!E28</f>
        <v>57528</v>
      </c>
      <c r="D24" s="154">
        <f>'Mortality Calculator'!D28</f>
        <v>7878</v>
      </c>
      <c r="E24" s="75"/>
      <c r="F24" s="75">
        <v>0.5</v>
      </c>
      <c r="G24" s="76">
        <f t="shared" si="15"/>
        <v>0.13694201084689195</v>
      </c>
      <c r="H24" s="76">
        <v>1</v>
      </c>
      <c r="I24" s="199">
        <f t="shared" si="1"/>
        <v>0</v>
      </c>
      <c r="J24" s="204">
        <f t="shared" si="21"/>
        <v>39376.074910680923</v>
      </c>
      <c r="K24" s="77">
        <f t="shared" si="2"/>
        <v>39376.074910680923</v>
      </c>
      <c r="L24" s="78">
        <f>J24/G24</f>
        <v>287538.31397076062</v>
      </c>
      <c r="M24" s="211">
        <f>SUM(L24:L$24)</f>
        <v>287538.31397076062</v>
      </c>
      <c r="N24" s="207">
        <f t="shared" si="4"/>
        <v>7.3023610053313019</v>
      </c>
      <c r="O24" s="75">
        <f>(H24^2*(1-H24))/D24</f>
        <v>0</v>
      </c>
      <c r="P24" s="78">
        <f>(J24^2)*(((1-F24)*E24+X35)^2)*O24</f>
        <v>0</v>
      </c>
      <c r="Q24" s="78">
        <v>0</v>
      </c>
      <c r="R24" s="80">
        <f t="shared" si="6"/>
        <v>0</v>
      </c>
      <c r="S24" s="80">
        <f t="shared" si="18"/>
        <v>1</v>
      </c>
      <c r="T24" s="80">
        <f t="shared" si="19"/>
        <v>6.7687834795865931E-3</v>
      </c>
      <c r="U24" s="221">
        <f t="shared" si="7"/>
        <v>6.7687834795865931E-3</v>
      </c>
      <c r="V24" s="76">
        <f t="shared" si="8"/>
        <v>8.2272616827147246E-2</v>
      </c>
      <c r="W24" s="76">
        <f t="shared" si="9"/>
        <v>0.16125432898120859</v>
      </c>
      <c r="X24" s="157">
        <f t="shared" si="10"/>
        <v>7.141106676350093</v>
      </c>
      <c r="Y24" s="157">
        <f t="shared" si="11"/>
        <v>7.4636153343125109</v>
      </c>
      <c r="Z24" s="79">
        <f t="shared" si="12"/>
        <v>7.1</v>
      </c>
      <c r="AA24" s="79">
        <f t="shared" si="13"/>
        <v>7.5</v>
      </c>
      <c r="AB24" s="81" t="str">
        <f t="shared" si="20"/>
        <v>7.1 to 7.5 years</v>
      </c>
      <c r="AC24" s="181" t="str">
        <f t="shared" si="22"/>
        <v>The error margin around this estimate is 7.1 to 7.5 years.</v>
      </c>
      <c r="AD24" s="82">
        <f t="shared" si="14"/>
        <v>0</v>
      </c>
    </row>
    <row r="25" spans="1:35" x14ac:dyDescent="0.25">
      <c r="A25" s="36"/>
      <c r="B25" s="141" t="s">
        <v>95</v>
      </c>
      <c r="C25" s="29">
        <f>SUM(C6:C24)</f>
        <v>2861268</v>
      </c>
      <c r="F25" s="32"/>
      <c r="G25" s="32"/>
      <c r="H25" s="32"/>
      <c r="I25" s="29"/>
      <c r="J25" s="29"/>
      <c r="K25" s="30"/>
      <c r="L25" s="30"/>
      <c r="M25" s="89"/>
      <c r="N25" s="31"/>
      <c r="O25" s="30"/>
      <c r="P25" s="30"/>
      <c r="Q25" s="90"/>
      <c r="R25" s="32"/>
      <c r="S25" s="90"/>
      <c r="T25" s="90"/>
      <c r="U25" s="32"/>
      <c r="V25" s="32"/>
      <c r="W25" s="89"/>
      <c r="X25" s="158"/>
      <c r="Y25" s="159"/>
      <c r="Z25" s="91"/>
      <c r="AA25" s="91"/>
      <c r="AB25" s="36"/>
      <c r="AC25" s="36"/>
    </row>
    <row r="26" spans="1:35" x14ac:dyDescent="0.25">
      <c r="A26" s="36"/>
      <c r="B26" s="31"/>
      <c r="C26" s="31"/>
      <c r="D26" s="32"/>
      <c r="E26" s="32"/>
      <c r="F26" s="32"/>
      <c r="G26" s="29"/>
      <c r="H26" s="29"/>
      <c r="I26" s="30"/>
      <c r="J26" s="30"/>
      <c r="K26" s="27"/>
      <c r="L26" s="31"/>
      <c r="M26" s="26"/>
      <c r="N26" s="26"/>
      <c r="O26" s="28"/>
      <c r="P26" s="25"/>
      <c r="Q26" s="28"/>
      <c r="R26" s="28"/>
      <c r="S26" s="25"/>
      <c r="T26" s="32"/>
      <c r="U26" s="27"/>
      <c r="V26" s="27"/>
      <c r="W26" s="36"/>
      <c r="X26" s="36"/>
      <c r="Y26" s="36"/>
      <c r="Z26" s="36"/>
    </row>
    <row r="27" spans="1:35" s="131" customFormat="1" ht="15" customHeight="1" x14ac:dyDescent="0.25">
      <c r="A27" s="128" t="s">
        <v>98</v>
      </c>
      <c r="B27" s="128"/>
      <c r="C27" s="128"/>
      <c r="D27" s="128"/>
      <c r="E27" s="128"/>
      <c r="F27" s="128"/>
      <c r="G27" s="128"/>
      <c r="H27" s="128"/>
      <c r="I27" s="128"/>
      <c r="J27" s="132"/>
      <c r="T27" s="225"/>
      <c r="U27" s="225"/>
      <c r="V27" s="225"/>
      <c r="W27" s="225"/>
      <c r="X27" s="225"/>
      <c r="Y27" s="225"/>
      <c r="Z27" s="225"/>
      <c r="AA27" s="225"/>
      <c r="AB27" s="225"/>
    </row>
    <row r="28" spans="1:35" ht="47.25" customHeight="1" x14ac:dyDescent="0.25">
      <c r="A28" s="36"/>
      <c r="B28" s="142" t="s">
        <v>67</v>
      </c>
      <c r="C28" s="129" t="s">
        <v>69</v>
      </c>
      <c r="D28" s="129" t="s">
        <v>70</v>
      </c>
      <c r="E28" s="129" t="s">
        <v>99</v>
      </c>
      <c r="F28" s="129" t="s">
        <v>68</v>
      </c>
      <c r="G28" s="129" t="s">
        <v>71</v>
      </c>
      <c r="H28" s="129" t="s">
        <v>100</v>
      </c>
      <c r="I28" s="230" t="s">
        <v>136</v>
      </c>
      <c r="J28" s="404"/>
      <c r="K28" s="405"/>
      <c r="L28" s="142"/>
      <c r="M28" s="230"/>
      <c r="N28" s="238" t="s">
        <v>106</v>
      </c>
      <c r="O28" s="292" t="s">
        <v>105</v>
      </c>
      <c r="P28" s="129" t="s">
        <v>82</v>
      </c>
      <c r="Q28" s="129" t="s">
        <v>84</v>
      </c>
      <c r="R28" s="130" t="s">
        <v>83</v>
      </c>
      <c r="S28" s="293" t="s">
        <v>130</v>
      </c>
      <c r="T28" s="36"/>
      <c r="U28" s="36"/>
      <c r="V28" s="380" t="s">
        <v>138</v>
      </c>
      <c r="W28" s="380"/>
      <c r="X28" s="110"/>
      <c r="Y28" s="110"/>
      <c r="Z28" s="36"/>
      <c r="AA28" s="36"/>
      <c r="AB28" s="110"/>
      <c r="AC28" s="110"/>
      <c r="AD28" s="110"/>
      <c r="AE28" s="110"/>
      <c r="AF28" s="36"/>
      <c r="AI28" s="2"/>
    </row>
    <row r="29" spans="1:35" x14ac:dyDescent="0.25">
      <c r="A29" s="36"/>
      <c r="B29" s="143" t="s">
        <v>72</v>
      </c>
      <c r="C29" s="101">
        <f>D6</f>
        <v>356</v>
      </c>
      <c r="D29" s="101">
        <f>C6</f>
        <v>40845</v>
      </c>
      <c r="E29" s="108">
        <f t="shared" ref="E29:E37" si="23">(C29/D29)*100000</f>
        <v>871.58770963398217</v>
      </c>
      <c r="F29" s="101">
        <v>3794901</v>
      </c>
      <c r="G29" s="102">
        <f t="shared" ref="G29:G37" si="24">F29/F$38</f>
        <v>1.4705517184327551E-2</v>
      </c>
      <c r="H29" s="286">
        <f>E29*G29</f>
        <v>12.817148041671217</v>
      </c>
      <c r="I29" s="287">
        <f t="shared" ref="I29:I37" si="25">IF(C29=0, 0, (G29)^2*(E29^2)/C29)</f>
        <v>0.46145866270257391</v>
      </c>
      <c r="J29" s="406"/>
      <c r="K29" s="407"/>
      <c r="L29" s="100"/>
      <c r="M29" s="100"/>
      <c r="N29" s="239">
        <f>C29/D29*100000</f>
        <v>871.58770963398217</v>
      </c>
      <c r="O29" s="122">
        <f>F29/F38</f>
        <v>1.4705517184327551E-2</v>
      </c>
      <c r="P29" s="103">
        <v>74.5</v>
      </c>
      <c r="Q29" s="101">
        <f>(C29*P29/D29)*100000</f>
        <v>64933.28436773167</v>
      </c>
      <c r="R29" s="104">
        <f>Q29*G29</f>
        <v>954.87752910450558</v>
      </c>
      <c r="S29" s="294">
        <f>IF(C29=0, 0, (P29*O29)^2*(N29^2)/C29)</f>
        <v>2561.2109426649608</v>
      </c>
      <c r="T29" s="36"/>
      <c r="U29" s="36"/>
      <c r="V29" s="380"/>
      <c r="W29" s="380"/>
      <c r="X29" s="111"/>
      <c r="Y29" s="111"/>
      <c r="Z29" s="36"/>
      <c r="AA29" s="36"/>
      <c r="AB29" s="100"/>
      <c r="AC29" s="112"/>
      <c r="AD29" s="111"/>
      <c r="AE29" s="111"/>
      <c r="AF29" s="36"/>
      <c r="AI29" s="2"/>
    </row>
    <row r="30" spans="1:35" x14ac:dyDescent="0.25">
      <c r="A30" s="36"/>
      <c r="B30" s="143" t="s">
        <v>102</v>
      </c>
      <c r="C30" s="101">
        <f>D7</f>
        <v>58</v>
      </c>
      <c r="D30" s="101">
        <f>C7</f>
        <v>160100</v>
      </c>
      <c r="E30" s="108">
        <f>(C30/D30)*100000</f>
        <v>36.227357901311677</v>
      </c>
      <c r="F30" s="106">
        <v>15191619</v>
      </c>
      <c r="G30" s="102">
        <f t="shared" si="24"/>
        <v>5.8868627735547491E-2</v>
      </c>
      <c r="H30" s="288">
        <f>E30*G30</f>
        <v>2.1326548461347623</v>
      </c>
      <c r="I30" s="289">
        <f t="shared" si="25"/>
        <v>7.8417529185208376E-2</v>
      </c>
      <c r="J30" s="406"/>
      <c r="K30" s="407"/>
      <c r="L30" s="401" t="s">
        <v>139</v>
      </c>
      <c r="M30" s="402"/>
      <c r="N30" s="392">
        <f>SUM(C30:C31)/SUM(D30:D31)*100000</f>
        <v>23.245516936019481</v>
      </c>
      <c r="O30" s="391">
        <f>SUM(F30:F31)/F38</f>
        <v>0.21378093181826671</v>
      </c>
      <c r="P30" s="389">
        <v>67.5</v>
      </c>
      <c r="Q30" s="394">
        <f>(SUM(C30:C31)*P30/SUM(D30:D31)*100000)</f>
        <v>1569.0723931813152</v>
      </c>
      <c r="R30" s="375">
        <f>Q30*O30</f>
        <v>335.43775830461931</v>
      </c>
      <c r="S30" s="377">
        <f>IF(SUM(C30:C31)=0, 0, ((P30*O30)^2*(N30^2)/(SUM(C30:C31))))</f>
        <v>893.0038864795888</v>
      </c>
      <c r="T30" s="36"/>
      <c r="U30" s="36"/>
      <c r="V30" s="380"/>
      <c r="W30" s="380"/>
      <c r="X30" s="124"/>
      <c r="Y30" s="111"/>
      <c r="Z30" s="36"/>
      <c r="AA30" s="36"/>
      <c r="AB30" s="100"/>
      <c r="AC30" s="112"/>
      <c r="AD30" s="111"/>
      <c r="AE30" s="111"/>
      <c r="AF30" s="36"/>
      <c r="AI30" s="2"/>
    </row>
    <row r="31" spans="1:35" x14ac:dyDescent="0.25">
      <c r="A31" s="36"/>
      <c r="B31" s="144" t="s">
        <v>101</v>
      </c>
      <c r="C31" s="84">
        <f>SUM(D8:D9)</f>
        <v>68</v>
      </c>
      <c r="D31" s="84">
        <f>SUM(C8:C9)</f>
        <v>381940</v>
      </c>
      <c r="E31" s="109">
        <f t="shared" si="23"/>
        <v>17.80384353563387</v>
      </c>
      <c r="F31" s="84">
        <v>39976619</v>
      </c>
      <c r="G31" s="105">
        <f t="shared" si="24"/>
        <v>0.15491230408271922</v>
      </c>
      <c r="H31" s="288">
        <f t="shared" ref="H31:H37" si="26">E31*G31</f>
        <v>2.7580344236332692</v>
      </c>
      <c r="I31" s="289">
        <f t="shared" si="25"/>
        <v>0.11186402767567791</v>
      </c>
      <c r="J31" s="406"/>
      <c r="K31" s="407"/>
      <c r="L31" s="403"/>
      <c r="M31" s="403"/>
      <c r="N31" s="393"/>
      <c r="O31" s="391"/>
      <c r="P31" s="390"/>
      <c r="Q31" s="395"/>
      <c r="R31" s="376"/>
      <c r="S31" s="378"/>
      <c r="T31" s="36"/>
      <c r="U31" s="36"/>
      <c r="V31" s="380"/>
      <c r="W31" s="380"/>
      <c r="X31" s="124"/>
      <c r="Y31" s="94"/>
      <c r="Z31" s="36"/>
      <c r="AA31" s="36"/>
      <c r="AB31" s="100"/>
      <c r="AC31" s="113"/>
      <c r="AD31" s="111"/>
      <c r="AE31" s="111"/>
      <c r="AF31" s="36"/>
      <c r="AI31" s="2"/>
    </row>
    <row r="32" spans="1:35" ht="17.25" x14ac:dyDescent="0.25">
      <c r="A32" s="36"/>
      <c r="B32" s="144" t="s">
        <v>73</v>
      </c>
      <c r="C32" s="84">
        <f>SUM(D10:D11)</f>
        <v>379</v>
      </c>
      <c r="D32" s="84">
        <f>SUM(C10:C11)</f>
        <v>392446</v>
      </c>
      <c r="E32" s="109">
        <f t="shared" si="23"/>
        <v>96.573796140105898</v>
      </c>
      <c r="F32" s="84">
        <v>38076743</v>
      </c>
      <c r="G32" s="105">
        <f t="shared" si="24"/>
        <v>0.14755014650177273</v>
      </c>
      <c r="H32" s="288">
        <f t="shared" si="26"/>
        <v>14.249477768704958</v>
      </c>
      <c r="I32" s="289">
        <f t="shared" si="25"/>
        <v>0.53574569045070408</v>
      </c>
      <c r="J32" s="406"/>
      <c r="K32" s="407"/>
      <c r="L32" t="s">
        <v>143</v>
      </c>
      <c r="M32" s="100">
        <f>(H38^2)/I38</f>
        <v>11697.55151241555</v>
      </c>
      <c r="N32" s="239">
        <f t="shared" ref="N32:N37" si="27">C32/D32*100000</f>
        <v>96.573796140105898</v>
      </c>
      <c r="O32" s="123">
        <f t="shared" ref="O32:O37" si="28">F32/F$38</f>
        <v>0.14755014650177273</v>
      </c>
      <c r="P32" s="85">
        <v>55.5</v>
      </c>
      <c r="Q32" s="84">
        <f t="shared" ref="Q32:Q37" si="29">(C32*P32/D32)*100000</f>
        <v>5359.8456857758774</v>
      </c>
      <c r="R32" s="88">
        <f t="shared" ref="R32:R37" si="30">Q32*O32</f>
        <v>790.84601616312523</v>
      </c>
      <c r="S32" s="295">
        <f t="shared" ref="S32:S37" si="31">IF(C32=0, 0, (P32*O32)^2*(N32^2)/C32)</f>
        <v>1650.2306630107812</v>
      </c>
      <c r="T32" s="36"/>
      <c r="U32" s="36"/>
      <c r="V32" s="380"/>
      <c r="W32" s="380"/>
      <c r="X32" s="94"/>
      <c r="Y32" s="94"/>
      <c r="Z32" s="36"/>
      <c r="AA32" s="36"/>
      <c r="AB32" s="100"/>
      <c r="AC32" s="113"/>
      <c r="AD32" s="111"/>
      <c r="AE32" s="111"/>
      <c r="AF32" s="36"/>
      <c r="AI32" s="2"/>
    </row>
    <row r="33" spans="1:35" x14ac:dyDescent="0.25">
      <c r="A33" s="36"/>
      <c r="B33" s="144" t="s">
        <v>74</v>
      </c>
      <c r="C33" s="84">
        <f>SUM(D12:D13)</f>
        <v>707</v>
      </c>
      <c r="D33" s="84">
        <f>SUM(C12:C13)</f>
        <v>467793</v>
      </c>
      <c r="E33" s="109">
        <f t="shared" si="23"/>
        <v>151.13522434068062</v>
      </c>
      <c r="F33" s="84">
        <v>37233437</v>
      </c>
      <c r="G33" s="105">
        <f t="shared" si="24"/>
        <v>0.14428227446119865</v>
      </c>
      <c r="H33" s="288">
        <f t="shared" si="26"/>
        <v>21.806133919076913</v>
      </c>
      <c r="I33" s="289">
        <f t="shared" si="25"/>
        <v>0.67257068811416776</v>
      </c>
      <c r="J33" s="406"/>
      <c r="K33" s="407"/>
      <c r="L33" s="100" t="s">
        <v>107</v>
      </c>
      <c r="M33" s="100">
        <f>_xlfn.GAMMA.INV(0.025,M32, 1)/(M32)</f>
        <v>0.98195933586982564</v>
      </c>
      <c r="N33" s="239">
        <f t="shared" si="27"/>
        <v>151.13522434068062</v>
      </c>
      <c r="O33" s="123">
        <f t="shared" si="28"/>
        <v>0.14428227446119865</v>
      </c>
      <c r="P33" s="85">
        <v>45.5</v>
      </c>
      <c r="Q33" s="84">
        <f t="shared" si="29"/>
        <v>6876.6527075009672</v>
      </c>
      <c r="R33" s="88">
        <f t="shared" si="30"/>
        <v>992.17909331799933</v>
      </c>
      <c r="S33" s="295">
        <f t="shared" si="31"/>
        <v>1392.389467068356</v>
      </c>
      <c r="T33" s="36"/>
      <c r="U33" s="36"/>
      <c r="V33" s="380"/>
      <c r="W33" s="380"/>
      <c r="X33" s="94"/>
      <c r="Y33" s="94"/>
      <c r="Z33" s="36"/>
      <c r="AA33" s="36"/>
      <c r="AB33" s="100"/>
      <c r="AC33" s="113"/>
      <c r="AD33" s="111"/>
      <c r="AE33" s="111"/>
      <c r="AF33" s="36"/>
      <c r="AI33" s="2"/>
    </row>
    <row r="34" spans="1:35" x14ac:dyDescent="0.25">
      <c r="A34" s="36"/>
      <c r="B34" s="144" t="s">
        <v>75</v>
      </c>
      <c r="C34" s="84">
        <f>SUM(D14:D15)</f>
        <v>837</v>
      </c>
      <c r="D34" s="84">
        <f>SUM(C14:C15)</f>
        <v>361487</v>
      </c>
      <c r="E34" s="109">
        <f t="shared" si="23"/>
        <v>231.54359631190059</v>
      </c>
      <c r="F34" s="84">
        <v>44659185</v>
      </c>
      <c r="G34" s="105">
        <f t="shared" si="24"/>
        <v>0.1730575876565853</v>
      </c>
      <c r="H34" s="288">
        <f t="shared" si="26"/>
        <v>40.070376215067739</v>
      </c>
      <c r="I34" s="289">
        <f t="shared" si="25"/>
        <v>1.9183214456595772</v>
      </c>
      <c r="J34" s="406"/>
      <c r="K34" s="407"/>
      <c r="L34" s="100" t="s">
        <v>137</v>
      </c>
      <c r="M34" s="100">
        <f>_xlfn.GAMMA.INV(0.975,M32, 1)/(M32)</f>
        <v>1.0182026035099423</v>
      </c>
      <c r="N34" s="239">
        <f t="shared" si="27"/>
        <v>231.54359631190059</v>
      </c>
      <c r="O34" s="123">
        <f t="shared" si="28"/>
        <v>0.1730575876565853</v>
      </c>
      <c r="P34" s="85">
        <v>35.5</v>
      </c>
      <c r="Q34" s="84">
        <f t="shared" si="29"/>
        <v>8219.7976690724699</v>
      </c>
      <c r="R34" s="88">
        <f t="shared" si="30"/>
        <v>1422.4983556349046</v>
      </c>
      <c r="S34" s="295">
        <f t="shared" si="31"/>
        <v>2417.5646018924817</v>
      </c>
      <c r="T34" s="382" t="s">
        <v>140</v>
      </c>
      <c r="U34" s="383"/>
      <c r="V34" s="380"/>
      <c r="W34" s="380"/>
      <c r="X34" s="94"/>
      <c r="Y34" s="94"/>
      <c r="Z34" s="296"/>
      <c r="AA34" s="296"/>
      <c r="AB34" s="100"/>
      <c r="AC34" s="113"/>
      <c r="AD34" s="111"/>
      <c r="AE34" s="111"/>
      <c r="AF34" s="36"/>
      <c r="AI34" s="2"/>
    </row>
    <row r="35" spans="1:35" x14ac:dyDescent="0.25">
      <c r="A35" s="36"/>
      <c r="B35" s="144" t="s">
        <v>76</v>
      </c>
      <c r="C35" s="84">
        <f>SUM(D16:D17)</f>
        <v>1766</v>
      </c>
      <c r="D35" s="84">
        <f>SUM(C16:C17)</f>
        <v>346114</v>
      </c>
      <c r="E35" s="109">
        <f t="shared" si="23"/>
        <v>510.23651166956552</v>
      </c>
      <c r="F35" s="84">
        <v>37030152</v>
      </c>
      <c r="G35" s="105">
        <f t="shared" si="24"/>
        <v>0.14349453031166326</v>
      </c>
      <c r="H35" s="288">
        <f t="shared" si="26"/>
        <v>73.21614858988579</v>
      </c>
      <c r="I35" s="289">
        <f t="shared" si="25"/>
        <v>3.035449838242489</v>
      </c>
      <c r="J35" s="398" t="s">
        <v>144</v>
      </c>
      <c r="K35" s="399"/>
      <c r="N35" s="239">
        <f t="shared" si="27"/>
        <v>510.23651166956552</v>
      </c>
      <c r="O35" s="123">
        <f t="shared" si="28"/>
        <v>0.14349453031166326</v>
      </c>
      <c r="P35" s="85">
        <v>25.5</v>
      </c>
      <c r="Q35" s="84">
        <f t="shared" si="29"/>
        <v>13011.031047573921</v>
      </c>
      <c r="R35" s="88">
        <f t="shared" si="30"/>
        <v>1867.0117890420877</v>
      </c>
      <c r="S35" s="295">
        <f t="shared" si="31"/>
        <v>1973.8012573171786</v>
      </c>
      <c r="T35" s="383"/>
      <c r="U35" s="383"/>
      <c r="V35" s="380"/>
      <c r="W35" s="380"/>
      <c r="X35" s="94"/>
      <c r="Y35" s="94"/>
      <c r="Z35" s="382" t="s">
        <v>139</v>
      </c>
      <c r="AA35" s="383"/>
      <c r="AB35" s="100"/>
      <c r="AC35" s="113"/>
      <c r="AD35" s="111"/>
      <c r="AE35" s="111"/>
      <c r="AF35" s="36"/>
      <c r="AI35" s="2"/>
    </row>
    <row r="36" spans="1:35" x14ac:dyDescent="0.25">
      <c r="A36" s="36"/>
      <c r="B36" s="144" t="s">
        <v>77</v>
      </c>
      <c r="C36" s="84">
        <f>SUM(D18:D19)</f>
        <v>3624</v>
      </c>
      <c r="D36" s="84">
        <f>SUM(C18:C19)</f>
        <v>345133</v>
      </c>
      <c r="E36" s="109">
        <f t="shared" si="23"/>
        <v>1050.0299884392393</v>
      </c>
      <c r="F36" s="84">
        <v>23961506</v>
      </c>
      <c r="G36" s="105">
        <f t="shared" si="24"/>
        <v>9.2852577246512552E-2</v>
      </c>
      <c r="H36" s="288">
        <f t="shared" si="26"/>
        <v>97.497990612709145</v>
      </c>
      <c r="I36" s="289">
        <f t="shared" si="25"/>
        <v>2.6230292973277933</v>
      </c>
      <c r="J36" s="400"/>
      <c r="K36" s="399"/>
      <c r="L36" s="1"/>
      <c r="M36" s="1"/>
      <c r="N36" s="239">
        <f t="shared" si="27"/>
        <v>1050.0299884392393</v>
      </c>
      <c r="O36" s="123">
        <f t="shared" si="28"/>
        <v>9.2852577246512552E-2</v>
      </c>
      <c r="P36" s="85">
        <v>15.5</v>
      </c>
      <c r="Q36" s="84">
        <f t="shared" si="29"/>
        <v>16275.464820808211</v>
      </c>
      <c r="R36" s="88">
        <f t="shared" si="30"/>
        <v>1511.218854496992</v>
      </c>
      <c r="S36" s="295">
        <f t="shared" si="31"/>
        <v>630.18278868300229</v>
      </c>
      <c r="T36" s="383"/>
      <c r="U36" s="383"/>
      <c r="V36" s="380"/>
      <c r="W36" s="380"/>
      <c r="X36"/>
      <c r="Y36" s="94"/>
      <c r="Z36" s="384"/>
      <c r="AA36" s="384"/>
      <c r="AB36" s="100"/>
      <c r="AC36" s="113"/>
      <c r="AD36" s="94"/>
      <c r="AE36" s="111"/>
      <c r="AF36" s="36"/>
      <c r="AI36" s="2"/>
    </row>
    <row r="37" spans="1:35" x14ac:dyDescent="0.25">
      <c r="A37" s="36"/>
      <c r="B37" s="164" t="s">
        <v>78</v>
      </c>
      <c r="C37" s="165">
        <f>SUM(D20:D21)</f>
        <v>4286</v>
      </c>
      <c r="D37" s="165">
        <f>SUM(C20:C21)</f>
        <v>205381</v>
      </c>
      <c r="E37" s="166">
        <f t="shared" si="23"/>
        <v>2086.8532142700637</v>
      </c>
      <c r="F37" s="165">
        <v>18135514</v>
      </c>
      <c r="G37" s="167">
        <f t="shared" si="24"/>
        <v>7.0276434819673259E-2</v>
      </c>
      <c r="H37" s="290">
        <f t="shared" si="26"/>
        <v>146.65660389087577</v>
      </c>
      <c r="I37" s="291">
        <f t="shared" si="25"/>
        <v>5.0182359927217073</v>
      </c>
      <c r="J37" s="233" t="s">
        <v>118</v>
      </c>
      <c r="K37" s="234" t="s">
        <v>119</v>
      </c>
      <c r="L37" s="168" t="s">
        <v>118</v>
      </c>
      <c r="M37" s="168" t="s">
        <v>119</v>
      </c>
      <c r="N37" s="240">
        <f t="shared" si="27"/>
        <v>2086.8532142700637</v>
      </c>
      <c r="O37" s="169">
        <f t="shared" si="28"/>
        <v>7.0276434819673259E-2</v>
      </c>
      <c r="P37" s="170">
        <v>5.5</v>
      </c>
      <c r="Q37" s="165">
        <f t="shared" si="29"/>
        <v>11477.692678485351</v>
      </c>
      <c r="R37" s="171">
        <f t="shared" si="30"/>
        <v>806.6113213998168</v>
      </c>
      <c r="S37" s="295">
        <f t="shared" si="31"/>
        <v>151.80163877983165</v>
      </c>
      <c r="T37" s="183" t="s">
        <v>118</v>
      </c>
      <c r="U37" s="183" t="s">
        <v>119</v>
      </c>
      <c r="V37" s="381"/>
      <c r="W37" s="381"/>
      <c r="X37" s="54" t="s">
        <v>107</v>
      </c>
      <c r="Y37" s="223" t="s">
        <v>137</v>
      </c>
      <c r="Z37" s="222" t="s">
        <v>118</v>
      </c>
      <c r="AA37" s="222" t="s">
        <v>119</v>
      </c>
      <c r="AB37" s="100"/>
      <c r="AC37" s="113"/>
      <c r="AD37" s="94"/>
      <c r="AE37" s="111"/>
      <c r="AF37" s="36"/>
      <c r="AI37" s="2"/>
    </row>
    <row r="38" spans="1:35" ht="25.5" x14ac:dyDescent="0.25">
      <c r="A38" s="36"/>
      <c r="B38" s="161" t="s">
        <v>88</v>
      </c>
      <c r="C38" s="172">
        <f>SUM(C29:C37)</f>
        <v>12081</v>
      </c>
      <c r="D38" s="172">
        <f>SUM(D29:D37)</f>
        <v>2701239</v>
      </c>
      <c r="E38" s="173">
        <f>C38/D38*100000</f>
        <v>447.2392113396852</v>
      </c>
      <c r="F38" s="172">
        <f>SUM(F29:F37)</f>
        <v>258059676</v>
      </c>
      <c r="G38" s="174"/>
      <c r="H38" s="162">
        <f>SUM(H29:H37)</f>
        <v>411.20456830775959</v>
      </c>
      <c r="I38" s="231">
        <f>(SUM(I29:I37))</f>
        <v>14.455093172079899</v>
      </c>
      <c r="J38" s="235">
        <f>H38-1.96*SQRT(I38)</f>
        <v>403.75267687471643</v>
      </c>
      <c r="K38" s="236">
        <f>H38+1.96*SQRT(I38)</f>
        <v>418.65645974080275</v>
      </c>
      <c r="L38" s="232">
        <f>H38*M33</f>
        <v>403.78616480212594</v>
      </c>
      <c r="M38" s="237">
        <f>H38*M34</f>
        <v>418.68956202614271</v>
      </c>
      <c r="N38" s="324"/>
      <c r="O38" s="325"/>
      <c r="P38" s="326"/>
      <c r="Q38" s="326"/>
      <c r="R38" s="163">
        <f>SUM(R29:R37)</f>
        <v>8680.6807174640508</v>
      </c>
      <c r="S38" s="327">
        <f>SQRT(SUM(S29:S37))</f>
        <v>108.02863160244223</v>
      </c>
      <c r="T38" s="328">
        <f>ROUND(R38-1.96*S38, 0)</f>
        <v>8469</v>
      </c>
      <c r="U38" s="328">
        <f>ROUND(R38+1.96*S38, 0)</f>
        <v>8892</v>
      </c>
      <c r="V38" s="379">
        <f>(R38^2)/S38</f>
        <v>697539.31527953036</v>
      </c>
      <c r="W38" s="379"/>
      <c r="X38" s="329">
        <f>_xlfn.GAMMA.INV(0.025,V38, 1)/(V38)</f>
        <v>0.99765462479153921</v>
      </c>
      <c r="Y38" s="330">
        <f>_xlfn.GAMMA.INV(0.975,V38+1, 1)/V38</f>
        <v>1.0023495261989328</v>
      </c>
      <c r="Z38" s="224">
        <f>R38*X38</f>
        <v>8660.3212641167465</v>
      </c>
      <c r="AA38" s="224">
        <f>R38*Y38</f>
        <v>8701.0762042343031</v>
      </c>
      <c r="AB38" s="115"/>
      <c r="AC38" s="114"/>
      <c r="AD38" s="114"/>
      <c r="AE38" s="94"/>
      <c r="AF38" s="36"/>
      <c r="AI38" s="2"/>
    </row>
    <row r="39" spans="1:35" s="24" customFormat="1" x14ac:dyDescent="0.25">
      <c r="A39" s="36"/>
      <c r="B39" s="36"/>
      <c r="C39" s="36"/>
      <c r="D39" s="36"/>
      <c r="E39" s="36"/>
      <c r="F39" s="36"/>
      <c r="G39" s="36"/>
      <c r="H39" s="36"/>
      <c r="I39" s="107"/>
      <c r="J39" s="30"/>
      <c r="W39" s="36"/>
      <c r="X39" s="36"/>
      <c r="Y39" s="36"/>
      <c r="Z39" s="36"/>
    </row>
    <row r="40" spans="1:35" x14ac:dyDescent="0.25">
      <c r="B40" s="93"/>
      <c r="C40" s="93"/>
      <c r="D40" s="93"/>
      <c r="E40" s="93"/>
      <c r="F40" s="93"/>
      <c r="G40" s="93"/>
      <c r="H40" s="93"/>
      <c r="I40" s="94"/>
      <c r="J40" s="30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36"/>
      <c r="X40" s="36"/>
      <c r="Y40" s="36"/>
      <c r="Z40" s="36"/>
    </row>
    <row r="41" spans="1:35" s="131" customFormat="1" ht="15" customHeight="1" x14ac:dyDescent="0.25">
      <c r="A41" s="128" t="s">
        <v>111</v>
      </c>
      <c r="B41" s="128"/>
      <c r="C41" s="135"/>
      <c r="D41" s="135"/>
      <c r="E41" s="135"/>
      <c r="F41" s="135"/>
      <c r="G41" s="135"/>
      <c r="H41" s="135"/>
      <c r="I41" s="135"/>
      <c r="J41" s="132"/>
    </row>
    <row r="42" spans="1:35" x14ac:dyDescent="0.25">
      <c r="A42" s="36"/>
      <c r="B42" s="93"/>
      <c r="C42" s="93"/>
      <c r="D42" s="93"/>
      <c r="E42" s="93"/>
      <c r="F42" s="93"/>
      <c r="G42" s="93"/>
      <c r="H42" s="93"/>
      <c r="I42" s="94"/>
      <c r="J42" s="94"/>
      <c r="K42" s="94"/>
      <c r="L42" s="24"/>
      <c r="M42" s="2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36"/>
      <c r="Y42" s="36"/>
      <c r="Z42" s="36"/>
    </row>
    <row r="43" spans="1:35" x14ac:dyDescent="0.25">
      <c r="A43" s="36"/>
      <c r="B43" s="217" t="s">
        <v>96</v>
      </c>
      <c r="C43" s="99" t="s">
        <v>0</v>
      </c>
      <c r="D43" s="98" t="s">
        <v>1</v>
      </c>
      <c r="E43" s="98" t="s">
        <v>2</v>
      </c>
      <c r="F43" s="98" t="s">
        <v>3</v>
      </c>
      <c r="G43" s="98" t="s">
        <v>4</v>
      </c>
      <c r="H43" s="98" t="s">
        <v>5</v>
      </c>
      <c r="I43" s="98" t="s">
        <v>6</v>
      </c>
      <c r="J43" s="98" t="s">
        <v>7</v>
      </c>
      <c r="K43" s="98" t="s">
        <v>8</v>
      </c>
      <c r="L43" s="98" t="s">
        <v>9</v>
      </c>
      <c r="M43" s="98" t="s">
        <v>10</v>
      </c>
      <c r="N43" s="98" t="s">
        <v>11</v>
      </c>
      <c r="O43" s="98" t="s">
        <v>12</v>
      </c>
      <c r="P43" s="98" t="s">
        <v>13</v>
      </c>
      <c r="Q43" s="98" t="s">
        <v>14</v>
      </c>
      <c r="R43" s="98" t="s">
        <v>15</v>
      </c>
      <c r="S43" s="98" t="s">
        <v>16</v>
      </c>
      <c r="T43" s="98" t="s">
        <v>17</v>
      </c>
      <c r="U43" s="98" t="s">
        <v>18</v>
      </c>
      <c r="V43" s="97" t="s">
        <v>97</v>
      </c>
      <c r="W43" s="36"/>
      <c r="X43" s="86"/>
      <c r="Y43" s="86"/>
      <c r="Z43" s="86"/>
    </row>
    <row r="44" spans="1:35" x14ac:dyDescent="0.25">
      <c r="A44" s="36"/>
      <c r="B44" s="215" t="s">
        <v>128</v>
      </c>
      <c r="C44" s="216">
        <f>IF(D6 &gt; C6, 1,0)</f>
        <v>0</v>
      </c>
      <c r="D44" s="216">
        <f>IF(D7&gt;C7, 1, 0)</f>
        <v>0</v>
      </c>
      <c r="E44" s="216">
        <f>IF(D8&gt;C8, 1,0)</f>
        <v>0</v>
      </c>
      <c r="F44" s="216">
        <f>IF(D9&gt;C9, 1,0)</f>
        <v>0</v>
      </c>
      <c r="G44" s="216">
        <f>IF(D10&gt;C10,1,0)</f>
        <v>0</v>
      </c>
      <c r="H44" s="216">
        <f>IF(D11&gt;C11,1,0)</f>
        <v>0</v>
      </c>
      <c r="I44" s="216">
        <f>IF(D12&gt;C12,1,0)</f>
        <v>0</v>
      </c>
      <c r="J44" s="216">
        <f>IF(D13&gt;C13,1,0)</f>
        <v>0</v>
      </c>
      <c r="K44" s="216">
        <f>IF(D14&gt;C14, 1,0)</f>
        <v>0</v>
      </c>
      <c r="L44" s="216">
        <f>IF(D15&gt;C15, 1,0)</f>
        <v>0</v>
      </c>
      <c r="M44" s="216">
        <f>IF(D16&gt;C16,1,0)</f>
        <v>0</v>
      </c>
      <c r="N44" s="216">
        <f>IF(D17&gt;C17, 1,0)</f>
        <v>0</v>
      </c>
      <c r="O44" s="216">
        <f>IF(D18&gt;C18, 1,0)</f>
        <v>0</v>
      </c>
      <c r="P44" s="216">
        <f>IF(D19&gt;C19, 1,0)</f>
        <v>0</v>
      </c>
      <c r="Q44" s="216">
        <f>IF(D20&gt;C20, 1,0)</f>
        <v>0</v>
      </c>
      <c r="R44" s="216">
        <f>IF(D21&gt;C21, 1,0)</f>
        <v>0</v>
      </c>
      <c r="S44" s="216">
        <f>IF(D22&gt;C22, 1,0)</f>
        <v>0</v>
      </c>
      <c r="T44" s="216">
        <f>IF(D23&gt;C23, 1,0)</f>
        <v>0</v>
      </c>
      <c r="U44" s="216">
        <f>IF(D24&gt;C24, 1,0)</f>
        <v>0</v>
      </c>
      <c r="V44" s="216">
        <f>SUM(C44:U44)</f>
        <v>0</v>
      </c>
      <c r="W44" s="86"/>
      <c r="X44" s="36"/>
      <c r="Y44" s="36"/>
      <c r="Z44" s="36"/>
    </row>
    <row r="45" spans="1:35" x14ac:dyDescent="0.25">
      <c r="A45" s="36"/>
      <c r="B45" s="186" t="s">
        <v>123</v>
      </c>
      <c r="C45" s="31">
        <f>IF(D6&lt;0, 1, 0)</f>
        <v>0</v>
      </c>
      <c r="D45" s="31">
        <f>IF(D7&lt;0, 1, 0)</f>
        <v>0</v>
      </c>
      <c r="E45" s="31">
        <f>IF($D8&lt;0, 1, 0)</f>
        <v>0</v>
      </c>
      <c r="F45" s="31">
        <f>IF($D9&lt;0, 1, 0)</f>
        <v>0</v>
      </c>
      <c r="G45" s="31">
        <f>IF($D11&lt;0, 1, 0)</f>
        <v>0</v>
      </c>
      <c r="H45" s="31">
        <f>IF($D10&lt;0, 1, 0)</f>
        <v>0</v>
      </c>
      <c r="I45" s="31">
        <f>IF(D12&lt;0, 1, 0)</f>
        <v>0</v>
      </c>
      <c r="J45" s="31">
        <f>IF(D13&lt;0, 1, 0)</f>
        <v>0</v>
      </c>
      <c r="K45" s="31">
        <f>IF(D14&lt;0, 1, 0)</f>
        <v>0</v>
      </c>
      <c r="L45" s="31">
        <f>IF(D15&lt;0, 1, 0)</f>
        <v>0</v>
      </c>
      <c r="M45" s="31">
        <f>IF(D16&lt;0, 1, 0)</f>
        <v>0</v>
      </c>
      <c r="N45" s="31">
        <f>IF(D17&lt;0, 1, 0)</f>
        <v>0</v>
      </c>
      <c r="O45" s="31">
        <f>IF(D18&lt;0, 1, 0)</f>
        <v>0</v>
      </c>
      <c r="P45" s="31">
        <f>IF(D19&lt;0, 1, 0)</f>
        <v>0</v>
      </c>
      <c r="Q45" s="31">
        <f>IF(D20&lt;0, 1, 0)</f>
        <v>0</v>
      </c>
      <c r="R45" s="31">
        <f>IF(D21&lt;0, 1, 0)</f>
        <v>0</v>
      </c>
      <c r="S45" s="31">
        <f>IF(D22&lt;0, 1, 0)</f>
        <v>0</v>
      </c>
      <c r="T45" s="31">
        <f>IF(D23&lt;0, 1, 0)</f>
        <v>0</v>
      </c>
      <c r="U45" s="31">
        <f>IF(D24&lt;0, 1, 0)</f>
        <v>0</v>
      </c>
      <c r="V45" s="95">
        <f>SUM(C45:U45)</f>
        <v>0</v>
      </c>
      <c r="W45" s="36"/>
      <c r="X45" s="36"/>
      <c r="Y45" s="36"/>
      <c r="Z45" s="36"/>
    </row>
    <row r="46" spans="1:35" s="2" customFormat="1" ht="30" x14ac:dyDescent="0.25">
      <c r="A46" s="36"/>
      <c r="B46" s="266" t="s">
        <v>150</v>
      </c>
      <c r="C46" s="264">
        <f>IF(C29=0, 1, 0)</f>
        <v>0</v>
      </c>
      <c r="D46" s="75">
        <f>IF(C30=0, 1, 0)</f>
        <v>0</v>
      </c>
      <c r="E46" s="370">
        <f>IF(C31=0, 1, 0)</f>
        <v>0</v>
      </c>
      <c r="F46" s="370"/>
      <c r="G46" s="370">
        <f>IF(C32=0, 1, 0)</f>
        <v>0</v>
      </c>
      <c r="H46" s="370"/>
      <c r="I46" s="370">
        <f>IF(C33=0, 1, 0)</f>
        <v>0</v>
      </c>
      <c r="J46" s="370"/>
      <c r="K46" s="370">
        <f>IF(C34=0, 1, 0)</f>
        <v>0</v>
      </c>
      <c r="L46" s="370"/>
      <c r="M46" s="370">
        <f>IF(C35=0, 1, 0)</f>
        <v>0</v>
      </c>
      <c r="N46" s="370"/>
      <c r="O46" s="385">
        <f>IF(C36=0, 1, 0)</f>
        <v>0</v>
      </c>
      <c r="P46" s="386"/>
      <c r="Q46" s="385">
        <f>IF(C37=0, 1, 0)</f>
        <v>0</v>
      </c>
      <c r="R46" s="386"/>
      <c r="S46" s="385"/>
      <c r="T46" s="386"/>
      <c r="U46" s="265"/>
      <c r="V46" s="95">
        <f>SUM(C46:U46)</f>
        <v>0</v>
      </c>
      <c r="W46" s="36"/>
      <c r="X46" s="36"/>
      <c r="Y46" s="36"/>
      <c r="Z46" s="36"/>
    </row>
    <row r="47" spans="1:35" s="2" customFormat="1" x14ac:dyDescent="0.25">
      <c r="A47" s="36"/>
      <c r="B47" s="214" t="s">
        <v>129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95"/>
      <c r="W47" s="36"/>
      <c r="X47" s="36"/>
      <c r="Y47" s="36"/>
      <c r="Z47" s="36"/>
    </row>
    <row r="48" spans="1:35" x14ac:dyDescent="0.25">
      <c r="A48" s="36"/>
      <c r="C48" s="36"/>
      <c r="D48" s="36"/>
      <c r="E48" s="36"/>
      <c r="F48" s="36"/>
      <c r="G48" s="36"/>
      <c r="H48" s="87"/>
      <c r="I48" s="29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6"/>
      <c r="X48" s="36"/>
      <c r="Y48" s="36"/>
      <c r="Z48" s="36"/>
    </row>
    <row r="49" spans="1:26" s="131" customFormat="1" ht="17.25" x14ac:dyDescent="0.25">
      <c r="A49" s="128" t="s">
        <v>89</v>
      </c>
      <c r="B49" s="128"/>
      <c r="F49" s="136"/>
    </row>
    <row r="50" spans="1:26" x14ac:dyDescent="0.25">
      <c r="A50" s="36"/>
      <c r="B50" s="36"/>
      <c r="C50" s="36"/>
      <c r="D50" s="36"/>
      <c r="E50" s="36"/>
      <c r="F50" s="54" t="s">
        <v>90</v>
      </c>
      <c r="G50" s="36"/>
      <c r="H50" s="36"/>
      <c r="I50" s="36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6"/>
      <c r="X50" s="36"/>
      <c r="Y50" s="36"/>
      <c r="Z50" s="36"/>
    </row>
    <row r="51" spans="1:26" x14ac:dyDescent="0.25">
      <c r="A51" s="36"/>
      <c r="B51" s="396" t="s">
        <v>92</v>
      </c>
      <c r="C51" s="397"/>
      <c r="D51" s="397"/>
      <c r="E51" s="397"/>
      <c r="F51" s="96">
        <f>IF(V44 &lt;&gt; 0, 1, 0)</f>
        <v>0</v>
      </c>
      <c r="G51" s="36" t="s">
        <v>126</v>
      </c>
      <c r="H51" s="36"/>
      <c r="I51" s="36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6"/>
      <c r="X51" s="36"/>
      <c r="Y51" s="36"/>
      <c r="Z51" s="36"/>
    </row>
    <row r="52" spans="1:26" s="2" customFormat="1" x14ac:dyDescent="0.25">
      <c r="A52" s="36"/>
      <c r="B52" s="396" t="s">
        <v>124</v>
      </c>
      <c r="C52" s="397"/>
      <c r="D52" s="397"/>
      <c r="E52" s="397"/>
      <c r="F52" s="96">
        <f>IF(V45 &lt;&gt; 0, 1, 0)</f>
        <v>0</v>
      </c>
      <c r="G52" s="36" t="s">
        <v>126</v>
      </c>
      <c r="H52" s="36"/>
      <c r="I52" s="36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6"/>
      <c r="X52" s="36"/>
      <c r="Y52" s="36"/>
      <c r="Z52" s="36"/>
    </row>
    <row r="53" spans="1:26" x14ac:dyDescent="0.25">
      <c r="A53" s="36"/>
      <c r="B53" s="387" t="s">
        <v>91</v>
      </c>
      <c r="C53" s="388"/>
      <c r="D53" s="388"/>
      <c r="E53" s="388"/>
      <c r="F53" s="92">
        <f>IF(C25 &lt;  5000, 1, 0)</f>
        <v>0</v>
      </c>
      <c r="G53" s="36" t="s">
        <v>125</v>
      </c>
      <c r="H53" s="36"/>
      <c r="I53" s="36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6"/>
      <c r="X53" s="36"/>
      <c r="Y53" s="36"/>
      <c r="Z53" s="36"/>
    </row>
    <row r="54" spans="1:26" s="2" customFormat="1" x14ac:dyDescent="0.25">
      <c r="A54" s="36"/>
      <c r="B54" s="319" t="s">
        <v>148</v>
      </c>
      <c r="C54" s="320"/>
      <c r="D54" s="320"/>
      <c r="E54" s="320"/>
      <c r="F54" s="92">
        <f>_xlfn.IFS(C24=0, 1, D24=0, 1, D24&gt;0, 0)</f>
        <v>0</v>
      </c>
      <c r="G54" s="36" t="s">
        <v>125</v>
      </c>
      <c r="H54" s="36"/>
      <c r="I54" s="36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6"/>
      <c r="X54" s="36"/>
      <c r="Y54" s="36"/>
      <c r="Z54" s="36"/>
    </row>
    <row r="55" spans="1:26" s="2" customFormat="1" x14ac:dyDescent="0.25">
      <c r="A55" s="36"/>
      <c r="B55" s="226" t="s">
        <v>141</v>
      </c>
      <c r="C55" s="227"/>
      <c r="D55" s="227"/>
      <c r="E55" s="227"/>
      <c r="F55" s="228">
        <f>IF(C38&lt;100, 1, 0)</f>
        <v>0</v>
      </c>
      <c r="G55" s="229" t="s">
        <v>142</v>
      </c>
      <c r="H55" s="229"/>
      <c r="I55" s="229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6"/>
      <c r="X55" s="36"/>
      <c r="Y55" s="36"/>
      <c r="Z55" s="36"/>
    </row>
    <row r="56" spans="1:26" x14ac:dyDescent="0.25">
      <c r="A56" s="36"/>
      <c r="B56" s="387" t="s">
        <v>93</v>
      </c>
      <c r="C56" s="388"/>
      <c r="D56" s="388"/>
      <c r="E56" s="388"/>
      <c r="F56" s="92">
        <f>_xlfn.IFS('Mortality Calculator'!J8=0, AD6,
'Mortality Calculator'!J8=1, AD7,
'Mortality Calculator'!J8=5,AD8,
'Mortality Calculator'!J8=10, AD9,
'Mortality Calculator'!J8= 15, AD10,
'Mortality Calculator'!J8=20,AD11,
'Mortality Calculator'!J8=25,AD12,
'Mortality Calculator'!J8=30,AD13,
'Mortality Calculator'!J8=35,AD14,
'Mortality Calculator'!J8=40,AD15,
'Mortality Calculator'!J8=45,AD16,
'Mortality Calculator'!J8=50,AD17,
'Mortality Calculator'!J8=55,AD18,
'Mortality Calculator'!J8=60,AD19,
'Mortality Calculator'!J8=65,AD20,
'Mortality Calculator'!J8=70,AD21,
'Mortality Calculator'!J8=75,AD22,
'Mortality Calculator'!J8=80,AD23,
'Mortality Calculator'!J8=85,AD24)</f>
        <v>0</v>
      </c>
      <c r="G56" s="36" t="s">
        <v>125</v>
      </c>
      <c r="H56" s="36"/>
      <c r="I56" s="36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6"/>
      <c r="X56" s="36"/>
      <c r="Y56" s="36"/>
      <c r="Z56" s="36"/>
    </row>
    <row r="57" spans="1:26" x14ac:dyDescent="0.25">
      <c r="A57" s="36"/>
      <c r="B57" s="323" t="s">
        <v>94</v>
      </c>
      <c r="C57" s="212"/>
      <c r="D57" s="212"/>
      <c r="E57" s="212"/>
      <c r="F57" s="92">
        <f>IF(IFERROR(F56, Error)="Error", 1, 0)</f>
        <v>0</v>
      </c>
      <c r="G57" s="36" t="s">
        <v>125</v>
      </c>
      <c r="H57" s="36"/>
      <c r="I57" s="36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6"/>
      <c r="X57" s="36"/>
      <c r="Y57" s="36"/>
      <c r="Z57" s="36"/>
    </row>
    <row r="58" spans="1:26" s="2" customFormat="1" x14ac:dyDescent="0.25">
      <c r="A58" s="36"/>
      <c r="B58" s="24"/>
      <c r="C58" s="24"/>
      <c r="D58" s="24"/>
      <c r="E58" s="24"/>
      <c r="F58" s="24"/>
      <c r="G58" s="24"/>
      <c r="H58" s="36"/>
      <c r="I58" s="36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6"/>
      <c r="X58" s="36"/>
      <c r="Y58" s="36"/>
      <c r="Z58" s="36"/>
    </row>
    <row r="59" spans="1:26" s="2" customFormat="1" x14ac:dyDescent="0.25">
      <c r="A59" s="36"/>
      <c r="B59" s="213"/>
      <c r="C59" s="213"/>
      <c r="D59" s="213"/>
      <c r="E59" s="213"/>
      <c r="F59" s="31"/>
      <c r="G59" s="36"/>
      <c r="H59" s="36"/>
      <c r="I59" s="36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6"/>
      <c r="X59" s="36"/>
      <c r="Y59" s="36"/>
      <c r="Z59" s="36"/>
    </row>
    <row r="60" spans="1:26" s="131" customFormat="1" ht="17.25" x14ac:dyDescent="0.25">
      <c r="A60" s="128" t="s">
        <v>180</v>
      </c>
      <c r="B60" s="128"/>
      <c r="F60" s="136"/>
    </row>
    <row r="61" spans="1:26" x14ac:dyDescent="0.25">
      <c r="A61" s="36"/>
      <c r="B61" s="36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6"/>
      <c r="X61" s="36"/>
      <c r="Y61" s="36"/>
      <c r="Z61" s="36"/>
    </row>
    <row r="62" spans="1:26" x14ac:dyDescent="0.25">
      <c r="A62" s="36"/>
      <c r="B62" s="145" t="s">
        <v>81</v>
      </c>
      <c r="C62" s="41"/>
      <c r="D62" s="41"/>
      <c r="E62" s="41"/>
      <c r="F62" s="41"/>
      <c r="G62" s="41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6"/>
      <c r="X62" s="36"/>
      <c r="Y62" s="36"/>
      <c r="Z62" s="36"/>
    </row>
    <row r="63" spans="1:26" s="2" customFormat="1" x14ac:dyDescent="0.25">
      <c r="A63" s="36"/>
      <c r="B63" s="176" t="s">
        <v>115</v>
      </c>
      <c r="C63" s="195">
        <f>_xlfn.IFS(
F53 =1, "Use error mesage",
F51 = 1, "Use error message",
F56=1, "Use error message",
F57=1, "Use error message",
'Mortality Calculator'!J8=0, N6,
'Mortality Calculator'!J8=1, N7,
'Mortality Calculator'!J8=5, N8,
'Mortality Calculator'!J8=10, N9,
'Mortality Calculator'!J8= 15, N10,
'Mortality Calculator'!J8=20, N11,
'Mortality Calculator'!J8=25, N12,
'Mortality Calculator'!J8=30,'Calculations for Mortality Calc'!N13,
'Mortality Calculator'!J8=35,'Calculations for Mortality Calc'!N14,
'Mortality Calculator'!J8=40,'Calculations for Mortality Calc'!N15,
'Mortality Calculator'!J8=45,'Calculations for Mortality Calc'!N16,
'Mortality Calculator'!J8=50,'Calculations for Mortality Calc'!N17,
'Mortality Calculator'!J8=55,'Calculations for Mortality Calc'!N18,
'Mortality Calculator'!J8=60,'Calculations for Mortality Calc'!N19,
'Mortality Calculator'!J8=65,'Calculations for Mortality Calc'!N20,
'Mortality Calculator'!J8=70,'Calculations for Mortality Calc'!N21,
'Mortality Calculator'!J8=75,'Calculations for Mortality Calc'!N22,
'Mortality Calculator'!J8=80,'Calculations for Mortality Calc'!N23,
'Mortality Calculator'!J8=85,'Calculations for Mortality Calc'!N24)</f>
        <v>77.139929808565142</v>
      </c>
      <c r="D63" s="36"/>
      <c r="E63" s="36"/>
      <c r="F63" s="36"/>
      <c r="G63" s="36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6"/>
      <c r="X63" s="36"/>
      <c r="Y63" s="36"/>
      <c r="Z63" s="36"/>
    </row>
    <row r="64" spans="1:26" x14ac:dyDescent="0.25">
      <c r="A64" s="36"/>
      <c r="B64" s="137" t="s">
        <v>66</v>
      </c>
      <c r="C64" s="36" t="str">
        <f>"Life expectancy from "&amp;'Mortality Calculator'!J8&amp;" years old is"</f>
        <v>Life expectancy from 0 years old is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36"/>
      <c r="X64" s="36"/>
      <c r="Y64" s="36"/>
      <c r="Z64" s="36"/>
    </row>
    <row r="65" spans="1:26" x14ac:dyDescent="0.25">
      <c r="A65" s="36"/>
      <c r="B65" s="137" t="s">
        <v>122</v>
      </c>
      <c r="C65" t="str">
        <f>_xlfn.IFS(F51 = 1, "Cannot be calculated. Ensure that there are",
F52=1, "Cannot be calculated. Ensure that deaths within age",
F53 =1, "Reliable estimates can not be produced for ",
F54=1, "Cannot be calculated if either deaths or population",
F56=1, "Due to the high amount of unreliability around this",
'Mortality Calculator'!J8=0, "Life expectancy from birth is "&amp;ROUND(C63, 1)&amp;" years.",'Mortality Calculator'!J8&gt;0, "Life expectancy from "&amp;'Mortality Calculator'!J8&amp;" years old is "&amp;ROUND(C63, 1)&amp;" years.")</f>
        <v>Life expectancy from birth is 77.1 years.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6"/>
      <c r="X65" s="36"/>
      <c r="Y65" s="36"/>
      <c r="Z65" s="36"/>
    </row>
    <row r="66" spans="1:26" x14ac:dyDescent="0.25">
      <c r="A66" s="36"/>
      <c r="B66" s="137" t="s">
        <v>117</v>
      </c>
      <c r="C66" s="24" t="str">
        <f>_xlfn.IFS(F51 = 1, "no age groups with more deaths than population.",
 F52=1, "groups are greater than or equal to 0.",
F53 =1, "communities with less than 5000 population years at risk.",
F54=1, "in the last age group are equal to 0.",
F56=1, "population's life expectancy, life expectancy is not reported.",
'Mortality Calculator'!J8=0, AC6,
'Mortality Calculator'!J8=1,AC7,
'Mortality Calculator'!J8=5,AC8,
'Mortality Calculator'!J8=10,AC9,
'Mortality Calculator'!J8= 15, AC10,
'Mortality Calculator'!J8=20, AC11,
'Mortality Calculator'!J8=25, AC12,
'Mortality Calculator'!J8=30, AC13,
'Mortality Calculator'!J8=35, AC14,
'Mortality Calculator'!J8=40,AC15,
'Mortality Calculator'!J8=45,AC16,
'Mortality Calculator'!J8=50,AC17,
'Mortality Calculator'!J8=55,AC18,
'Mortality Calculator'!J8=60,AC19,
'Mortality Calculator'!J8=65,AC20,
'Mortality Calculator'!J8=70,AC21,
'Mortality Calculator'!J8=75,AC22,
'Mortality Calculator'!J8=80,AC23,
'Mortality Calculator'!J8=85,AC24)</f>
        <v>The error margin around this estimate is 76.9 to 77.3 years.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6"/>
      <c r="X66" s="36"/>
      <c r="Y66" s="36"/>
      <c r="Z66" s="36"/>
    </row>
    <row r="67" spans="1:26" x14ac:dyDescent="0.25">
      <c r="A67" s="36"/>
      <c r="B67" s="137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6"/>
      <c r="X67" s="36"/>
      <c r="Y67" s="36"/>
      <c r="Z67" s="36"/>
    </row>
    <row r="68" spans="1:26" s="2" customFormat="1" x14ac:dyDescent="0.25">
      <c r="A68" s="36"/>
      <c r="B68" s="137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6"/>
      <c r="X68" s="36"/>
      <c r="Y68" s="36"/>
      <c r="Z68" s="36"/>
    </row>
    <row r="69" spans="1:26" s="2" customFormat="1" x14ac:dyDescent="0.25">
      <c r="A69" s="36"/>
      <c r="B69" s="137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6"/>
      <c r="X69" s="36"/>
      <c r="Y69" s="36"/>
      <c r="Z69" s="36"/>
    </row>
    <row r="70" spans="1:26" x14ac:dyDescent="0.25">
      <c r="A70" s="36"/>
      <c r="B70" s="145" t="s">
        <v>85</v>
      </c>
      <c r="C70" s="41"/>
      <c r="D70" s="41"/>
      <c r="E70" s="41"/>
      <c r="F70" s="41"/>
      <c r="G70" s="41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6"/>
      <c r="X70" s="36"/>
      <c r="Y70" s="36"/>
      <c r="Z70" s="36"/>
    </row>
    <row r="71" spans="1:26" ht="45" x14ac:dyDescent="0.25">
      <c r="A71" s="36"/>
      <c r="B71" s="146" t="s">
        <v>87</v>
      </c>
      <c r="C71" s="116" t="str">
        <f>TEXT(ROUND(R38,0), "#,##0")</f>
        <v>8,681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6"/>
      <c r="X71" s="36"/>
      <c r="Y71" s="36"/>
      <c r="Z71" s="36"/>
    </row>
    <row r="72" spans="1:26" x14ac:dyDescent="0.25">
      <c r="A72" s="36"/>
      <c r="B72" s="137" t="s">
        <v>86</v>
      </c>
      <c r="C72" s="24" t="str">
        <f>_xlfn.IFS(F51=1, "Cannot be calculated. Ensure that there are",
F52=1, "Cannot be calculated. Ensure that deaths within age",
F51&lt;&gt;1,  C71&amp;" years of potential life lost per 100,000 population")</f>
        <v>8,681 years of potential life lost per 100,000 population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6"/>
      <c r="X72" s="36"/>
      <c r="Y72" s="36"/>
      <c r="Z72" s="36"/>
    </row>
    <row r="73" spans="1:26" x14ac:dyDescent="0.25">
      <c r="A73" s="36"/>
      <c r="B73" s="137" t="s">
        <v>120</v>
      </c>
      <c r="C73" s="24" t="str">
        <f>_xlfn.IFS(F51=1, "no age groups with more deaths than population.",
F52=1, "groups are greater than or equal to 0.",
F55=1, "The error margin around this estimate is " &amp;(TEXT(Z38,"#,###"))&amp;" to "&amp;(TEXT(AA38,"#,###"))&amp;".",
F51&lt;&gt;1, "The error margin around this estimate is "&amp;(TEXT(T38,"#,###"))&amp;" to "&amp;(TEXT(U38,"#,###"))&amp;".")</f>
        <v>The error margin around this estimate is 8,469 to 8,892.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6"/>
      <c r="X73" s="36"/>
      <c r="Y73" s="36"/>
      <c r="Z73" s="36"/>
    </row>
    <row r="74" spans="1:26" x14ac:dyDescent="0.25">
      <c r="A74" s="36"/>
      <c r="B74" s="36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6"/>
      <c r="X74" s="36"/>
      <c r="Y74" s="36"/>
      <c r="Z74" s="36"/>
    </row>
    <row r="75" spans="1:26" x14ac:dyDescent="0.25">
      <c r="A75" s="36"/>
      <c r="B75" s="145" t="s">
        <v>108</v>
      </c>
      <c r="C75" s="41"/>
      <c r="D75" s="41"/>
      <c r="E75" s="41"/>
      <c r="F75" s="41"/>
      <c r="G75" s="41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6"/>
      <c r="X75" s="36"/>
      <c r="Y75" s="36"/>
      <c r="Z75" s="36"/>
    </row>
    <row r="76" spans="1:26" ht="45" x14ac:dyDescent="0.25">
      <c r="A76" s="36"/>
      <c r="B76" s="146" t="s">
        <v>109</v>
      </c>
      <c r="C76" s="189">
        <f>ROUND(H38, 0)</f>
        <v>411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6"/>
      <c r="X76" s="36"/>
      <c r="Y76" s="36"/>
      <c r="Z76" s="36"/>
    </row>
    <row r="77" spans="1:26" x14ac:dyDescent="0.25">
      <c r="A77" s="36"/>
      <c r="B77" s="137" t="s">
        <v>86</v>
      </c>
      <c r="C77" s="24" t="str">
        <f>_xlfn.IFS(F51=1, "Cannot be calculated. Ensure that there are",
F52=1, "Cannot be calculated. Ensure that deaths within age",
F51&lt;&gt;1, C76&amp;" premature deaths per 100,000 population")</f>
        <v>411 premature deaths per 100,000 population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6"/>
      <c r="X77" s="36"/>
      <c r="Y77" s="36"/>
      <c r="Z77" s="36"/>
    </row>
    <row r="78" spans="1:26" x14ac:dyDescent="0.25">
      <c r="A78" s="36"/>
      <c r="B78" s="137" t="s">
        <v>120</v>
      </c>
      <c r="C78" s="24" t="str">
        <f>_xlfn.IFS(F51 = 1, "no age groups with more deaths than population.",
F52=1, "groups are greater than or equal to 0.",
F55=1, "The error margin around this estimate is "&amp;(TEXT(L38,"#"))&amp;" to "&amp;(TEXT(M38,"#"))&amp;".",
F51&lt;&gt;1, "The error margin around this estimate is "&amp;(TEXT(J38,"#"))&amp;" to "&amp;(TEXT(K38,"#"))&amp;".")</f>
        <v>The error margin around this estimate is 404 to 419.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36"/>
      <c r="X78" s="36"/>
      <c r="Y78" s="36"/>
      <c r="Z78" s="36"/>
    </row>
    <row r="79" spans="1:26" x14ac:dyDescent="0.25">
      <c r="A79" s="36"/>
      <c r="B79" s="36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36"/>
      <c r="X79" s="36"/>
      <c r="Y79" s="36"/>
      <c r="Z79" s="36"/>
    </row>
    <row r="80" spans="1:26" s="24" customFormat="1" x14ac:dyDescent="0.25">
      <c r="A80" s="36"/>
      <c r="B80" s="36"/>
      <c r="W80" s="36"/>
      <c r="X80" s="83"/>
      <c r="Y80" s="83"/>
      <c r="Z80" s="83"/>
    </row>
    <row r="81" spans="1:26" s="24" customFormat="1" x14ac:dyDescent="0.25">
      <c r="A81" s="36"/>
      <c r="B81" s="36"/>
      <c r="W81" s="83"/>
      <c r="X81" s="33"/>
      <c r="Y81" s="33"/>
      <c r="Z81" s="33"/>
    </row>
    <row r="82" spans="1:26" s="24" customFormat="1" x14ac:dyDescent="0.25">
      <c r="A82" s="36"/>
      <c r="B82" s="36"/>
      <c r="W82" s="33"/>
      <c r="X82" s="33"/>
      <c r="Y82" s="33"/>
      <c r="Z82" s="33"/>
    </row>
    <row r="83" spans="1:26" s="24" customFormat="1" x14ac:dyDescent="0.25">
      <c r="A83" s="36"/>
      <c r="B83" s="36"/>
      <c r="W83" s="33"/>
      <c r="X83" s="33"/>
      <c r="Y83" s="33"/>
      <c r="Z83" s="33"/>
    </row>
    <row r="84" spans="1:26" s="24" customFormat="1" x14ac:dyDescent="0.25">
      <c r="A84" s="36"/>
      <c r="B84" s="36"/>
      <c r="W84" s="33"/>
      <c r="X84" s="33"/>
      <c r="Y84" s="33"/>
      <c r="Z84" s="33"/>
    </row>
    <row r="85" spans="1:26" s="24" customFormat="1" x14ac:dyDescent="0.25">
      <c r="A85" s="36"/>
      <c r="B85" s="36"/>
      <c r="W85" s="33"/>
      <c r="X85" s="33"/>
      <c r="Y85" s="33"/>
      <c r="Z85" s="33"/>
    </row>
    <row r="86" spans="1:26" s="24" customFormat="1" x14ac:dyDescent="0.25">
      <c r="A86" s="36"/>
      <c r="B86" s="36"/>
      <c r="W86" s="33"/>
      <c r="X86" s="33"/>
      <c r="Y86" s="33"/>
      <c r="Z86" s="33"/>
    </row>
    <row r="87" spans="1:26" s="24" customFormat="1" x14ac:dyDescent="0.25">
      <c r="A87" s="36"/>
      <c r="B87" s="36"/>
      <c r="W87" s="33"/>
      <c r="X87" s="33"/>
      <c r="Y87" s="33"/>
      <c r="Z87" s="33"/>
    </row>
    <row r="88" spans="1:26" s="24" customFormat="1" x14ac:dyDescent="0.25">
      <c r="A88" s="36"/>
      <c r="B88" s="36"/>
      <c r="W88" s="33"/>
      <c r="X88" s="33"/>
      <c r="Y88" s="33"/>
      <c r="Z88" s="33"/>
    </row>
    <row r="89" spans="1:26" s="24" customFormat="1" x14ac:dyDescent="0.25">
      <c r="A89" s="36"/>
      <c r="B89" s="36"/>
      <c r="W89" s="33"/>
      <c r="X89" s="33"/>
      <c r="Y89" s="33"/>
      <c r="Z89" s="33"/>
    </row>
    <row r="90" spans="1:26" s="24" customFormat="1" x14ac:dyDescent="0.25">
      <c r="A90" s="36"/>
      <c r="B90" s="36"/>
      <c r="W90" s="33"/>
      <c r="X90" s="33"/>
      <c r="Y90" s="33"/>
      <c r="Z90" s="33"/>
    </row>
    <row r="91" spans="1:26" s="24" customFormat="1" x14ac:dyDescent="0.25">
      <c r="A91" s="36"/>
      <c r="B91" s="36"/>
      <c r="W91" s="33"/>
      <c r="X91" s="33"/>
      <c r="Y91" s="33"/>
      <c r="Z91" s="33"/>
    </row>
    <row r="92" spans="1:26" s="24" customFormat="1" x14ac:dyDescent="0.25">
      <c r="A92" s="36"/>
      <c r="B92" s="36"/>
      <c r="W92" s="33"/>
      <c r="X92" s="33"/>
      <c r="Y92" s="33"/>
      <c r="Z92" s="33"/>
    </row>
    <row r="93" spans="1:26" s="24" customFormat="1" x14ac:dyDescent="0.25">
      <c r="A93" s="36"/>
      <c r="B93" s="36"/>
      <c r="W93" s="33"/>
      <c r="X93" s="33"/>
      <c r="Y93" s="33"/>
      <c r="Z93" s="33"/>
    </row>
    <row r="94" spans="1:26" s="24" customFormat="1" x14ac:dyDescent="0.25">
      <c r="A94" s="36"/>
      <c r="B94" s="36"/>
      <c r="W94" s="33"/>
      <c r="X94" s="33"/>
      <c r="Y94" s="33"/>
      <c r="Z94" s="33"/>
    </row>
    <row r="95" spans="1:26" s="24" customFormat="1" x14ac:dyDescent="0.25">
      <c r="A95" s="36"/>
      <c r="B95" s="36"/>
      <c r="W95" s="33"/>
      <c r="X95" s="33"/>
      <c r="Y95" s="33"/>
      <c r="Z95" s="33"/>
    </row>
    <row r="96" spans="1:26" s="24" customFormat="1" x14ac:dyDescent="0.25">
      <c r="A96" s="36"/>
      <c r="B96" s="36"/>
      <c r="W96" s="33"/>
      <c r="X96" s="33"/>
      <c r="Y96" s="33"/>
      <c r="Z96" s="33"/>
    </row>
    <row r="97" spans="1:26" s="24" customFormat="1" x14ac:dyDescent="0.25">
      <c r="A97" s="36"/>
      <c r="B97" s="36"/>
      <c r="W97" s="33"/>
      <c r="X97" s="33"/>
      <c r="Y97" s="33"/>
      <c r="Z97" s="33"/>
    </row>
    <row r="98" spans="1:26" s="24" customFormat="1" x14ac:dyDescent="0.25">
      <c r="A98" s="36"/>
      <c r="B98" s="36"/>
      <c r="W98" s="33"/>
      <c r="X98" s="33"/>
      <c r="Y98" s="33"/>
      <c r="Z98" s="33"/>
    </row>
    <row r="99" spans="1:26" s="24" customFormat="1" x14ac:dyDescent="0.25">
      <c r="A99" s="36"/>
      <c r="B99" s="36"/>
      <c r="W99" s="33"/>
      <c r="X99" s="33"/>
      <c r="Y99" s="33"/>
      <c r="Z99" s="33"/>
    </row>
    <row r="100" spans="1:26" s="24" customFormat="1" x14ac:dyDescent="0.25">
      <c r="A100" s="36"/>
      <c r="B100" s="36"/>
      <c r="W100" s="33"/>
      <c r="X100" s="33"/>
      <c r="Y100" s="33"/>
      <c r="Z100" s="33"/>
    </row>
  </sheetData>
  <mergeCells count="27">
    <mergeCell ref="B56:E56"/>
    <mergeCell ref="P30:P31"/>
    <mergeCell ref="O30:O31"/>
    <mergeCell ref="N30:N31"/>
    <mergeCell ref="Q30:Q31"/>
    <mergeCell ref="B52:E52"/>
    <mergeCell ref="J35:K36"/>
    <mergeCell ref="L30:M31"/>
    <mergeCell ref="J28:K34"/>
    <mergeCell ref="B51:E51"/>
    <mergeCell ref="O46:P46"/>
    <mergeCell ref="Q46:R46"/>
    <mergeCell ref="B53:E53"/>
    <mergeCell ref="E46:F46"/>
    <mergeCell ref="G46:H46"/>
    <mergeCell ref="I46:J46"/>
    <mergeCell ref="K46:L46"/>
    <mergeCell ref="M46:N46"/>
    <mergeCell ref="Z5:AA5"/>
    <mergeCell ref="X5:Y5"/>
    <mergeCell ref="R30:R31"/>
    <mergeCell ref="S30:S31"/>
    <mergeCell ref="V38:W38"/>
    <mergeCell ref="V28:W37"/>
    <mergeCell ref="T34:U36"/>
    <mergeCell ref="Z35:AA36"/>
    <mergeCell ref="S46:T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P63"/>
  <sheetViews>
    <sheetView topLeftCell="A7" workbookViewId="0">
      <selection activeCell="F26" sqref="F26"/>
    </sheetView>
  </sheetViews>
  <sheetFormatPr defaultRowHeight="15" x14ac:dyDescent="0.25"/>
  <cols>
    <col min="1" max="4" width="9.140625" style="3"/>
    <col min="5" max="5" width="14.42578125" style="3" customWidth="1"/>
    <col min="6" max="6" width="11.5703125" style="7" bestFit="1" customWidth="1"/>
    <col min="7" max="7" width="11.5703125" style="7" customWidth="1"/>
    <col min="8" max="8" width="11.7109375" style="3" customWidth="1"/>
    <col min="9" max="9" width="11.28515625" style="3" customWidth="1"/>
    <col min="10" max="10" width="10.42578125" style="3" customWidth="1"/>
    <col min="11" max="13" width="9.140625" style="3"/>
    <col min="14" max="14" width="13.85546875" style="3" customWidth="1"/>
    <col min="15" max="15" width="14.7109375" style="3" bestFit="1" customWidth="1"/>
    <col min="16" max="16" width="12" style="3" hidden="1" customWidth="1"/>
    <col min="17" max="17" width="20.7109375" style="3" hidden="1" customWidth="1"/>
    <col min="18" max="18" width="16" style="3" hidden="1" customWidth="1"/>
    <col min="19" max="19" width="11.140625" style="3" hidden="1" customWidth="1"/>
    <col min="20" max="20" width="9.140625" style="3" hidden="1" customWidth="1"/>
    <col min="21" max="22" width="12" style="3" hidden="1" customWidth="1"/>
    <col min="23" max="23" width="9.140625" style="3" hidden="1" customWidth="1"/>
    <col min="24" max="24" width="11" style="3" hidden="1" customWidth="1"/>
    <col min="25" max="26" width="14.85546875" style="3" customWidth="1"/>
    <col min="27" max="42" width="9.140625" style="36"/>
    <col min="43" max="16384" width="9.140625" style="2"/>
  </cols>
  <sheetData>
    <row r="1" spans="1:42" s="24" customFormat="1" ht="19.5" x14ac:dyDescent="0.3">
      <c r="A1" s="417" t="s">
        <v>169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182"/>
      <c r="S1" s="182"/>
      <c r="T1" s="182"/>
      <c r="U1" s="182"/>
      <c r="V1" s="182"/>
      <c r="W1" s="182"/>
      <c r="X1" s="182"/>
      <c r="Y1" s="182"/>
      <c r="Z1" s="182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s="24" customFormat="1" ht="26.25" customHeight="1" x14ac:dyDescent="0.3">
      <c r="A2" s="359" t="s">
        <v>145</v>
      </c>
      <c r="B2" s="359"/>
      <c r="C2" s="359"/>
      <c r="D2" s="359"/>
      <c r="E2" s="192"/>
      <c r="F2" s="192"/>
      <c r="G2" s="26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82"/>
      <c r="S2" s="182"/>
      <c r="T2" s="182"/>
      <c r="U2" s="182"/>
      <c r="V2" s="182"/>
      <c r="W2" s="182"/>
      <c r="X2" s="182"/>
      <c r="Y2" s="182"/>
      <c r="Z2" s="182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s="243" customFormat="1" ht="36.75" customHeight="1" x14ac:dyDescent="0.3">
      <c r="A3" s="419" t="s">
        <v>146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187"/>
      <c r="M3" s="187"/>
      <c r="N3" s="187"/>
      <c r="O3" s="187"/>
      <c r="P3" s="187"/>
      <c r="Q3" s="187"/>
      <c r="R3" s="241"/>
      <c r="S3" s="241"/>
      <c r="T3" s="241"/>
      <c r="U3" s="241"/>
      <c r="V3" s="241"/>
      <c r="W3" s="241"/>
      <c r="X3" s="241"/>
      <c r="Y3" s="241"/>
      <c r="Z3" s="241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</row>
    <row r="4" spans="1:42" s="243" customFormat="1" ht="15.75" customHeight="1" x14ac:dyDescent="0.3">
      <c r="A4" s="420" t="s">
        <v>160</v>
      </c>
      <c r="B4" s="420"/>
      <c r="C4" s="420"/>
      <c r="D4" s="420"/>
      <c r="E4" s="420"/>
      <c r="F4" s="420"/>
      <c r="G4" s="420"/>
      <c r="H4" s="420"/>
      <c r="I4" s="421" t="s">
        <v>161</v>
      </c>
      <c r="J4" s="421"/>
      <c r="K4" s="421"/>
      <c r="L4" s="187"/>
      <c r="M4" s="187"/>
      <c r="N4" s="187"/>
      <c r="O4" s="187"/>
      <c r="P4" s="187"/>
      <c r="Q4" s="187"/>
      <c r="R4" s="241"/>
      <c r="S4" s="241"/>
      <c r="T4" s="241"/>
      <c r="U4" s="241"/>
      <c r="V4" s="241"/>
      <c r="W4" s="241"/>
      <c r="X4" s="241"/>
      <c r="Y4" s="241"/>
      <c r="Z4" s="241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</row>
    <row r="5" spans="1:42" s="243" customFormat="1" ht="15.75" customHeight="1" x14ac:dyDescent="0.3">
      <c r="A5" s="318" t="s">
        <v>174</v>
      </c>
      <c r="B5" s="244"/>
      <c r="C5" s="244"/>
      <c r="D5" s="244"/>
      <c r="E5" s="244"/>
      <c r="F5" s="244"/>
      <c r="G5" s="263"/>
      <c r="H5" s="244"/>
      <c r="I5" s="421" t="s">
        <v>175</v>
      </c>
      <c r="J5" s="421"/>
      <c r="K5" s="421"/>
      <c r="L5" s="187"/>
      <c r="M5" s="187"/>
      <c r="N5" s="187"/>
      <c r="O5" s="187"/>
      <c r="P5" s="187"/>
      <c r="Q5" s="187"/>
      <c r="R5" s="241"/>
      <c r="S5" s="241"/>
      <c r="T5" s="241"/>
      <c r="U5" s="241"/>
      <c r="V5" s="241"/>
      <c r="W5" s="241"/>
      <c r="X5" s="241"/>
      <c r="Y5" s="241"/>
      <c r="Z5" s="241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</row>
    <row r="6" spans="1:42" s="24" customFormat="1" ht="21.75" customHeight="1" x14ac:dyDescent="0.3">
      <c r="A6" s="359" t="s">
        <v>121</v>
      </c>
      <c r="B6" s="359"/>
      <c r="C6" s="359"/>
      <c r="D6" s="359"/>
      <c r="E6" s="182"/>
      <c r="F6" s="241"/>
      <c r="G6" s="241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s="24" customFormat="1" ht="56.25" customHeight="1" x14ac:dyDescent="0.25">
      <c r="A7" s="418" t="s">
        <v>170</v>
      </c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s="24" customFormat="1" x14ac:dyDescent="0.25">
      <c r="A8" s="182"/>
      <c r="B8" s="182"/>
      <c r="C8" s="182"/>
      <c r="D8" s="182"/>
      <c r="E8" s="182"/>
      <c r="F8" s="241"/>
      <c r="G8" s="24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s="1" customFormat="1" x14ac:dyDescent="0.25">
      <c r="A9" s="411" t="s">
        <v>55</v>
      </c>
      <c r="B9" s="411"/>
      <c r="C9" s="411"/>
      <c r="D9" s="411"/>
      <c r="E9" s="411"/>
      <c r="F9" s="410" t="s">
        <v>58</v>
      </c>
      <c r="G9" s="411"/>
      <c r="H9" s="411"/>
      <c r="I9" s="411"/>
      <c r="J9" s="411"/>
      <c r="K9" s="410" t="s">
        <v>59</v>
      </c>
      <c r="L9" s="411"/>
      <c r="M9" s="411"/>
      <c r="N9" s="412"/>
      <c r="O9" s="17" t="s">
        <v>56</v>
      </c>
      <c r="P9" s="413" t="s">
        <v>54</v>
      </c>
      <c r="Q9" s="414"/>
      <c r="R9" s="414"/>
      <c r="S9" s="414"/>
      <c r="T9" s="414"/>
      <c r="U9" s="414"/>
      <c r="V9" s="414"/>
      <c r="W9" s="414"/>
      <c r="X9" s="415"/>
      <c r="Y9" s="410" t="s">
        <v>57</v>
      </c>
      <c r="Z9" s="41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ht="61.5" customHeight="1" x14ac:dyDescent="0.25">
      <c r="A10" s="11" t="s">
        <v>61</v>
      </c>
      <c r="B10" s="4" t="s">
        <v>176</v>
      </c>
      <c r="C10" s="4" t="s">
        <v>24</v>
      </c>
      <c r="D10" s="4" t="s">
        <v>25</v>
      </c>
      <c r="E10" s="4" t="s">
        <v>149</v>
      </c>
      <c r="F10" s="269" t="s">
        <v>28</v>
      </c>
      <c r="G10" s="270" t="s">
        <v>27</v>
      </c>
      <c r="H10" s="4" t="s">
        <v>53</v>
      </c>
      <c r="I10" s="4" t="s">
        <v>29</v>
      </c>
      <c r="J10" s="4" t="s">
        <v>30</v>
      </c>
      <c r="K10" s="13" t="s">
        <v>31</v>
      </c>
      <c r="L10" s="4" t="s">
        <v>32</v>
      </c>
      <c r="M10" s="4" t="s">
        <v>33</v>
      </c>
      <c r="N10" s="14" t="s">
        <v>34</v>
      </c>
      <c r="O10" s="22" t="s">
        <v>35</v>
      </c>
      <c r="P10" s="15" t="s">
        <v>19</v>
      </c>
      <c r="Q10" s="23"/>
      <c r="R10" s="5"/>
      <c r="S10" s="11" t="s">
        <v>153</v>
      </c>
      <c r="V10" s="11" t="s">
        <v>154</v>
      </c>
      <c r="W10" s="11" t="s">
        <v>155</v>
      </c>
      <c r="X10" s="271" t="s">
        <v>156</v>
      </c>
      <c r="Y10" s="408" t="s">
        <v>60</v>
      </c>
      <c r="Z10" s="409"/>
    </row>
    <row r="11" spans="1:42" s="284" customFormat="1" ht="23.25" customHeight="1" x14ac:dyDescent="0.25">
      <c r="A11" s="272" t="s">
        <v>52</v>
      </c>
      <c r="B11" s="272" t="s">
        <v>63</v>
      </c>
      <c r="C11" s="273" t="s">
        <v>41</v>
      </c>
      <c r="D11" s="272" t="s">
        <v>39</v>
      </c>
      <c r="E11" s="272" t="s">
        <v>40</v>
      </c>
      <c r="F11" s="274" t="s">
        <v>43</v>
      </c>
      <c r="G11" s="273" t="s">
        <v>42</v>
      </c>
      <c r="H11" s="272" t="s">
        <v>44</v>
      </c>
      <c r="I11" s="272" t="s">
        <v>45</v>
      </c>
      <c r="J11" s="272" t="s">
        <v>46</v>
      </c>
      <c r="K11" s="275" t="s">
        <v>47</v>
      </c>
      <c r="L11" s="272" t="s">
        <v>48</v>
      </c>
      <c r="M11" s="272" t="s">
        <v>49</v>
      </c>
      <c r="N11" s="276" t="s">
        <v>50</v>
      </c>
      <c r="O11" s="273" t="s">
        <v>51</v>
      </c>
      <c r="P11" s="277" t="s">
        <v>36</v>
      </c>
      <c r="Q11" s="278" t="s">
        <v>157</v>
      </c>
      <c r="R11" s="279" t="s">
        <v>158</v>
      </c>
      <c r="S11" s="280" t="s">
        <v>151</v>
      </c>
      <c r="T11" s="280" t="s">
        <v>21</v>
      </c>
      <c r="U11" s="280" t="s">
        <v>22</v>
      </c>
      <c r="V11" s="280" t="s">
        <v>23</v>
      </c>
      <c r="W11" s="280" t="s">
        <v>152</v>
      </c>
      <c r="X11" s="276" t="s">
        <v>20</v>
      </c>
      <c r="Y11" s="281" t="s">
        <v>37</v>
      </c>
      <c r="Z11" s="282" t="s">
        <v>38</v>
      </c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</row>
    <row r="12" spans="1:42" x14ac:dyDescent="0.25">
      <c r="A12" s="3">
        <v>1</v>
      </c>
      <c r="B12" s="3">
        <v>0</v>
      </c>
      <c r="C12" s="314">
        <v>0</v>
      </c>
      <c r="D12" s="3">
        <v>1</v>
      </c>
      <c r="E12" s="3">
        <v>0.1</v>
      </c>
      <c r="F12" s="268">
        <v>356</v>
      </c>
      <c r="G12" s="267">
        <v>40845</v>
      </c>
      <c r="H12" s="44">
        <f t="shared" ref="H12:H30" si="0">F12/G12</f>
        <v>8.7158770963398219E-3</v>
      </c>
      <c r="I12" s="44">
        <f t="shared" ref="I12:I29" si="1">(D12*H12)/(1+(1-E12)*D12*H12)</f>
        <v>8.6480393728713915E-3</v>
      </c>
      <c r="J12" s="44">
        <f>1-I12</f>
        <v>0.9913519606271286</v>
      </c>
      <c r="K12" s="12">
        <v>100000</v>
      </c>
      <c r="L12" s="9">
        <f>I12*K12</f>
        <v>864.80393728713909</v>
      </c>
      <c r="M12" s="9">
        <f t="shared" ref="M12:M29" si="2">(K13*D12)+(L12*D12*E12)</f>
        <v>99221.676456441564</v>
      </c>
      <c r="N12" s="43">
        <f>SUM(M12:M$31)</f>
        <v>7713992.9808565136</v>
      </c>
      <c r="O12" s="257">
        <f>N12/K12</f>
        <v>77.139929808565142</v>
      </c>
      <c r="P12" s="18">
        <f t="shared" ref="P12:P29" si="3">_xlfn.IFS(F12=0, 0,F12&gt; 0, (I12^2*(1-I12))/F12)</f>
        <v>2.0826351226701689E-7</v>
      </c>
      <c r="Q12" s="10">
        <f t="shared" ref="Q12:Q30" si="4">(K12^2)*(((1-E12)*D12+O13)^2)*P12</f>
        <v>12577351.706180071</v>
      </c>
      <c r="R12" s="10">
        <f>R13+Q12</f>
        <v>90639714.401432633</v>
      </c>
      <c r="S12" s="19">
        <f>R12/(K12^2)</f>
        <v>9.0639714401432626E-3</v>
      </c>
      <c r="T12" s="8">
        <f>$K$30/K12</f>
        <v>0.39376074910680925</v>
      </c>
      <c r="U12" s="19">
        <f t="shared" ref="U12:U30" si="5">T12^2/($H$30^3*$G$30)</f>
        <v>1.0494831429442462E-3</v>
      </c>
      <c r="V12" s="19">
        <f>U12+S12</f>
        <v>1.011345458308751E-2</v>
      </c>
      <c r="W12" s="8">
        <f>SQRT(V12)</f>
        <v>0.10056567298580321</v>
      </c>
      <c r="X12" s="20">
        <f>1.96*W12</f>
        <v>0.19710871905217428</v>
      </c>
      <c r="Y12" s="259">
        <f>O12-X12</f>
        <v>76.942821089512975</v>
      </c>
      <c r="Z12" s="260">
        <f>O12+X12</f>
        <v>77.33703852761731</v>
      </c>
    </row>
    <row r="13" spans="1:42" x14ac:dyDescent="0.25">
      <c r="A13" s="3">
        <v>2</v>
      </c>
      <c r="B13" s="3">
        <v>1</v>
      </c>
      <c r="C13" s="6" t="s">
        <v>1</v>
      </c>
      <c r="D13" s="3">
        <v>4</v>
      </c>
      <c r="E13" s="3">
        <v>0.5</v>
      </c>
      <c r="F13" s="268">
        <v>58</v>
      </c>
      <c r="G13" s="267">
        <v>160100</v>
      </c>
      <c r="H13" s="44">
        <f t="shared" si="0"/>
        <v>3.6227357901311678E-4</v>
      </c>
      <c r="I13" s="44">
        <f t="shared" si="1"/>
        <v>1.4480451390622661E-3</v>
      </c>
      <c r="J13" s="44">
        <f t="shared" ref="J13:J30" si="6">1-I13</f>
        <v>0.99855195486093773</v>
      </c>
      <c r="K13" s="12">
        <f>K12*(1-I12)</f>
        <v>99135.196062712857</v>
      </c>
      <c r="L13" s="9">
        <f>I13*K13</f>
        <v>143.55223876859606</v>
      </c>
      <c r="M13" s="9">
        <f t="shared" si="2"/>
        <v>396253.67977331427</v>
      </c>
      <c r="N13" s="43">
        <f>SUM(M13:M$31)</f>
        <v>7614771.3044000715</v>
      </c>
      <c r="O13" s="257">
        <f>N13/K13</f>
        <v>76.811986124312227</v>
      </c>
      <c r="P13" s="18">
        <f t="shared" si="3"/>
        <v>3.609997264536637E-8</v>
      </c>
      <c r="Q13" s="10">
        <f t="shared" si="4"/>
        <v>1991423.5989327072</v>
      </c>
      <c r="R13" s="10">
        <f t="shared" ref="R13:R27" si="7">R14+Q13</f>
        <v>78062362.695252568</v>
      </c>
      <c r="S13" s="19">
        <f t="shared" ref="S13:S30" si="8">R13/(K13^2)</f>
        <v>7.9430254149503131E-3</v>
      </c>
      <c r="T13" s="8">
        <f>$K$30/K13</f>
        <v>0.39719571327393799</v>
      </c>
      <c r="U13" s="19">
        <f t="shared" si="5"/>
        <v>1.0678732988791593E-3</v>
      </c>
      <c r="V13" s="19">
        <f t="shared" ref="V13:V29" si="9">U13+S13</f>
        <v>9.0108987138294728E-3</v>
      </c>
      <c r="W13" s="8">
        <f t="shared" ref="W13:W30" si="10">SQRT(V13)</f>
        <v>9.492575369113207E-2</v>
      </c>
      <c r="X13" s="20">
        <f t="shared" ref="X13:X30" si="11">1.96*W13</f>
        <v>0.18605447723461885</v>
      </c>
      <c r="Y13" s="259">
        <f t="shared" ref="Y13:Y30" si="12">O13-X13</f>
        <v>76.625931647077607</v>
      </c>
      <c r="Z13" s="260">
        <f t="shared" ref="Z13:Z30" si="13">O13+X13</f>
        <v>76.998040601546847</v>
      </c>
    </row>
    <row r="14" spans="1:42" x14ac:dyDescent="0.25">
      <c r="A14" s="3">
        <v>3</v>
      </c>
      <c r="B14" s="3">
        <v>5</v>
      </c>
      <c r="C14" s="6" t="s">
        <v>2</v>
      </c>
      <c r="D14" s="3">
        <v>5</v>
      </c>
      <c r="E14" s="3">
        <v>0.5</v>
      </c>
      <c r="F14" s="268">
        <v>26</v>
      </c>
      <c r="G14" s="267">
        <v>196522</v>
      </c>
      <c r="H14" s="44">
        <f t="shared" si="0"/>
        <v>1.3230070933534159E-4</v>
      </c>
      <c r="I14" s="44">
        <f t="shared" si="1"/>
        <v>6.6128482554797616E-4</v>
      </c>
      <c r="J14" s="44">
        <f t="shared" si="6"/>
        <v>0.99933871517445205</v>
      </c>
      <c r="K14" s="12">
        <f t="shared" ref="K14:K28" si="14">K13*(1-I13)</f>
        <v>98991.643823944265</v>
      </c>
      <c r="L14" s="9">
        <f t="shared" ref="L14:L30" si="15">I14*K14</f>
        <v>65.461671916824372</v>
      </c>
      <c r="M14" s="9">
        <f t="shared" si="2"/>
        <v>494794.56493992923</v>
      </c>
      <c r="N14" s="43">
        <f>SUM(M14:M$31)</f>
        <v>7218517.6246267576</v>
      </c>
      <c r="O14" s="257">
        <f t="shared" ref="O14:O29" si="16">N14/K14</f>
        <v>72.920474353015351</v>
      </c>
      <c r="P14" s="18">
        <f t="shared" si="3"/>
        <v>1.6808017008435862E-8</v>
      </c>
      <c r="Q14" s="10">
        <f t="shared" si="4"/>
        <v>817873.27631443017</v>
      </c>
      <c r="R14" s="10">
        <f t="shared" si="7"/>
        <v>76070939.096319854</v>
      </c>
      <c r="S14" s="19">
        <f t="shared" si="8"/>
        <v>7.762859135002886E-3</v>
      </c>
      <c r="T14" s="8">
        <f t="shared" ref="T14:T28" si="17">$K$30/K14</f>
        <v>0.39777170465732353</v>
      </c>
      <c r="U14" s="19">
        <f t="shared" si="5"/>
        <v>1.0709726868128558E-3</v>
      </c>
      <c r="V14" s="19">
        <f t="shared" si="9"/>
        <v>8.8338318218157425E-3</v>
      </c>
      <c r="W14" s="8">
        <f t="shared" si="10"/>
        <v>9.3988466429747342E-2</v>
      </c>
      <c r="X14" s="20">
        <f t="shared" si="11"/>
        <v>0.18421739420230479</v>
      </c>
      <c r="Y14" s="259">
        <f t="shared" si="12"/>
        <v>72.736256958813044</v>
      </c>
      <c r="Z14" s="260">
        <f t="shared" si="13"/>
        <v>73.104691747217657</v>
      </c>
    </row>
    <row r="15" spans="1:42" x14ac:dyDescent="0.25">
      <c r="A15" s="3">
        <v>4</v>
      </c>
      <c r="B15" s="3">
        <v>10</v>
      </c>
      <c r="C15" s="6" t="s">
        <v>3</v>
      </c>
      <c r="D15" s="3">
        <v>5</v>
      </c>
      <c r="E15" s="3">
        <v>0.5</v>
      </c>
      <c r="F15" s="268">
        <v>42</v>
      </c>
      <c r="G15" s="267">
        <v>185418</v>
      </c>
      <c r="H15" s="44">
        <f t="shared" si="0"/>
        <v>2.2651522505905575E-4</v>
      </c>
      <c r="I15" s="44">
        <f t="shared" si="1"/>
        <v>1.1319351239468961E-3</v>
      </c>
      <c r="J15" s="44">
        <f t="shared" si="6"/>
        <v>0.99886806487605306</v>
      </c>
      <c r="K15" s="12">
        <f t="shared" si="14"/>
        <v>98926.182152027439</v>
      </c>
      <c r="L15" s="9">
        <f t="shared" si="15"/>
        <v>111.97802025584839</v>
      </c>
      <c r="M15" s="9">
        <f t="shared" si="2"/>
        <v>494350.96570949757</v>
      </c>
      <c r="N15" s="43">
        <f>SUM(M15:M$31)</f>
        <v>6723723.0596868275</v>
      </c>
      <c r="O15" s="257">
        <f>N15/K15</f>
        <v>67.967073159196289</v>
      </c>
      <c r="P15" s="18">
        <f t="shared" si="3"/>
        <v>3.0472066720085146E-8</v>
      </c>
      <c r="Q15" s="10">
        <f t="shared" si="4"/>
        <v>1281014.3709742043</v>
      </c>
      <c r="R15" s="10">
        <f t="shared" si="7"/>
        <v>75253065.820005417</v>
      </c>
      <c r="S15" s="19">
        <f t="shared" si="8"/>
        <v>7.6895637255504417E-3</v>
      </c>
      <c r="T15" s="8">
        <f t="shared" si="17"/>
        <v>0.39803491910936878</v>
      </c>
      <c r="U15" s="19">
        <f t="shared" si="5"/>
        <v>1.0723905290268428E-3</v>
      </c>
      <c r="V15" s="19">
        <f t="shared" si="9"/>
        <v>8.7619542545772852E-3</v>
      </c>
      <c r="W15" s="8">
        <f t="shared" si="10"/>
        <v>9.3605311038302122E-2</v>
      </c>
      <c r="X15" s="20">
        <f t="shared" si="11"/>
        <v>0.18346640963507216</v>
      </c>
      <c r="Y15" s="259">
        <f t="shared" si="12"/>
        <v>67.783606749561216</v>
      </c>
      <c r="Z15" s="260">
        <f t="shared" si="13"/>
        <v>68.150539568831363</v>
      </c>
    </row>
    <row r="16" spans="1:42" x14ac:dyDescent="0.25">
      <c r="A16" s="3">
        <v>5</v>
      </c>
      <c r="B16" s="3">
        <v>15</v>
      </c>
      <c r="C16" s="6" t="s">
        <v>4</v>
      </c>
      <c r="D16" s="3">
        <v>5</v>
      </c>
      <c r="E16" s="3">
        <v>0.5</v>
      </c>
      <c r="F16" s="268">
        <v>120</v>
      </c>
      <c r="G16" s="267">
        <v>189289</v>
      </c>
      <c r="H16" s="44">
        <f t="shared" si="0"/>
        <v>6.3395125971398231E-4</v>
      </c>
      <c r="I16" s="44">
        <f t="shared" si="1"/>
        <v>3.1647405703917422E-3</v>
      </c>
      <c r="J16" s="44">
        <f t="shared" si="6"/>
        <v>0.99683525942960827</v>
      </c>
      <c r="K16" s="12">
        <f t="shared" si="14"/>
        <v>98814.204131771592</v>
      </c>
      <c r="L16" s="9">
        <f t="shared" si="15"/>
        <v>312.72132074678888</v>
      </c>
      <c r="M16" s="9">
        <f t="shared" si="2"/>
        <v>493289.21735699102</v>
      </c>
      <c r="N16" s="43">
        <f>SUM(M16:M$31)</f>
        <v>6229372.0939773303</v>
      </c>
      <c r="O16" s="257">
        <f t="shared" si="16"/>
        <v>63.04126161528643</v>
      </c>
      <c r="P16" s="18">
        <f t="shared" si="3"/>
        <v>8.3199051303447425E-8</v>
      </c>
      <c r="Q16" s="10">
        <f t="shared" si="4"/>
        <v>2996493.0857691346</v>
      </c>
      <c r="R16" s="10">
        <f t="shared" si="7"/>
        <v>73972051.449031219</v>
      </c>
      <c r="S16" s="19">
        <f t="shared" si="8"/>
        <v>7.5758071172565338E-3</v>
      </c>
      <c r="T16" s="8">
        <f t="shared" si="17"/>
        <v>0.39848597938583596</v>
      </c>
      <c r="U16" s="19">
        <f t="shared" si="5"/>
        <v>1.0748224103580544E-3</v>
      </c>
      <c r="V16" s="19">
        <f t="shared" si="9"/>
        <v>8.6506295276145874E-3</v>
      </c>
      <c r="W16" s="8">
        <f t="shared" si="10"/>
        <v>9.300876048853994E-2</v>
      </c>
      <c r="X16" s="20">
        <f t="shared" si="11"/>
        <v>0.18229717055753827</v>
      </c>
      <c r="Y16" s="259">
        <f t="shared" si="12"/>
        <v>62.85896444472889</v>
      </c>
      <c r="Z16" s="260">
        <f t="shared" si="13"/>
        <v>63.22355878584397</v>
      </c>
    </row>
    <row r="17" spans="1:42" x14ac:dyDescent="0.25">
      <c r="A17" s="3">
        <v>6</v>
      </c>
      <c r="B17" s="3">
        <v>20</v>
      </c>
      <c r="C17" s="6" t="s">
        <v>5</v>
      </c>
      <c r="D17" s="3">
        <v>5</v>
      </c>
      <c r="E17" s="3">
        <v>0.5</v>
      </c>
      <c r="F17" s="268">
        <v>259</v>
      </c>
      <c r="G17" s="267">
        <v>203157</v>
      </c>
      <c r="H17" s="44">
        <f t="shared" si="0"/>
        <v>1.2748760810604607E-3</v>
      </c>
      <c r="I17" s="44">
        <f t="shared" si="1"/>
        <v>6.35412858891732E-3</v>
      </c>
      <c r="J17" s="44">
        <f t="shared" si="6"/>
        <v>0.99364587141108263</v>
      </c>
      <c r="K17" s="12">
        <f t="shared" si="14"/>
        <v>98501.482811024805</v>
      </c>
      <c r="L17" s="9">
        <f t="shared" si="15"/>
        <v>625.89108798028064</v>
      </c>
      <c r="M17" s="9">
        <f t="shared" si="2"/>
        <v>490942.68633517332</v>
      </c>
      <c r="N17" s="43">
        <f>SUM(M17:M$31)</f>
        <v>5736082.8766203392</v>
      </c>
      <c r="O17" s="257">
        <f t="shared" si="16"/>
        <v>58.233467283178065</v>
      </c>
      <c r="P17" s="18">
        <f t="shared" si="3"/>
        <v>1.5489730694839472E-7</v>
      </c>
      <c r="Q17" s="10">
        <f t="shared" si="4"/>
        <v>4728226.3971741768</v>
      </c>
      <c r="R17" s="10">
        <f t="shared" si="7"/>
        <v>70975558.363262087</v>
      </c>
      <c r="S17" s="19">
        <f t="shared" si="8"/>
        <v>7.3151507630597789E-3</v>
      </c>
      <c r="T17" s="8">
        <f t="shared" si="17"/>
        <v>0.39975108787168173</v>
      </c>
      <c r="U17" s="19">
        <f t="shared" si="5"/>
        <v>1.0816579102674256E-3</v>
      </c>
      <c r="V17" s="19">
        <f t="shared" si="9"/>
        <v>8.3968086733272052E-3</v>
      </c>
      <c r="W17" s="8">
        <f t="shared" si="10"/>
        <v>9.1634102130850853E-2</v>
      </c>
      <c r="X17" s="20">
        <f t="shared" si="11"/>
        <v>0.17960284017646766</v>
      </c>
      <c r="Y17" s="259">
        <f t="shared" si="12"/>
        <v>58.053864443001601</v>
      </c>
      <c r="Z17" s="260">
        <f t="shared" si="13"/>
        <v>58.41307012335453</v>
      </c>
    </row>
    <row r="18" spans="1:42" x14ac:dyDescent="0.25">
      <c r="A18" s="3">
        <v>7</v>
      </c>
      <c r="B18" s="3">
        <v>25</v>
      </c>
      <c r="C18" s="6" t="s">
        <v>6</v>
      </c>
      <c r="D18" s="3">
        <v>5</v>
      </c>
      <c r="E18" s="3">
        <v>0.5</v>
      </c>
      <c r="F18" s="268">
        <v>354</v>
      </c>
      <c r="G18" s="267">
        <v>247145</v>
      </c>
      <c r="H18" s="44">
        <f t="shared" si="0"/>
        <v>1.432357522911651E-3</v>
      </c>
      <c r="I18" s="44">
        <f t="shared" si="1"/>
        <v>7.1362335201386922E-3</v>
      </c>
      <c r="J18" s="44">
        <f t="shared" si="6"/>
        <v>0.9928637664798613</v>
      </c>
      <c r="K18" s="12">
        <f t="shared" si="14"/>
        <v>97875.591723044519</v>
      </c>
      <c r="L18" s="9">
        <f t="shared" si="15"/>
        <v>698.46307845739943</v>
      </c>
      <c r="M18" s="9">
        <f t="shared" si="2"/>
        <v>487631.80091907911</v>
      </c>
      <c r="N18" s="43">
        <f>SUM(M18:M$31)</f>
        <v>5245140.1902851658</v>
      </c>
      <c r="O18" s="257">
        <f t="shared" si="16"/>
        <v>53.589869526686222</v>
      </c>
      <c r="P18" s="18">
        <f t="shared" si="3"/>
        <v>1.4283166736452727E-7</v>
      </c>
      <c r="Q18" s="10">
        <f t="shared" si="4"/>
        <v>3622960.2640576917</v>
      </c>
      <c r="R18" s="10">
        <f t="shared" si="7"/>
        <v>66247331.966087908</v>
      </c>
      <c r="S18" s="19">
        <f t="shared" si="8"/>
        <v>6.9154363898383097E-3</v>
      </c>
      <c r="T18" s="8">
        <f t="shared" si="17"/>
        <v>0.40230740082882116</v>
      </c>
      <c r="U18" s="19">
        <f t="shared" si="5"/>
        <v>1.0955360316931271E-3</v>
      </c>
      <c r="V18" s="19">
        <f t="shared" si="9"/>
        <v>8.0109724215314364E-3</v>
      </c>
      <c r="W18" s="8">
        <f t="shared" si="10"/>
        <v>8.9504035783485411E-2</v>
      </c>
      <c r="X18" s="20">
        <f t="shared" si="11"/>
        <v>0.17542791013563142</v>
      </c>
      <c r="Y18" s="259">
        <f t="shared" si="12"/>
        <v>53.41444161655059</v>
      </c>
      <c r="Z18" s="260">
        <f t="shared" si="13"/>
        <v>53.765297436821854</v>
      </c>
    </row>
    <row r="19" spans="1:42" x14ac:dyDescent="0.25">
      <c r="A19" s="3">
        <v>8</v>
      </c>
      <c r="B19" s="3">
        <v>30</v>
      </c>
      <c r="C19" s="6" t="s">
        <v>7</v>
      </c>
      <c r="D19" s="3">
        <v>5</v>
      </c>
      <c r="E19" s="3">
        <v>0.5</v>
      </c>
      <c r="F19" s="268">
        <v>353</v>
      </c>
      <c r="G19" s="267">
        <v>220648</v>
      </c>
      <c r="H19" s="44">
        <f t="shared" si="0"/>
        <v>1.5998332185199957E-3</v>
      </c>
      <c r="I19" s="44">
        <f t="shared" si="1"/>
        <v>7.9673002137403207E-3</v>
      </c>
      <c r="J19" s="44">
        <f t="shared" si="6"/>
        <v>0.99203269978625963</v>
      </c>
      <c r="K19" s="12">
        <f t="shared" si="14"/>
        <v>97177.128644587123</v>
      </c>
      <c r="L19" s="9">
        <f t="shared" si="15"/>
        <v>774.23935782068963</v>
      </c>
      <c r="M19" s="9">
        <f t="shared" si="2"/>
        <v>483950.04482838383</v>
      </c>
      <c r="N19" s="43">
        <f>SUM(M19:M$31)</f>
        <v>4757508.3893660866</v>
      </c>
      <c r="O19" s="257">
        <f t="shared" si="16"/>
        <v>48.957079260553819</v>
      </c>
      <c r="P19" s="18">
        <f t="shared" si="3"/>
        <v>1.7839129016195182E-7</v>
      </c>
      <c r="Q19" s="10">
        <f t="shared" si="4"/>
        <v>3694482.3891071877</v>
      </c>
      <c r="R19" s="10">
        <f t="shared" si="7"/>
        <v>62624371.702030219</v>
      </c>
      <c r="S19" s="19">
        <f t="shared" si="8"/>
        <v>6.6315531791814658E-3</v>
      </c>
      <c r="T19" s="8">
        <f t="shared" si="17"/>
        <v>0.40519899548271143</v>
      </c>
      <c r="U19" s="19">
        <f t="shared" si="5"/>
        <v>1.1113410137196867E-3</v>
      </c>
      <c r="V19" s="19">
        <f t="shared" si="9"/>
        <v>7.7428941929011527E-3</v>
      </c>
      <c r="W19" s="8">
        <f t="shared" si="10"/>
        <v>8.799371678080857E-2</v>
      </c>
      <c r="X19" s="20">
        <f t="shared" si="11"/>
        <v>0.1724676848903848</v>
      </c>
      <c r="Y19" s="259">
        <f t="shared" si="12"/>
        <v>48.784611575663433</v>
      </c>
      <c r="Z19" s="260">
        <f t="shared" si="13"/>
        <v>49.129546945444204</v>
      </c>
    </row>
    <row r="20" spans="1:42" x14ac:dyDescent="0.25">
      <c r="A20" s="3">
        <v>9</v>
      </c>
      <c r="B20" s="3">
        <v>35</v>
      </c>
      <c r="C20" s="6" t="s">
        <v>8</v>
      </c>
      <c r="D20" s="3">
        <v>5</v>
      </c>
      <c r="E20" s="3">
        <v>0.5</v>
      </c>
      <c r="F20" s="268">
        <v>405</v>
      </c>
      <c r="G20" s="267">
        <v>193796</v>
      </c>
      <c r="H20" s="44">
        <f t="shared" si="0"/>
        <v>2.0898264154058906E-3</v>
      </c>
      <c r="I20" s="44">
        <f t="shared" si="1"/>
        <v>1.0394823634492335E-2</v>
      </c>
      <c r="J20" s="44">
        <f t="shared" si="6"/>
        <v>0.98960517636550771</v>
      </c>
      <c r="K20" s="12">
        <f t="shared" si="14"/>
        <v>96402.889286766425</v>
      </c>
      <c r="L20" s="9">
        <f t="shared" si="15"/>
        <v>1002.0910319914275</v>
      </c>
      <c r="M20" s="9">
        <f t="shared" si="2"/>
        <v>479509.21885385358</v>
      </c>
      <c r="N20" s="43">
        <f>SUM(M20:M$31)</f>
        <v>4273558.3445377024</v>
      </c>
      <c r="O20" s="257">
        <f t="shared" si="16"/>
        <v>44.330189438879707</v>
      </c>
      <c r="P20" s="18">
        <f t="shared" si="3"/>
        <v>2.6402264983561122E-7</v>
      </c>
      <c r="Q20" s="10">
        <f t="shared" si="4"/>
        <v>4384065.4821132431</v>
      </c>
      <c r="R20" s="10">
        <f t="shared" si="7"/>
        <v>58929889.312923029</v>
      </c>
      <c r="S20" s="19">
        <f t="shared" si="8"/>
        <v>6.3409674630689914E-3</v>
      </c>
      <c r="T20" s="8">
        <f t="shared" si="17"/>
        <v>0.40845326527040327</v>
      </c>
      <c r="U20" s="19">
        <f t="shared" si="5"/>
        <v>1.1292636962393712E-3</v>
      </c>
      <c r="V20" s="19">
        <f t="shared" si="9"/>
        <v>7.4702311593083624E-3</v>
      </c>
      <c r="W20" s="8">
        <f t="shared" si="10"/>
        <v>8.6430499011103501E-2</v>
      </c>
      <c r="X20" s="20">
        <f t="shared" si="11"/>
        <v>0.16940377806176285</v>
      </c>
      <c r="Y20" s="259">
        <f t="shared" si="12"/>
        <v>44.160785660817943</v>
      </c>
      <c r="Z20" s="260">
        <f t="shared" si="13"/>
        <v>44.49959321694147</v>
      </c>
    </row>
    <row r="21" spans="1:42" x14ac:dyDescent="0.25">
      <c r="A21" s="3">
        <v>10</v>
      </c>
      <c r="B21" s="3">
        <v>40</v>
      </c>
      <c r="C21" s="6" t="s">
        <v>9</v>
      </c>
      <c r="D21" s="3">
        <v>5</v>
      </c>
      <c r="E21" s="3">
        <v>0.5</v>
      </c>
      <c r="F21" s="268">
        <v>432</v>
      </c>
      <c r="G21" s="267">
        <v>167691</v>
      </c>
      <c r="H21" s="44">
        <f t="shared" si="0"/>
        <v>2.5761668783655651E-3</v>
      </c>
      <c r="I21" s="44">
        <f t="shared" si="1"/>
        <v>1.279840730931262E-2</v>
      </c>
      <c r="J21" s="44">
        <f t="shared" si="6"/>
        <v>0.98720159269068741</v>
      </c>
      <c r="K21" s="12">
        <f t="shared" si="14"/>
        <v>95400.798254775</v>
      </c>
      <c r="L21" s="9">
        <f t="shared" si="15"/>
        <v>1220.9782736981711</v>
      </c>
      <c r="M21" s="9">
        <f t="shared" si="2"/>
        <v>473951.54558962956</v>
      </c>
      <c r="N21" s="43">
        <f>SUM(M21:M$31)</f>
        <v>3794049.1256838487</v>
      </c>
      <c r="O21" s="257">
        <f t="shared" si="16"/>
        <v>39.769574207875657</v>
      </c>
      <c r="P21" s="18">
        <f t="shared" si="3"/>
        <v>3.7431217684488315E-7</v>
      </c>
      <c r="Q21" s="10">
        <f t="shared" si="4"/>
        <v>4855513.2128757155</v>
      </c>
      <c r="R21" s="10">
        <f t="shared" si="7"/>
        <v>54545823.830809787</v>
      </c>
      <c r="S21" s="19">
        <f t="shared" si="8"/>
        <v>5.993182300202164E-3</v>
      </c>
      <c r="T21" s="8">
        <f t="shared" si="17"/>
        <v>0.4127436628520042</v>
      </c>
      <c r="U21" s="19">
        <f t="shared" si="5"/>
        <v>1.1531118892187818E-3</v>
      </c>
      <c r="V21" s="19">
        <f t="shared" si="9"/>
        <v>7.146294189420946E-3</v>
      </c>
      <c r="W21" s="8">
        <f t="shared" si="10"/>
        <v>8.4535756869037054E-2</v>
      </c>
      <c r="X21" s="20">
        <f t="shared" si="11"/>
        <v>0.16569008346331263</v>
      </c>
      <c r="Y21" s="259">
        <f t="shared" si="12"/>
        <v>39.603884124412346</v>
      </c>
      <c r="Z21" s="260">
        <f t="shared" si="13"/>
        <v>39.935264291338967</v>
      </c>
    </row>
    <row r="22" spans="1:42" x14ac:dyDescent="0.25">
      <c r="A22" s="3">
        <v>11</v>
      </c>
      <c r="B22" s="3">
        <v>45</v>
      </c>
      <c r="C22" s="6" t="s">
        <v>10</v>
      </c>
      <c r="D22" s="3">
        <v>5</v>
      </c>
      <c r="E22" s="3">
        <v>0.5</v>
      </c>
      <c r="F22" s="268">
        <v>706</v>
      </c>
      <c r="G22" s="267">
        <v>170276</v>
      </c>
      <c r="H22" s="44">
        <f t="shared" si="0"/>
        <v>4.1462096831027277E-3</v>
      </c>
      <c r="I22" s="44">
        <f t="shared" si="1"/>
        <v>2.0518364808388704E-2</v>
      </c>
      <c r="J22" s="44">
        <f t="shared" si="6"/>
        <v>0.97948163519161124</v>
      </c>
      <c r="K22" s="12">
        <f t="shared" si="14"/>
        <v>94179.819981076827</v>
      </c>
      <c r="L22" s="9">
        <f t="shared" si="15"/>
        <v>1932.41590396011</v>
      </c>
      <c r="M22" s="9">
        <f t="shared" si="2"/>
        <v>466068.06014548382</v>
      </c>
      <c r="N22" s="43">
        <f>SUM(M22:M$31)</f>
        <v>3320097.5800942192</v>
      </c>
      <c r="O22" s="257">
        <f t="shared" si="16"/>
        <v>35.2527492700805</v>
      </c>
      <c r="P22" s="18">
        <f t="shared" si="3"/>
        <v>5.8408639550975018E-7</v>
      </c>
      <c r="Q22" s="10">
        <f t="shared" si="4"/>
        <v>5792895.9612675253</v>
      </c>
      <c r="R22" s="10">
        <f t="shared" si="7"/>
        <v>49690310.617934071</v>
      </c>
      <c r="S22" s="19">
        <f t="shared" si="8"/>
        <v>5.6021663375957868E-3</v>
      </c>
      <c r="T22" s="8">
        <f t="shared" si="17"/>
        <v>0.418094607938225</v>
      </c>
      <c r="U22" s="19">
        <f t="shared" si="5"/>
        <v>1.1832043434951917E-3</v>
      </c>
      <c r="V22" s="19">
        <f t="shared" si="9"/>
        <v>6.7853706810909785E-3</v>
      </c>
      <c r="W22" s="8">
        <f t="shared" si="10"/>
        <v>8.2373361477427756E-2</v>
      </c>
      <c r="X22" s="20">
        <f t="shared" si="11"/>
        <v>0.16145178849575839</v>
      </c>
      <c r="Y22" s="259">
        <f t="shared" si="12"/>
        <v>35.091297481584739</v>
      </c>
      <c r="Z22" s="260">
        <f t="shared" si="13"/>
        <v>35.414201058576261</v>
      </c>
    </row>
    <row r="23" spans="1:42" x14ac:dyDescent="0.25">
      <c r="A23" s="3">
        <v>12</v>
      </c>
      <c r="B23" s="3">
        <v>50</v>
      </c>
      <c r="C23" s="6" t="s">
        <v>11</v>
      </c>
      <c r="D23" s="3">
        <v>5</v>
      </c>
      <c r="E23" s="3">
        <v>0.5</v>
      </c>
      <c r="F23" s="268">
        <v>1060</v>
      </c>
      <c r="G23" s="267">
        <v>175838</v>
      </c>
      <c r="H23" s="44">
        <f t="shared" si="0"/>
        <v>6.0282760267973932E-3</v>
      </c>
      <c r="I23" s="44">
        <f t="shared" si="1"/>
        <v>2.9693872977455068E-2</v>
      </c>
      <c r="J23" s="44">
        <f t="shared" si="6"/>
        <v>0.97030612702254493</v>
      </c>
      <c r="K23" s="12">
        <f t="shared" si="14"/>
        <v>92247.404077116706</v>
      </c>
      <c r="L23" s="9">
        <f t="shared" si="15"/>
        <v>2739.1826991658741</v>
      </c>
      <c r="M23" s="9">
        <f t="shared" si="2"/>
        <v>454389.06363766885</v>
      </c>
      <c r="N23" s="43">
        <f>SUM(M23:M$31)</f>
        <v>2854029.5199487358</v>
      </c>
      <c r="O23" s="257">
        <f t="shared" si="16"/>
        <v>30.938859998302313</v>
      </c>
      <c r="P23" s="18">
        <f t="shared" si="3"/>
        <v>8.0711719793638316E-7</v>
      </c>
      <c r="Q23" s="10">
        <f t="shared" si="4"/>
        <v>5899996.1391111026</v>
      </c>
      <c r="R23" s="10">
        <f t="shared" si="7"/>
        <v>43897414.656666547</v>
      </c>
      <c r="S23" s="19">
        <f t="shared" si="8"/>
        <v>5.158585535059503E-3</v>
      </c>
      <c r="T23" s="8">
        <f t="shared" si="17"/>
        <v>0.42685293211897252</v>
      </c>
      <c r="U23" s="19">
        <f t="shared" si="5"/>
        <v>1.2332955375217731E-3</v>
      </c>
      <c r="V23" s="19">
        <f t="shared" si="9"/>
        <v>6.3918810725812764E-3</v>
      </c>
      <c r="W23" s="8">
        <f t="shared" si="10"/>
        <v>7.9949240600403926E-2</v>
      </c>
      <c r="X23" s="20">
        <f t="shared" si="11"/>
        <v>0.15670051157679168</v>
      </c>
      <c r="Y23" s="259">
        <f t="shared" si="12"/>
        <v>30.782159486725522</v>
      </c>
      <c r="Z23" s="260">
        <f t="shared" si="13"/>
        <v>31.095560509879103</v>
      </c>
    </row>
    <row r="24" spans="1:42" x14ac:dyDescent="0.25">
      <c r="A24" s="3">
        <v>13</v>
      </c>
      <c r="B24" s="3">
        <v>55</v>
      </c>
      <c r="C24" s="6" t="s">
        <v>12</v>
      </c>
      <c r="D24" s="3">
        <v>5</v>
      </c>
      <c r="E24" s="3">
        <v>0.5</v>
      </c>
      <c r="F24" s="268">
        <v>1612</v>
      </c>
      <c r="G24" s="267">
        <v>182857</v>
      </c>
      <c r="H24" s="44">
        <f t="shared" si="0"/>
        <v>8.815631887212412E-3</v>
      </c>
      <c r="I24" s="44">
        <f t="shared" si="1"/>
        <v>4.3127665380684591E-2</v>
      </c>
      <c r="J24" s="44">
        <f t="shared" si="6"/>
        <v>0.95687233461931542</v>
      </c>
      <c r="K24" s="12">
        <f t="shared" si="14"/>
        <v>89508.221377950831</v>
      </c>
      <c r="L24" s="9">
        <f t="shared" si="15"/>
        <v>3860.2806204085023</v>
      </c>
      <c r="M24" s="9">
        <f t="shared" si="2"/>
        <v>437890.40533873287</v>
      </c>
      <c r="N24" s="43">
        <f>SUM(M24:M$31)</f>
        <v>2399640.4563110671</v>
      </c>
      <c r="O24" s="257">
        <f t="shared" si="16"/>
        <v>26.809162548080604</v>
      </c>
      <c r="P24" s="18">
        <f t="shared" si="3"/>
        <v>1.1040808044298506E-6</v>
      </c>
      <c r="Q24" s="10">
        <f t="shared" si="4"/>
        <v>5708982.5111519406</v>
      </c>
      <c r="R24" s="10">
        <f t="shared" si="7"/>
        <v>37997418.517555445</v>
      </c>
      <c r="S24" s="19">
        <f t="shared" si="8"/>
        <v>4.7427282134442318E-3</v>
      </c>
      <c r="T24" s="8">
        <f t="shared" si="17"/>
        <v>0.43991573404653417</v>
      </c>
      <c r="U24" s="19">
        <f t="shared" si="5"/>
        <v>1.3099345970769441E-3</v>
      </c>
      <c r="V24" s="19">
        <f t="shared" si="9"/>
        <v>6.0526628105211757E-3</v>
      </c>
      <c r="W24" s="8">
        <f t="shared" si="10"/>
        <v>7.7798861241802089E-2</v>
      </c>
      <c r="X24" s="20">
        <f t="shared" si="11"/>
        <v>0.1524857680339321</v>
      </c>
      <c r="Y24" s="259">
        <f t="shared" si="12"/>
        <v>26.65667678004667</v>
      </c>
      <c r="Z24" s="260">
        <f t="shared" si="13"/>
        <v>26.961648316114537</v>
      </c>
    </row>
    <row r="25" spans="1:42" x14ac:dyDescent="0.25">
      <c r="A25" s="3">
        <v>14</v>
      </c>
      <c r="B25" s="3">
        <v>60</v>
      </c>
      <c r="C25" s="6" t="s">
        <v>13</v>
      </c>
      <c r="D25" s="3">
        <v>5</v>
      </c>
      <c r="E25" s="3">
        <v>0.5</v>
      </c>
      <c r="F25" s="268">
        <v>2012</v>
      </c>
      <c r="G25" s="267">
        <v>162276</v>
      </c>
      <c r="H25" s="44">
        <f t="shared" si="0"/>
        <v>1.2398629495427544E-2</v>
      </c>
      <c r="I25" s="44">
        <f t="shared" si="1"/>
        <v>6.0129343837041112E-2</v>
      </c>
      <c r="J25" s="44">
        <f t="shared" si="6"/>
        <v>0.93987065616295884</v>
      </c>
      <c r="K25" s="12">
        <f t="shared" si="14"/>
        <v>85647.940757542325</v>
      </c>
      <c r="L25" s="9">
        <f t="shared" si="15"/>
        <v>5149.9544787447894</v>
      </c>
      <c r="M25" s="9">
        <f t="shared" si="2"/>
        <v>415364.81759084959</v>
      </c>
      <c r="N25" s="43">
        <f>SUM(M25:M$31)</f>
        <v>1961750.0509723343</v>
      </c>
      <c r="O25" s="257">
        <f t="shared" si="16"/>
        <v>22.904812814189917</v>
      </c>
      <c r="P25" s="18">
        <f t="shared" si="3"/>
        <v>1.6889354191352372E-6</v>
      </c>
      <c r="Q25" s="10">
        <f t="shared" si="4"/>
        <v>5839503.7766998224</v>
      </c>
      <c r="R25" s="10">
        <f t="shared" si="7"/>
        <v>32288436.006403506</v>
      </c>
      <c r="S25" s="19">
        <f t="shared" si="8"/>
        <v>4.4016261967873491E-3</v>
      </c>
      <c r="T25" s="8">
        <f t="shared" si="17"/>
        <v>0.45974339327257424</v>
      </c>
      <c r="U25" s="19">
        <f t="shared" si="5"/>
        <v>1.4306770678375316E-3</v>
      </c>
      <c r="V25" s="19">
        <f t="shared" si="9"/>
        <v>5.8323032646248807E-3</v>
      </c>
      <c r="W25" s="8">
        <f t="shared" si="10"/>
        <v>7.6369517902268313E-2</v>
      </c>
      <c r="X25" s="20">
        <f t="shared" si="11"/>
        <v>0.14968425508844591</v>
      </c>
      <c r="Y25" s="259">
        <f t="shared" si="12"/>
        <v>22.755128559101472</v>
      </c>
      <c r="Z25" s="260">
        <f t="shared" si="13"/>
        <v>23.054497069278362</v>
      </c>
    </row>
    <row r="26" spans="1:42" x14ac:dyDescent="0.25">
      <c r="A26" s="3">
        <v>15</v>
      </c>
      <c r="B26" s="3">
        <v>65</v>
      </c>
      <c r="C26" s="6" t="s">
        <v>14</v>
      </c>
      <c r="D26" s="3">
        <v>5</v>
      </c>
      <c r="E26" s="3">
        <v>0.5</v>
      </c>
      <c r="F26" s="268">
        <v>2195</v>
      </c>
      <c r="G26" s="267">
        <v>125571</v>
      </c>
      <c r="H26" s="44">
        <f t="shared" si="0"/>
        <v>1.7480150671731531E-2</v>
      </c>
      <c r="I26" s="44">
        <f t="shared" si="1"/>
        <v>8.37412300613848E-2</v>
      </c>
      <c r="J26" s="44">
        <f t="shared" si="6"/>
        <v>0.91625876993861521</v>
      </c>
      <c r="K26" s="12">
        <f t="shared" si="14"/>
        <v>80497.986278797529</v>
      </c>
      <c r="L26" s="9">
        <f t="shared" si="15"/>
        <v>6741.0003884509806</v>
      </c>
      <c r="M26" s="9">
        <f t="shared" si="2"/>
        <v>385637.43042286026</v>
      </c>
      <c r="N26" s="43">
        <f>SUM(M26:M$31)</f>
        <v>1546385.2333814849</v>
      </c>
      <c r="O26" s="257">
        <f t="shared" si="16"/>
        <v>19.210234999242328</v>
      </c>
      <c r="P26" s="18">
        <f t="shared" si="3"/>
        <v>2.9272666957576586E-6</v>
      </c>
      <c r="Q26" s="10">
        <f t="shared" si="4"/>
        <v>6309009.0481333025</v>
      </c>
      <c r="R26" s="10">
        <f t="shared" si="7"/>
        <v>26448932.229703683</v>
      </c>
      <c r="S26" s="19">
        <f t="shared" si="8"/>
        <v>4.0816720849413003E-3</v>
      </c>
      <c r="T26" s="8">
        <f t="shared" si="17"/>
        <v>0.48915602403152586</v>
      </c>
      <c r="U26" s="19">
        <f t="shared" si="5"/>
        <v>1.6195912980415921E-3</v>
      </c>
      <c r="V26" s="19">
        <f t="shared" si="9"/>
        <v>5.7012633829828926E-3</v>
      </c>
      <c r="W26" s="8">
        <f t="shared" si="10"/>
        <v>7.5506710847333916E-2</v>
      </c>
      <c r="X26" s="20">
        <f t="shared" si="11"/>
        <v>0.14799315326077447</v>
      </c>
      <c r="Y26" s="259">
        <f t="shared" si="12"/>
        <v>19.062241845981553</v>
      </c>
      <c r="Z26" s="260">
        <f t="shared" si="13"/>
        <v>19.358228152503102</v>
      </c>
    </row>
    <row r="27" spans="1:42" x14ac:dyDescent="0.25">
      <c r="A27" s="3">
        <v>16</v>
      </c>
      <c r="B27" s="3">
        <v>70</v>
      </c>
      <c r="C27" s="6" t="s">
        <v>15</v>
      </c>
      <c r="D27" s="3">
        <v>5</v>
      </c>
      <c r="E27" s="3">
        <v>0.5</v>
      </c>
      <c r="F27" s="268">
        <v>2091</v>
      </c>
      <c r="G27" s="267">
        <v>79810</v>
      </c>
      <c r="H27" s="44">
        <f t="shared" si="0"/>
        <v>2.6199724345320134E-2</v>
      </c>
      <c r="I27" s="44">
        <f t="shared" si="1"/>
        <v>0.12294575922387181</v>
      </c>
      <c r="J27" s="44">
        <f t="shared" si="6"/>
        <v>0.87705424077612815</v>
      </c>
      <c r="K27" s="12">
        <f t="shared" si="14"/>
        <v>73756.98589034655</v>
      </c>
      <c r="L27" s="9">
        <f t="shared" si="15"/>
        <v>9068.1086283530567</v>
      </c>
      <c r="M27" s="9">
        <f t="shared" si="2"/>
        <v>346114.65788085008</v>
      </c>
      <c r="N27" s="43">
        <f>SUM(M27:M$31)</f>
        <v>1160747.8029586244</v>
      </c>
      <c r="O27" s="257">
        <f t="shared" si="16"/>
        <v>15.737462546046709</v>
      </c>
      <c r="P27" s="18">
        <f t="shared" si="3"/>
        <v>6.340149905202854E-6</v>
      </c>
      <c r="Q27" s="10">
        <f t="shared" si="4"/>
        <v>7857102.7203465821</v>
      </c>
      <c r="R27" s="10">
        <f t="shared" si="7"/>
        <v>20139923.181570381</v>
      </c>
      <c r="S27" s="19">
        <f t="shared" si="8"/>
        <v>3.7021284932836252E-3</v>
      </c>
      <c r="T27" s="8">
        <f t="shared" si="17"/>
        <v>0.53386231060500178</v>
      </c>
      <c r="U27" s="19">
        <f t="shared" si="5"/>
        <v>1.9291639852281662E-3</v>
      </c>
      <c r="V27" s="19">
        <f t="shared" si="9"/>
        <v>5.6312924785117914E-3</v>
      </c>
      <c r="W27" s="8">
        <f t="shared" si="10"/>
        <v>7.5041938131366198E-2</v>
      </c>
      <c r="X27" s="20">
        <f t="shared" si="11"/>
        <v>0.14708219873747774</v>
      </c>
      <c r="Y27" s="259">
        <f t="shared" si="12"/>
        <v>15.590380347309232</v>
      </c>
      <c r="Z27" s="260">
        <f t="shared" si="13"/>
        <v>15.884544744784186</v>
      </c>
    </row>
    <row r="28" spans="1:42" x14ac:dyDescent="0.25">
      <c r="A28" s="3">
        <v>17</v>
      </c>
      <c r="B28" s="3">
        <v>75</v>
      </c>
      <c r="C28" s="6" t="s">
        <v>16</v>
      </c>
      <c r="D28" s="3">
        <v>5</v>
      </c>
      <c r="E28" s="3">
        <v>0.5</v>
      </c>
      <c r="F28" s="268">
        <v>2190</v>
      </c>
      <c r="G28" s="267">
        <v>57197</v>
      </c>
      <c r="H28" s="44">
        <f t="shared" si="0"/>
        <v>3.8288721436438973E-2</v>
      </c>
      <c r="I28" s="44">
        <f t="shared" si="1"/>
        <v>0.17471917283635435</v>
      </c>
      <c r="J28" s="44">
        <f t="shared" si="6"/>
        <v>0.82528082716364559</v>
      </c>
      <c r="K28" s="12">
        <f t="shared" si="14"/>
        <v>64688.87726199349</v>
      </c>
      <c r="L28" s="9">
        <f t="shared" si="15"/>
        <v>11302.387126927953</v>
      </c>
      <c r="M28" s="9">
        <f t="shared" si="2"/>
        <v>295188.41849264759</v>
      </c>
      <c r="N28" s="43">
        <f>SUM(M28:M$31)</f>
        <v>814633.1450777743</v>
      </c>
      <c r="O28" s="257">
        <f t="shared" si="16"/>
        <v>12.593094509562526</v>
      </c>
      <c r="P28" s="18">
        <f t="shared" si="3"/>
        <v>1.1503732406795258E-5</v>
      </c>
      <c r="Q28" s="10">
        <f t="shared" si="4"/>
        <v>7200176.8953901958</v>
      </c>
      <c r="R28" s="10">
        <f>R29+Q28</f>
        <v>12282820.4612238</v>
      </c>
      <c r="S28" s="19">
        <f t="shared" si="8"/>
        <v>2.9352079604003118E-3</v>
      </c>
      <c r="T28" s="8">
        <f t="shared" si="17"/>
        <v>0.6086993093295725</v>
      </c>
      <c r="U28" s="19">
        <f t="shared" si="5"/>
        <v>2.5079347900595858E-3</v>
      </c>
      <c r="V28" s="19">
        <f t="shared" si="9"/>
        <v>5.4431427504598971E-3</v>
      </c>
      <c r="W28" s="8">
        <f t="shared" si="10"/>
        <v>7.3777657528955862E-2</v>
      </c>
      <c r="X28" s="20">
        <f t="shared" si="11"/>
        <v>0.14460420875675348</v>
      </c>
      <c r="Y28" s="259">
        <f t="shared" si="12"/>
        <v>12.448490300805773</v>
      </c>
      <c r="Z28" s="260">
        <f t="shared" si="13"/>
        <v>12.73769871831928</v>
      </c>
    </row>
    <row r="29" spans="1:42" x14ac:dyDescent="0.25">
      <c r="A29" s="3">
        <v>18</v>
      </c>
      <c r="B29" s="3">
        <v>80</v>
      </c>
      <c r="C29" s="6" t="s">
        <v>17</v>
      </c>
      <c r="D29" s="3">
        <v>5</v>
      </c>
      <c r="E29" s="3">
        <v>0.5</v>
      </c>
      <c r="F29" s="268">
        <v>2737</v>
      </c>
      <c r="G29" s="267">
        <v>45304</v>
      </c>
      <c r="H29" s="44">
        <f t="shared" si="0"/>
        <v>6.0414091470951795E-2</v>
      </c>
      <c r="I29" s="44">
        <f t="shared" si="1"/>
        <v>0.26243372038391838</v>
      </c>
      <c r="J29" s="44">
        <f t="shared" si="6"/>
        <v>0.73756627961608157</v>
      </c>
      <c r="K29" s="12">
        <f>K28*(1-I28)</f>
        <v>53386.490135065535</v>
      </c>
      <c r="L29" s="9">
        <f t="shared" si="15"/>
        <v>14010.415224384606</v>
      </c>
      <c r="M29" s="9">
        <f t="shared" si="2"/>
        <v>231906.41261436616</v>
      </c>
      <c r="N29" s="43">
        <f>SUM(M29:M$31)</f>
        <v>519444.72658512677</v>
      </c>
      <c r="O29" s="257">
        <f t="shared" si="16"/>
        <v>9.7298909381559611</v>
      </c>
      <c r="P29" s="18">
        <f t="shared" si="3"/>
        <v>1.8559468304620034E-5</v>
      </c>
      <c r="Q29" s="10">
        <f t="shared" si="4"/>
        <v>5082643.565833603</v>
      </c>
      <c r="R29" s="10">
        <f>R30+Q29</f>
        <v>5082643.565833603</v>
      </c>
      <c r="S29" s="19">
        <f t="shared" si="8"/>
        <v>1.7833102919034309E-3</v>
      </c>
      <c r="T29" s="8">
        <f>$K$30/K29</f>
        <v>0.73756627961608157</v>
      </c>
      <c r="U29" s="19">
        <f t="shared" si="5"/>
        <v>3.6822454019253673E-3</v>
      </c>
      <c r="V29" s="19">
        <f t="shared" si="9"/>
        <v>5.4655556938287986E-3</v>
      </c>
      <c r="W29" s="8">
        <f t="shared" si="10"/>
        <v>7.3929396682434784E-2</v>
      </c>
      <c r="X29" s="20">
        <f t="shared" si="11"/>
        <v>0.14490161749757216</v>
      </c>
      <c r="Y29" s="259">
        <f t="shared" si="12"/>
        <v>9.5849893206583889</v>
      </c>
      <c r="Z29" s="260">
        <f t="shared" si="13"/>
        <v>9.8747925556535332</v>
      </c>
    </row>
    <row r="30" spans="1:42" x14ac:dyDescent="0.25">
      <c r="A30" s="3">
        <v>19</v>
      </c>
      <c r="B30" s="3">
        <v>85</v>
      </c>
      <c r="C30" s="6" t="s">
        <v>18</v>
      </c>
      <c r="D30" s="3" t="s">
        <v>171</v>
      </c>
      <c r="E30" s="3">
        <v>0.5</v>
      </c>
      <c r="F30" s="268">
        <v>7878</v>
      </c>
      <c r="G30" s="267">
        <v>57528</v>
      </c>
      <c r="H30" s="44">
        <f t="shared" si="0"/>
        <v>0.13694201084689195</v>
      </c>
      <c r="I30" s="44">
        <v>1</v>
      </c>
      <c r="J30" s="44">
        <f t="shared" si="6"/>
        <v>0</v>
      </c>
      <c r="K30" s="12">
        <f>K29*(1-I29)</f>
        <v>39376.074910680923</v>
      </c>
      <c r="L30" s="9">
        <f t="shared" si="15"/>
        <v>39376.074910680923</v>
      </c>
      <c r="M30" s="9">
        <f>K30/H30</f>
        <v>287538.31397076062</v>
      </c>
      <c r="N30" s="43">
        <f>M30</f>
        <v>287538.31397076062</v>
      </c>
      <c r="O30" s="257">
        <f>N30/K30</f>
        <v>7.3023610053313019</v>
      </c>
      <c r="P30" s="16">
        <f>(I30^2*(1-I30))/F30</f>
        <v>0</v>
      </c>
      <c r="Q30" s="10" t="e">
        <f t="shared" si="4"/>
        <v>#VALUE!</v>
      </c>
      <c r="R30" s="10">
        <v>0</v>
      </c>
      <c r="S30" s="19">
        <f t="shared" si="8"/>
        <v>0</v>
      </c>
      <c r="T30" s="8">
        <f>$K$30/K30</f>
        <v>1</v>
      </c>
      <c r="U30" s="19">
        <f t="shared" si="5"/>
        <v>6.7687834795865931E-3</v>
      </c>
      <c r="V30" s="19">
        <f>U30+S30</f>
        <v>6.7687834795865931E-3</v>
      </c>
      <c r="W30" s="8">
        <f t="shared" si="10"/>
        <v>8.2272616827147246E-2</v>
      </c>
      <c r="X30" s="20">
        <f t="shared" si="11"/>
        <v>0.16125432898120859</v>
      </c>
      <c r="Y30" s="259">
        <f t="shared" si="12"/>
        <v>7.141106676350093</v>
      </c>
      <c r="Z30" s="260">
        <f t="shared" si="13"/>
        <v>7.4636153343125109</v>
      </c>
    </row>
    <row r="31" spans="1:42" s="24" customFormat="1" x14ac:dyDescent="0.25">
      <c r="A31" s="182"/>
      <c r="B31" s="182"/>
      <c r="C31" s="182"/>
      <c r="D31" s="182"/>
      <c r="E31" s="182"/>
      <c r="F31" s="241"/>
      <c r="G31" s="241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s="24" customFormat="1" x14ac:dyDescent="0.25">
      <c r="A32" s="242"/>
      <c r="B32" s="182"/>
      <c r="C32" s="182"/>
      <c r="D32" s="182"/>
      <c r="E32" s="182"/>
      <c r="F32" s="241"/>
      <c r="G32" s="241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s="24" customFormat="1" x14ac:dyDescent="0.25">
      <c r="A33" s="182"/>
      <c r="C33" s="182"/>
      <c r="D33" s="182"/>
      <c r="E33" s="182"/>
      <c r="F33" s="241"/>
      <c r="G33" s="241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s="24" customFormat="1" x14ac:dyDescent="0.25">
      <c r="A34" s="182"/>
      <c r="B34" s="182"/>
      <c r="C34" s="182"/>
      <c r="D34" s="182"/>
      <c r="E34" s="182"/>
      <c r="F34" s="241"/>
      <c r="G34" s="241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s="24" customFormat="1" x14ac:dyDescent="0.25">
      <c r="A35" s="182"/>
      <c r="B35" s="182"/>
      <c r="C35" s="182"/>
      <c r="D35" s="182"/>
      <c r="E35" s="182"/>
      <c r="F35" s="241"/>
      <c r="G35" s="241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s="24" customFormat="1" x14ac:dyDescent="0.25">
      <c r="A36" s="182"/>
      <c r="B36" s="182"/>
      <c r="C36" s="182"/>
      <c r="D36" s="182"/>
      <c r="E36" s="182"/>
      <c r="F36" s="241"/>
      <c r="G36" s="241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s="24" customFormat="1" x14ac:dyDescent="0.25">
      <c r="A37" s="182"/>
      <c r="B37" s="182"/>
      <c r="C37" s="182"/>
      <c r="D37" s="182"/>
      <c r="E37" s="182"/>
      <c r="F37" s="241"/>
      <c r="G37" s="241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s="24" customFormat="1" x14ac:dyDescent="0.25">
      <c r="A38" s="182"/>
      <c r="B38" s="182"/>
      <c r="C38" s="182"/>
      <c r="D38" s="182"/>
      <c r="E38" s="182"/>
      <c r="F38" s="241"/>
      <c r="G38" s="241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s="24" customFormat="1" x14ac:dyDescent="0.25">
      <c r="A39" s="182"/>
      <c r="B39" s="182"/>
      <c r="C39" s="182"/>
      <c r="D39" s="182"/>
      <c r="E39" s="182"/>
      <c r="F39" s="241"/>
      <c r="G39" s="241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s="24" customFormat="1" x14ac:dyDescent="0.25">
      <c r="A40" s="182"/>
      <c r="B40" s="182"/>
      <c r="C40" s="182"/>
      <c r="D40" s="182"/>
      <c r="E40" s="182"/>
      <c r="F40" s="241"/>
      <c r="G40" s="24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s="24" customFormat="1" x14ac:dyDescent="0.25">
      <c r="A41" s="182"/>
      <c r="B41" s="182"/>
      <c r="C41" s="182"/>
      <c r="D41" s="182"/>
      <c r="E41" s="182"/>
      <c r="F41" s="241"/>
      <c r="G41" s="24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s="24" customFormat="1" x14ac:dyDescent="0.25">
      <c r="A42" s="182"/>
      <c r="B42" s="182"/>
      <c r="C42" s="182"/>
      <c r="D42" s="182"/>
      <c r="E42" s="182"/>
      <c r="F42" s="241"/>
      <c r="G42" s="24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s="24" customFormat="1" x14ac:dyDescent="0.25">
      <c r="A43" s="182"/>
      <c r="B43" s="182"/>
      <c r="C43" s="182"/>
      <c r="D43" s="182"/>
      <c r="E43" s="182"/>
      <c r="F43" s="241"/>
      <c r="G43" s="24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s="24" customFormat="1" x14ac:dyDescent="0.25">
      <c r="A44" s="182"/>
      <c r="B44" s="182"/>
      <c r="C44" s="182"/>
      <c r="D44" s="182"/>
      <c r="E44" s="182"/>
      <c r="F44" s="241"/>
      <c r="G44" s="241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s="24" customFormat="1" x14ac:dyDescent="0.25">
      <c r="A45" s="182"/>
      <c r="B45" s="182"/>
      <c r="C45" s="182"/>
      <c r="D45" s="182"/>
      <c r="E45" s="182"/>
      <c r="F45" s="241"/>
      <c r="G45" s="241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s="24" customFormat="1" x14ac:dyDescent="0.25">
      <c r="A46" s="182"/>
      <c r="B46" s="182"/>
      <c r="C46" s="182"/>
      <c r="D46" s="182"/>
      <c r="E46" s="182"/>
      <c r="F46" s="241"/>
      <c r="G46" s="241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s="24" customFormat="1" x14ac:dyDescent="0.25">
      <c r="A47" s="182"/>
      <c r="B47" s="182"/>
      <c r="C47" s="182"/>
      <c r="D47" s="182"/>
      <c r="E47" s="182"/>
      <c r="F47" s="241"/>
      <c r="G47" s="241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s="24" customFormat="1" x14ac:dyDescent="0.25">
      <c r="A48" s="182"/>
      <c r="B48" s="182"/>
      <c r="C48" s="182"/>
      <c r="D48" s="182"/>
      <c r="E48" s="182"/>
      <c r="F48" s="241"/>
      <c r="G48" s="241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s="24" customFormat="1" x14ac:dyDescent="0.25">
      <c r="A49" s="182"/>
      <c r="B49" s="182"/>
      <c r="C49" s="182"/>
      <c r="D49" s="182"/>
      <c r="E49" s="182"/>
      <c r="F49" s="241"/>
      <c r="G49" s="241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s="24" customFormat="1" x14ac:dyDescent="0.25">
      <c r="A50" s="182"/>
      <c r="B50" s="182"/>
      <c r="C50" s="182"/>
      <c r="D50" s="182"/>
      <c r="E50" s="182"/>
      <c r="F50" s="241"/>
      <c r="G50" s="241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s="24" customFormat="1" x14ac:dyDescent="0.25">
      <c r="A51" s="182"/>
      <c r="B51" s="182"/>
      <c r="C51" s="182"/>
      <c r="D51" s="182"/>
      <c r="E51" s="182"/>
      <c r="F51" s="241"/>
      <c r="G51" s="241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s="24" customFormat="1" x14ac:dyDescent="0.25">
      <c r="A52" s="182"/>
      <c r="B52" s="182"/>
      <c r="C52" s="182"/>
      <c r="D52" s="182"/>
      <c r="E52" s="182"/>
      <c r="F52" s="241"/>
      <c r="G52" s="241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s="24" customFormat="1" x14ac:dyDescent="0.25">
      <c r="A53" s="182"/>
      <c r="B53" s="182"/>
      <c r="C53" s="182"/>
      <c r="D53" s="182"/>
      <c r="E53" s="182"/>
      <c r="F53" s="241"/>
      <c r="G53" s="241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s="24" customFormat="1" x14ac:dyDescent="0.25">
      <c r="A54" s="182"/>
      <c r="B54" s="182"/>
      <c r="C54" s="182"/>
      <c r="D54" s="182"/>
      <c r="E54" s="182"/>
      <c r="F54" s="241"/>
      <c r="G54" s="241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s="24" customFormat="1" x14ac:dyDescent="0.25">
      <c r="A55" s="182"/>
      <c r="B55" s="182"/>
      <c r="C55" s="182"/>
      <c r="D55" s="182"/>
      <c r="E55" s="182"/>
      <c r="F55" s="241"/>
      <c r="G55" s="241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s="24" customFormat="1" x14ac:dyDescent="0.25">
      <c r="A56" s="182"/>
      <c r="B56" s="182"/>
      <c r="C56" s="182"/>
      <c r="D56" s="182"/>
      <c r="E56" s="182"/>
      <c r="F56" s="241"/>
      <c r="G56" s="241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s="24" customFormat="1" x14ac:dyDescent="0.25">
      <c r="A57" s="182"/>
      <c r="B57" s="182"/>
      <c r="C57" s="182"/>
      <c r="D57" s="182"/>
      <c r="E57" s="182"/>
      <c r="F57" s="241"/>
      <c r="G57" s="241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s="24" customFormat="1" x14ac:dyDescent="0.25">
      <c r="A58" s="182"/>
      <c r="B58" s="182"/>
      <c r="C58" s="182"/>
      <c r="D58" s="182"/>
      <c r="E58" s="182"/>
      <c r="F58" s="241"/>
      <c r="G58" s="241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s="24" customFormat="1" x14ac:dyDescent="0.25">
      <c r="A59" s="182"/>
      <c r="B59" s="182"/>
      <c r="C59" s="182"/>
      <c r="D59" s="182"/>
      <c r="E59" s="182"/>
      <c r="F59" s="241"/>
      <c r="G59" s="241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s="24" customFormat="1" x14ac:dyDescent="0.25">
      <c r="A60" s="182"/>
      <c r="B60" s="182"/>
      <c r="C60" s="182"/>
      <c r="D60" s="182"/>
      <c r="E60" s="182"/>
      <c r="F60" s="241"/>
      <c r="G60" s="241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s="24" customFormat="1" x14ac:dyDescent="0.25">
      <c r="A61" s="182"/>
      <c r="B61" s="182"/>
      <c r="C61" s="182"/>
      <c r="D61" s="182"/>
      <c r="E61" s="182"/>
      <c r="F61" s="241"/>
      <c r="G61" s="241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s="24" customFormat="1" x14ac:dyDescent="0.25">
      <c r="A62" s="182"/>
      <c r="B62" s="182"/>
      <c r="C62" s="182"/>
      <c r="D62" s="182"/>
      <c r="E62" s="182"/>
      <c r="F62" s="241"/>
      <c r="G62" s="241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s="24" customFormat="1" x14ac:dyDescent="0.25">
      <c r="A63" s="182"/>
      <c r="B63" s="182"/>
      <c r="C63" s="182"/>
      <c r="D63" s="182"/>
      <c r="E63" s="182"/>
      <c r="F63" s="241"/>
      <c r="G63" s="241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</sheetData>
  <mergeCells count="14">
    <mergeCell ref="A1:Q1"/>
    <mergeCell ref="A6:D6"/>
    <mergeCell ref="A7:K7"/>
    <mergeCell ref="A2:D2"/>
    <mergeCell ref="A3:K3"/>
    <mergeCell ref="A4:H4"/>
    <mergeCell ref="I4:K4"/>
    <mergeCell ref="I5:K5"/>
    <mergeCell ref="Y10:Z10"/>
    <mergeCell ref="K9:N9"/>
    <mergeCell ref="P9:X9"/>
    <mergeCell ref="F9:J9"/>
    <mergeCell ref="A9:E9"/>
    <mergeCell ref="Y9:Z9"/>
  </mergeCells>
  <hyperlinks>
    <hyperlink ref="I4" r:id="rId1" display="this link." xr:uid="{B1874E8A-9F98-4573-B62E-052B37CBB279}"/>
    <hyperlink ref="I5" r:id="rId2" xr:uid="{D9D3C354-3240-4CD9-BC1E-5F0A7423BE4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 Calculator</vt:lpstr>
      <vt:lpstr>Calculations for Mortality Calc</vt:lpstr>
      <vt:lpstr>LE Detailed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Courtney Blomme</cp:lastModifiedBy>
  <dcterms:created xsi:type="dcterms:W3CDTF">2018-05-02T19:54:47Z</dcterms:created>
  <dcterms:modified xsi:type="dcterms:W3CDTF">2020-02-26T18:03:18Z</dcterms:modified>
</cp:coreProperties>
</file>