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esktop\UACH\11avo semestre\Seminario de titulación\Tesis 2\"/>
    </mc:Choice>
  </mc:AlternateContent>
  <xr:revisionPtr revIDLastSave="0" documentId="13_ncr:1_{3BEB46D0-D9E7-4D79-8C7C-5EC283837841}" xr6:coauthVersionLast="47" xr6:coauthVersionMax="47" xr10:uidLastSave="{00000000-0000-0000-0000-000000000000}"/>
  <bookViews>
    <workbookView xWindow="-120" yWindow="-120" windowWidth="20730" windowHeight="11160" xr2:uid="{43007AE4-73DD-4068-9D32-436B42A9626E}"/>
  </bookViews>
  <sheets>
    <sheet name="GBM" sheetId="1" r:id="rId1"/>
    <sheet name="RN" sheetId="2" r:id="rId2"/>
  </sheets>
  <definedNames>
    <definedName name="_xlnm._FilterDatabase" localSheetId="0" hidden="1">GBM!$A$1:$I$80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9" i="2" l="1"/>
  <c r="X62" i="2"/>
  <c r="X61" i="2"/>
  <c r="W62" i="2"/>
  <c r="V62" i="2"/>
  <c r="V58" i="2"/>
  <c r="U62" i="2"/>
  <c r="T62" i="2"/>
  <c r="T57" i="2"/>
  <c r="AA44" i="2"/>
  <c r="Z44" i="2"/>
  <c r="Z48" i="2"/>
  <c r="Y43" i="2"/>
  <c r="X43" i="2"/>
  <c r="X42" i="2"/>
  <c r="W46" i="2"/>
  <c r="V46" i="2"/>
  <c r="V45" i="2"/>
  <c r="U46" i="2"/>
  <c r="T46" i="2"/>
  <c r="T41" i="2"/>
  <c r="L14" i="2"/>
  <c r="W27" i="2"/>
  <c r="V27" i="2"/>
  <c r="V29" i="2"/>
  <c r="X11" i="2"/>
  <c r="Y11" i="2"/>
  <c r="U30" i="2"/>
  <c r="T30" i="2"/>
  <c r="T25" i="2"/>
  <c r="X13" i="2"/>
  <c r="W14" i="2"/>
  <c r="V9" i="2"/>
  <c r="U14" i="2"/>
  <c r="T14" i="2"/>
  <c r="V14" i="2" s="1"/>
  <c r="T8" i="2"/>
  <c r="Z60" i="1"/>
  <c r="Z64" i="1"/>
  <c r="Z61" i="1"/>
  <c r="Y62" i="1"/>
  <c r="X62" i="1"/>
  <c r="X58" i="1"/>
  <c r="W59" i="1"/>
  <c r="V57" i="1"/>
  <c r="U59" i="1"/>
  <c r="T59" i="1"/>
  <c r="V59" i="1" s="1"/>
  <c r="T56" i="1"/>
  <c r="Z46" i="1"/>
  <c r="Z45" i="1"/>
  <c r="Y46" i="1"/>
  <c r="AA46" i="1" s="1"/>
  <c r="X46" i="1"/>
  <c r="X42" i="1"/>
  <c r="V41" i="1"/>
  <c r="U43" i="1"/>
  <c r="W43" i="1" s="1"/>
  <c r="T43" i="1"/>
  <c r="V43" i="1" s="1"/>
  <c r="X43" i="1" s="1"/>
  <c r="T40" i="1"/>
  <c r="Z31" i="1"/>
  <c r="Z28" i="1"/>
  <c r="Z27" i="1"/>
  <c r="Z26" i="1"/>
  <c r="X30" i="1"/>
  <c r="X29" i="1"/>
  <c r="V33" i="1"/>
  <c r="V25" i="1"/>
  <c r="T24" i="1"/>
  <c r="V24" i="1" s="1"/>
  <c r="G12" i="2"/>
  <c r="G65" i="2"/>
  <c r="H65" i="2" s="1"/>
  <c r="J65" i="2" s="1"/>
  <c r="D65" i="2"/>
  <c r="G64" i="2"/>
  <c r="H64" i="2" s="1"/>
  <c r="D64" i="2"/>
  <c r="G63" i="2"/>
  <c r="I63" i="2" s="1"/>
  <c r="D63" i="2"/>
  <c r="G62" i="2"/>
  <c r="D62" i="2"/>
  <c r="G61" i="2"/>
  <c r="D61" i="2"/>
  <c r="G60" i="2"/>
  <c r="D60" i="2"/>
  <c r="G59" i="2"/>
  <c r="I59" i="2" s="1"/>
  <c r="D59" i="2"/>
  <c r="G58" i="2"/>
  <c r="H58" i="2" s="1"/>
  <c r="D58" i="2"/>
  <c r="I57" i="2"/>
  <c r="G57" i="2"/>
  <c r="H57" i="2" s="1"/>
  <c r="J57" i="2" s="1"/>
  <c r="D57" i="2"/>
  <c r="I56" i="2"/>
  <c r="G56" i="2"/>
  <c r="H56" i="2" s="1"/>
  <c r="D56" i="2"/>
  <c r="I49" i="2"/>
  <c r="G49" i="2"/>
  <c r="H49" i="2" s="1"/>
  <c r="J49" i="2" s="1"/>
  <c r="D49" i="2"/>
  <c r="H48" i="2"/>
  <c r="J48" i="2" s="1"/>
  <c r="O48" i="2" s="1"/>
  <c r="G48" i="2"/>
  <c r="I48" i="2" s="1"/>
  <c r="D48" i="2"/>
  <c r="G47" i="2"/>
  <c r="D47" i="2"/>
  <c r="G46" i="2"/>
  <c r="D46" i="2"/>
  <c r="I45" i="2"/>
  <c r="H45" i="2"/>
  <c r="G45" i="2"/>
  <c r="D45" i="2"/>
  <c r="I44" i="2"/>
  <c r="H44" i="2"/>
  <c r="J44" i="2" s="1"/>
  <c r="G44" i="2"/>
  <c r="D44" i="2"/>
  <c r="G43" i="2"/>
  <c r="I43" i="2" s="1"/>
  <c r="D43" i="2"/>
  <c r="G42" i="2"/>
  <c r="D42" i="2"/>
  <c r="G41" i="2"/>
  <c r="H41" i="2" s="1"/>
  <c r="D41" i="2"/>
  <c r="I40" i="2"/>
  <c r="G40" i="2"/>
  <c r="H40" i="2" s="1"/>
  <c r="D40" i="2"/>
  <c r="G33" i="2"/>
  <c r="H33" i="2" s="1"/>
  <c r="J33" i="2" s="1"/>
  <c r="D33" i="2"/>
  <c r="G32" i="2"/>
  <c r="H32" i="2" s="1"/>
  <c r="D32" i="2"/>
  <c r="G31" i="2"/>
  <c r="H31" i="2" s="1"/>
  <c r="J31" i="2" s="1"/>
  <c r="N31" i="2" s="1"/>
  <c r="D31" i="2"/>
  <c r="G30" i="2"/>
  <c r="I30" i="2" s="1"/>
  <c r="D30" i="2"/>
  <c r="G29" i="2"/>
  <c r="H29" i="2" s="1"/>
  <c r="D29" i="2"/>
  <c r="I28" i="2"/>
  <c r="G28" i="2"/>
  <c r="H28" i="2" s="1"/>
  <c r="D28" i="2"/>
  <c r="I27" i="2"/>
  <c r="G27" i="2"/>
  <c r="H27" i="2" s="1"/>
  <c r="J27" i="2" s="1"/>
  <c r="N27" i="2" s="1"/>
  <c r="D27" i="2"/>
  <c r="G26" i="2"/>
  <c r="I26" i="2" s="1"/>
  <c r="D26" i="2"/>
  <c r="G25" i="2"/>
  <c r="D25" i="2"/>
  <c r="G24" i="2"/>
  <c r="D24" i="2"/>
  <c r="G17" i="2"/>
  <c r="D17" i="2"/>
  <c r="G16" i="2"/>
  <c r="D16" i="2"/>
  <c r="G15" i="2"/>
  <c r="H15" i="2" s="1"/>
  <c r="J15" i="2" s="1"/>
  <c r="D15" i="2"/>
  <c r="G14" i="2"/>
  <c r="H14" i="2" s="1"/>
  <c r="J14" i="2" s="1"/>
  <c r="D14" i="2"/>
  <c r="G13" i="2"/>
  <c r="H13" i="2" s="1"/>
  <c r="D13" i="2"/>
  <c r="I12" i="2"/>
  <c r="O12" i="2" s="1"/>
  <c r="D12" i="2"/>
  <c r="I11" i="2"/>
  <c r="G11" i="2"/>
  <c r="H11" i="2" s="1"/>
  <c r="J11" i="2" s="1"/>
  <c r="N11" i="2" s="1"/>
  <c r="D11" i="2"/>
  <c r="I10" i="2"/>
  <c r="G10" i="2"/>
  <c r="H10" i="2" s="1"/>
  <c r="J10" i="2" s="1"/>
  <c r="D10" i="2"/>
  <c r="G9" i="2"/>
  <c r="H9" i="2" s="1"/>
  <c r="D9" i="2"/>
  <c r="G8" i="2"/>
  <c r="I8" i="2" s="1"/>
  <c r="D8" i="2"/>
  <c r="G24" i="1"/>
  <c r="H24" i="1" s="1"/>
  <c r="G65" i="1"/>
  <c r="I65" i="1" s="1"/>
  <c r="D65" i="1"/>
  <c r="G64" i="1"/>
  <c r="I64" i="1" s="1"/>
  <c r="D64" i="1"/>
  <c r="I63" i="1"/>
  <c r="G63" i="1"/>
  <c r="H63" i="1" s="1"/>
  <c r="J63" i="1" s="1"/>
  <c r="D63" i="1"/>
  <c r="G62" i="1"/>
  <c r="H62" i="1" s="1"/>
  <c r="J62" i="1" s="1"/>
  <c r="D62" i="1"/>
  <c r="G61" i="1"/>
  <c r="H61" i="1" s="1"/>
  <c r="D61" i="1"/>
  <c r="I60" i="1"/>
  <c r="G60" i="1"/>
  <c r="H60" i="1" s="1"/>
  <c r="J60" i="1" s="1"/>
  <c r="D60" i="1"/>
  <c r="I59" i="1"/>
  <c r="G59" i="1"/>
  <c r="H59" i="1" s="1"/>
  <c r="J59" i="1" s="1"/>
  <c r="D59" i="1"/>
  <c r="G58" i="1"/>
  <c r="I58" i="1" s="1"/>
  <c r="D58" i="1"/>
  <c r="G57" i="1"/>
  <c r="I57" i="1" s="1"/>
  <c r="D57" i="1"/>
  <c r="G56" i="1"/>
  <c r="I56" i="1" s="1"/>
  <c r="D56" i="1"/>
  <c r="G49" i="1"/>
  <c r="I49" i="1" s="1"/>
  <c r="D49" i="1"/>
  <c r="G48" i="1"/>
  <c r="I48" i="1" s="1"/>
  <c r="D48" i="1"/>
  <c r="G47" i="1"/>
  <c r="H47" i="1" s="1"/>
  <c r="D47" i="1"/>
  <c r="G46" i="1"/>
  <c r="H46" i="1" s="1"/>
  <c r="J46" i="1" s="1"/>
  <c r="D46" i="1"/>
  <c r="I45" i="1"/>
  <c r="G45" i="1"/>
  <c r="H45" i="1" s="1"/>
  <c r="D45" i="1"/>
  <c r="G44" i="1"/>
  <c r="H44" i="1" s="1"/>
  <c r="J44" i="1" s="1"/>
  <c r="D44" i="1"/>
  <c r="G43" i="1"/>
  <c r="H43" i="1" s="1"/>
  <c r="J43" i="1" s="1"/>
  <c r="D43" i="1"/>
  <c r="G42" i="1"/>
  <c r="I42" i="1" s="1"/>
  <c r="D42" i="1"/>
  <c r="G41" i="1"/>
  <c r="I41" i="1" s="1"/>
  <c r="D41" i="1"/>
  <c r="G40" i="1"/>
  <c r="I40" i="1" s="1"/>
  <c r="D40" i="1"/>
  <c r="G33" i="1"/>
  <c r="I33" i="1" s="1"/>
  <c r="D33" i="1"/>
  <c r="G32" i="1"/>
  <c r="I32" i="1" s="1"/>
  <c r="D32" i="1"/>
  <c r="G31" i="1"/>
  <c r="H31" i="1" s="1"/>
  <c r="J31" i="1" s="1"/>
  <c r="D31" i="1"/>
  <c r="I30" i="1"/>
  <c r="G30" i="1"/>
  <c r="H30" i="1" s="1"/>
  <c r="J30" i="1" s="1"/>
  <c r="D30" i="1"/>
  <c r="G29" i="1"/>
  <c r="H29" i="1" s="1"/>
  <c r="D29" i="1"/>
  <c r="G28" i="1"/>
  <c r="H28" i="1" s="1"/>
  <c r="J28" i="1" s="1"/>
  <c r="D28" i="1"/>
  <c r="G27" i="1"/>
  <c r="I27" i="1" s="1"/>
  <c r="D27" i="1"/>
  <c r="G26" i="1"/>
  <c r="I26" i="1" s="1"/>
  <c r="D26" i="1"/>
  <c r="G25" i="1"/>
  <c r="I25" i="1" s="1"/>
  <c r="D25" i="1"/>
  <c r="D24" i="1"/>
  <c r="AB9" i="1"/>
  <c r="Z10" i="1"/>
  <c r="Y11" i="1"/>
  <c r="X11" i="1"/>
  <c r="X13" i="1"/>
  <c r="W16" i="1"/>
  <c r="V16" i="1"/>
  <c r="V17" i="1"/>
  <c r="U11" i="1"/>
  <c r="T11" i="1"/>
  <c r="T8" i="1"/>
  <c r="G8" i="1"/>
  <c r="H8" i="1" s="1"/>
  <c r="G9" i="1"/>
  <c r="H9" i="1" s="1"/>
  <c r="G10" i="1"/>
  <c r="I10" i="1" s="1"/>
  <c r="G11" i="1"/>
  <c r="H11" i="1" s="1"/>
  <c r="J11" i="1" s="1"/>
  <c r="K11" i="1" s="1"/>
  <c r="G12" i="1"/>
  <c r="H12" i="1" s="1"/>
  <c r="G13" i="1"/>
  <c r="H13" i="1" s="1"/>
  <c r="G14" i="1"/>
  <c r="I14" i="1" s="1"/>
  <c r="G15" i="1"/>
  <c r="H15" i="1" s="1"/>
  <c r="J15" i="1" s="1"/>
  <c r="P15" i="1" s="1"/>
  <c r="G16" i="1"/>
  <c r="I16" i="1" s="1"/>
  <c r="G17" i="1"/>
  <c r="H17" i="1" s="1"/>
  <c r="H10" i="1"/>
  <c r="H14" i="1"/>
  <c r="J14" i="1" s="1"/>
  <c r="K14" i="1" s="1"/>
  <c r="I8" i="1"/>
  <c r="I12" i="1"/>
  <c r="D9" i="1"/>
  <c r="D10" i="1"/>
  <c r="D11" i="1"/>
  <c r="D12" i="1"/>
  <c r="D13" i="1"/>
  <c r="D14" i="1"/>
  <c r="D15" i="1"/>
  <c r="D16" i="1"/>
  <c r="D17" i="1"/>
  <c r="D8" i="1"/>
  <c r="I11" i="1" l="1"/>
  <c r="H27" i="1"/>
  <c r="J27" i="1" s="1"/>
  <c r="N27" i="1" s="1"/>
  <c r="I28" i="1"/>
  <c r="H42" i="1"/>
  <c r="J42" i="1" s="1"/>
  <c r="I43" i="1"/>
  <c r="I47" i="1"/>
  <c r="J47" i="1" s="1"/>
  <c r="I61" i="1"/>
  <c r="J61" i="1" s="1"/>
  <c r="I29" i="1"/>
  <c r="J29" i="1" s="1"/>
  <c r="I44" i="1"/>
  <c r="I62" i="1"/>
  <c r="I31" i="1"/>
  <c r="J45" i="1"/>
  <c r="K45" i="1" s="1"/>
  <c r="I46" i="1"/>
  <c r="I14" i="2"/>
  <c r="J29" i="2"/>
  <c r="H30" i="2"/>
  <c r="J30" i="2" s="1"/>
  <c r="I31" i="2"/>
  <c r="H63" i="2"/>
  <c r="J63" i="2" s="1"/>
  <c r="I64" i="2"/>
  <c r="I13" i="2"/>
  <c r="J13" i="2" s="1"/>
  <c r="I29" i="2"/>
  <c r="I41" i="2"/>
  <c r="J41" i="2" s="1"/>
  <c r="I58" i="2"/>
  <c r="I32" i="2"/>
  <c r="J32" i="2" s="1"/>
  <c r="I33" i="2"/>
  <c r="H43" i="2"/>
  <c r="J43" i="2" s="1"/>
  <c r="I65" i="2"/>
  <c r="I15" i="2"/>
  <c r="P14" i="2"/>
  <c r="O14" i="2"/>
  <c r="K14" i="2"/>
  <c r="M14" i="2" s="1"/>
  <c r="N14" i="2"/>
  <c r="O40" i="2"/>
  <c r="K40" i="2"/>
  <c r="L40" i="2" s="1"/>
  <c r="N40" i="2"/>
  <c r="P40" i="2" s="1"/>
  <c r="P10" i="2"/>
  <c r="K10" i="2"/>
  <c r="M10" i="2" s="1"/>
  <c r="O10" i="2"/>
  <c r="M29" i="2"/>
  <c r="L29" i="2"/>
  <c r="K29" i="2"/>
  <c r="P29" i="2"/>
  <c r="Q29" i="2" s="1"/>
  <c r="P33" i="2"/>
  <c r="O33" i="2"/>
  <c r="K33" i="2"/>
  <c r="M33" i="2" s="1"/>
  <c r="N33" i="2"/>
  <c r="H8" i="2"/>
  <c r="J8" i="2" s="1"/>
  <c r="O11" i="2"/>
  <c r="P15" i="2"/>
  <c r="K15" i="2"/>
  <c r="M15" i="2" s="1"/>
  <c r="P27" i="2"/>
  <c r="Q27" i="2" s="1"/>
  <c r="K27" i="2"/>
  <c r="O27" i="2"/>
  <c r="P44" i="2"/>
  <c r="O44" i="2"/>
  <c r="K44" i="2"/>
  <c r="M44" i="2" s="1"/>
  <c r="N44" i="2"/>
  <c r="K57" i="2"/>
  <c r="O57" i="2"/>
  <c r="P57" i="2" s="1"/>
  <c r="Q57" i="2" s="1"/>
  <c r="M57" i="2"/>
  <c r="P65" i="2"/>
  <c r="K65" i="2"/>
  <c r="M65" i="2" s="1"/>
  <c r="O65" i="2"/>
  <c r="I9" i="2"/>
  <c r="J9" i="2" s="1"/>
  <c r="K11" i="2"/>
  <c r="M11" i="2" s="1"/>
  <c r="P11" i="2"/>
  <c r="Q11" i="2" s="1"/>
  <c r="H12" i="2"/>
  <c r="N12" i="2" s="1"/>
  <c r="N15" i="2"/>
  <c r="H26" i="2"/>
  <c r="J26" i="2" s="1"/>
  <c r="P30" i="2"/>
  <c r="K30" i="2"/>
  <c r="M30" i="2" s="1"/>
  <c r="O30" i="2"/>
  <c r="N30" i="2"/>
  <c r="J58" i="2"/>
  <c r="I60" i="2"/>
  <c r="H60" i="2"/>
  <c r="J60" i="2" s="1"/>
  <c r="I61" i="2"/>
  <c r="H61" i="2"/>
  <c r="J61" i="2" s="1"/>
  <c r="I62" i="2"/>
  <c r="H62" i="2"/>
  <c r="J62" i="2" s="1"/>
  <c r="M41" i="2"/>
  <c r="L41" i="2"/>
  <c r="K41" i="2"/>
  <c r="P43" i="2"/>
  <c r="K43" i="2"/>
  <c r="M43" i="2" s="1"/>
  <c r="O43" i="2"/>
  <c r="N43" i="2"/>
  <c r="K48" i="2"/>
  <c r="L48" i="2" s="1"/>
  <c r="N48" i="2"/>
  <c r="P48" i="2" s="1"/>
  <c r="Q48" i="2" s="1"/>
  <c r="M48" i="2"/>
  <c r="O64" i="2"/>
  <c r="K64" i="2"/>
  <c r="M64" i="2" s="1"/>
  <c r="N64" i="2"/>
  <c r="P64" i="2" s="1"/>
  <c r="I16" i="2"/>
  <c r="H16" i="2"/>
  <c r="J16" i="2" s="1"/>
  <c r="I24" i="2"/>
  <c r="H24" i="2"/>
  <c r="P28" i="2"/>
  <c r="Q28" i="2" s="1"/>
  <c r="O28" i="2"/>
  <c r="K28" i="2"/>
  <c r="M28" i="2" s="1"/>
  <c r="O41" i="2"/>
  <c r="P41" i="2" s="1"/>
  <c r="Q41" i="2" s="1"/>
  <c r="O49" i="2"/>
  <c r="K49" i="2"/>
  <c r="N49" i="2"/>
  <c r="M49" i="2"/>
  <c r="O15" i="2"/>
  <c r="I17" i="2"/>
  <c r="H17" i="2"/>
  <c r="J17" i="2" s="1"/>
  <c r="I25" i="2"/>
  <c r="H25" i="2"/>
  <c r="M27" i="2"/>
  <c r="M31" i="2"/>
  <c r="P31" i="2"/>
  <c r="Q31" i="2" s="1"/>
  <c r="K31" i="2"/>
  <c r="O31" i="2"/>
  <c r="I42" i="2"/>
  <c r="H42" i="2"/>
  <c r="J45" i="2"/>
  <c r="I46" i="2"/>
  <c r="H46" i="2"/>
  <c r="J46" i="2" s="1"/>
  <c r="I47" i="2"/>
  <c r="H47" i="2"/>
  <c r="J47" i="2" s="1"/>
  <c r="L49" i="2"/>
  <c r="O56" i="2"/>
  <c r="K56" i="2"/>
  <c r="L56" i="2" s="1"/>
  <c r="L57" i="2"/>
  <c r="P63" i="2"/>
  <c r="K63" i="2"/>
  <c r="M63" i="2" s="1"/>
  <c r="O63" i="2"/>
  <c r="N63" i="2"/>
  <c r="N65" i="2"/>
  <c r="H59" i="2"/>
  <c r="J59" i="2" s="1"/>
  <c r="I24" i="1"/>
  <c r="J24" i="1" s="1"/>
  <c r="P60" i="1"/>
  <c r="O60" i="1"/>
  <c r="K60" i="1"/>
  <c r="L60" i="1" s="1"/>
  <c r="N60" i="1"/>
  <c r="P59" i="1"/>
  <c r="Q59" i="1" s="1"/>
  <c r="K59" i="1"/>
  <c r="M59" i="1" s="1"/>
  <c r="O59" i="1"/>
  <c r="N59" i="1"/>
  <c r="P63" i="1"/>
  <c r="K63" i="1"/>
  <c r="M63" i="1" s="1"/>
  <c r="N63" i="1"/>
  <c r="O63" i="1"/>
  <c r="P62" i="1"/>
  <c r="O62" i="1"/>
  <c r="K62" i="1"/>
  <c r="N62" i="1"/>
  <c r="H58" i="1"/>
  <c r="J58" i="1" s="1"/>
  <c r="H56" i="1"/>
  <c r="J56" i="1" s="1"/>
  <c r="H57" i="1"/>
  <c r="J57" i="1" s="1"/>
  <c r="H64" i="1"/>
  <c r="J64" i="1" s="1"/>
  <c r="H65" i="1"/>
  <c r="J65" i="1" s="1"/>
  <c r="O42" i="1"/>
  <c r="P42" i="1" s="1"/>
  <c r="Q42" i="1" s="1"/>
  <c r="M42" i="1"/>
  <c r="L42" i="1"/>
  <c r="K42" i="1"/>
  <c r="P44" i="1"/>
  <c r="O44" i="1"/>
  <c r="K44" i="1"/>
  <c r="L44" i="1" s="1"/>
  <c r="N44" i="1"/>
  <c r="P46" i="1"/>
  <c r="O46" i="1"/>
  <c r="K46" i="1"/>
  <c r="L46" i="1" s="1"/>
  <c r="N46" i="1"/>
  <c r="L45" i="1"/>
  <c r="P43" i="1"/>
  <c r="Q43" i="1" s="1"/>
  <c r="K43" i="1"/>
  <c r="M43" i="1" s="1"/>
  <c r="O43" i="1"/>
  <c r="N43" i="1"/>
  <c r="H40" i="1"/>
  <c r="J40" i="1" s="1"/>
  <c r="H41" i="1"/>
  <c r="J41" i="1" s="1"/>
  <c r="H48" i="1"/>
  <c r="J48" i="1" s="1"/>
  <c r="H49" i="1"/>
  <c r="J49" i="1" s="1"/>
  <c r="K27" i="1"/>
  <c r="M27" i="1" s="1"/>
  <c r="P31" i="1"/>
  <c r="K31" i="1"/>
  <c r="M31" i="1" s="1"/>
  <c r="O31" i="1"/>
  <c r="N31" i="1"/>
  <c r="P28" i="1"/>
  <c r="O28" i="1"/>
  <c r="K28" i="1"/>
  <c r="L28" i="1" s="1"/>
  <c r="N28" i="1"/>
  <c r="P30" i="1"/>
  <c r="O30" i="1"/>
  <c r="K30" i="1"/>
  <c r="N30" i="1"/>
  <c r="H26" i="1"/>
  <c r="J26" i="1" s="1"/>
  <c r="O26" i="1" s="1"/>
  <c r="H25" i="1"/>
  <c r="J25" i="1" s="1"/>
  <c r="O25" i="1" s="1"/>
  <c r="H32" i="1"/>
  <c r="J32" i="1" s="1"/>
  <c r="N32" i="1" s="1"/>
  <c r="H33" i="1"/>
  <c r="J33" i="1" s="1"/>
  <c r="O15" i="1"/>
  <c r="O11" i="1"/>
  <c r="N11" i="1"/>
  <c r="N15" i="1"/>
  <c r="Q15" i="1" s="1"/>
  <c r="I13" i="1"/>
  <c r="J13" i="1" s="1"/>
  <c r="I9" i="1"/>
  <c r="J9" i="1" s="1"/>
  <c r="N14" i="1"/>
  <c r="O14" i="1"/>
  <c r="I17" i="1"/>
  <c r="J17" i="1" s="1"/>
  <c r="J10" i="1"/>
  <c r="K10" i="1" s="1"/>
  <c r="L14" i="1"/>
  <c r="M11" i="1"/>
  <c r="P11" i="1"/>
  <c r="I15" i="1"/>
  <c r="M14" i="1"/>
  <c r="P14" i="1"/>
  <c r="H16" i="1"/>
  <c r="J16" i="1" s="1"/>
  <c r="J12" i="1"/>
  <c r="K15" i="1"/>
  <c r="M15" i="1" s="1"/>
  <c r="J8" i="1"/>
  <c r="M29" i="1" l="1"/>
  <c r="K29" i="1"/>
  <c r="P29" i="1"/>
  <c r="Q29" i="1" s="1"/>
  <c r="L29" i="1"/>
  <c r="O47" i="1"/>
  <c r="N47" i="1"/>
  <c r="P47" i="1"/>
  <c r="Q47" i="1" s="1"/>
  <c r="K47" i="1"/>
  <c r="M47" i="1" s="1"/>
  <c r="L61" i="1"/>
  <c r="N61" i="1"/>
  <c r="K61" i="1"/>
  <c r="O61" i="1"/>
  <c r="P61" i="1" s="1"/>
  <c r="Q61" i="1" s="1"/>
  <c r="M61" i="1"/>
  <c r="Q11" i="1"/>
  <c r="Q31" i="1"/>
  <c r="M45" i="1"/>
  <c r="P27" i="1"/>
  <c r="Q14" i="1"/>
  <c r="L33" i="1"/>
  <c r="O27" i="1"/>
  <c r="M60" i="1"/>
  <c r="L13" i="2"/>
  <c r="N13" i="2"/>
  <c r="O13" i="2"/>
  <c r="K13" i="2"/>
  <c r="M13" i="2"/>
  <c r="M32" i="2"/>
  <c r="N32" i="2"/>
  <c r="P32" i="2" s="1"/>
  <c r="Q32" i="2" s="1"/>
  <c r="L32" i="2"/>
  <c r="O32" i="2"/>
  <c r="K32" i="2"/>
  <c r="L33" i="2"/>
  <c r="J42" i="2"/>
  <c r="P56" i="2"/>
  <c r="Q56" i="2" s="1"/>
  <c r="M56" i="2"/>
  <c r="Q65" i="2"/>
  <c r="P49" i="2"/>
  <c r="Q49" i="2" s="1"/>
  <c r="Q33" i="2"/>
  <c r="L28" i="2"/>
  <c r="O9" i="2"/>
  <c r="P9" i="2" s="1"/>
  <c r="Q9" i="2" s="1"/>
  <c r="M9" i="2"/>
  <c r="L9" i="2"/>
  <c r="K9" i="2"/>
  <c r="O42" i="2"/>
  <c r="M42" i="2"/>
  <c r="L42" i="2"/>
  <c r="K42" i="2"/>
  <c r="P42" i="2"/>
  <c r="Q42" i="2" s="1"/>
  <c r="O62" i="2"/>
  <c r="N62" i="2"/>
  <c r="K62" i="2"/>
  <c r="M62" i="2" s="1"/>
  <c r="P62" i="2"/>
  <c r="O26" i="2"/>
  <c r="P26" i="2" s="1"/>
  <c r="Q26" i="2" s="1"/>
  <c r="M26" i="2"/>
  <c r="K26" i="2"/>
  <c r="L26" i="2"/>
  <c r="M17" i="2"/>
  <c r="L17" i="2"/>
  <c r="O17" i="2"/>
  <c r="N17" i="2"/>
  <c r="K17" i="2"/>
  <c r="P16" i="2"/>
  <c r="K16" i="2"/>
  <c r="L16" i="2" s="1"/>
  <c r="N16" i="2"/>
  <c r="O16" i="2"/>
  <c r="N59" i="2"/>
  <c r="P59" i="2"/>
  <c r="K59" i="2"/>
  <c r="M59" i="2" s="1"/>
  <c r="O59" i="2"/>
  <c r="O47" i="2"/>
  <c r="N47" i="2"/>
  <c r="P47" i="2" s="1"/>
  <c r="Q47" i="2" s="1"/>
  <c r="K47" i="2"/>
  <c r="M47" i="2" s="1"/>
  <c r="L45" i="2"/>
  <c r="K45" i="2"/>
  <c r="P45" i="2"/>
  <c r="Q45" i="2" s="1"/>
  <c r="M45" i="2"/>
  <c r="L64" i="2"/>
  <c r="N61" i="2"/>
  <c r="M61" i="2"/>
  <c r="L61" i="2"/>
  <c r="K61" i="2"/>
  <c r="O61" i="2"/>
  <c r="L58" i="2"/>
  <c r="K58" i="2"/>
  <c r="O58" i="2"/>
  <c r="P58" i="2" s="1"/>
  <c r="Q58" i="2" s="1"/>
  <c r="M58" i="2"/>
  <c r="K12" i="2"/>
  <c r="M12" i="2" s="1"/>
  <c r="P12" i="2"/>
  <c r="L44" i="2"/>
  <c r="N46" i="2"/>
  <c r="M46" i="2"/>
  <c r="P46" i="2"/>
  <c r="K46" i="2"/>
  <c r="L46" i="2" s="1"/>
  <c r="O46" i="2"/>
  <c r="N60" i="2"/>
  <c r="P60" i="2"/>
  <c r="K60" i="2"/>
  <c r="M60" i="2" s="1"/>
  <c r="O60" i="2"/>
  <c r="P8" i="2"/>
  <c r="Q8" i="2" s="1"/>
  <c r="O8" i="2"/>
  <c r="K8" i="2"/>
  <c r="L8" i="2" s="1"/>
  <c r="Q40" i="2"/>
  <c r="Q15" i="2"/>
  <c r="M40" i="2"/>
  <c r="Q63" i="2"/>
  <c r="J25" i="2"/>
  <c r="J24" i="2"/>
  <c r="Q64" i="2"/>
  <c r="Q43" i="2"/>
  <c r="Q30" i="2"/>
  <c r="Q44" i="2"/>
  <c r="Q14" i="2"/>
  <c r="M62" i="1"/>
  <c r="P45" i="1"/>
  <c r="Q45" i="1" s="1"/>
  <c r="M44" i="1"/>
  <c r="M30" i="1"/>
  <c r="Q30" i="1"/>
  <c r="K24" i="1"/>
  <c r="L24" i="1" s="1"/>
  <c r="N24" i="1"/>
  <c r="O65" i="1"/>
  <c r="K65" i="1"/>
  <c r="M65" i="1" s="1"/>
  <c r="N65" i="1"/>
  <c r="P65" i="1" s="1"/>
  <c r="Q65" i="1" s="1"/>
  <c r="O58" i="1"/>
  <c r="P58" i="1" s="1"/>
  <c r="Q58" i="1" s="1"/>
  <c r="M58" i="1"/>
  <c r="L58" i="1"/>
  <c r="K58" i="1"/>
  <c r="P64" i="1"/>
  <c r="O64" i="1"/>
  <c r="K64" i="1"/>
  <c r="L64" i="1" s="1"/>
  <c r="N64" i="1"/>
  <c r="M57" i="1"/>
  <c r="L57" i="1"/>
  <c r="O57" i="1"/>
  <c r="P57" i="1" s="1"/>
  <c r="Q57" i="1" s="1"/>
  <c r="K57" i="1"/>
  <c r="Q62" i="1"/>
  <c r="Q63" i="1"/>
  <c r="Q60" i="1"/>
  <c r="P56" i="1"/>
  <c r="L56" i="1"/>
  <c r="N56" i="1"/>
  <c r="O56" i="1"/>
  <c r="K56" i="1"/>
  <c r="M56" i="1" s="1"/>
  <c r="P48" i="1"/>
  <c r="L48" i="1"/>
  <c r="O48" i="1"/>
  <c r="K48" i="1"/>
  <c r="M48" i="1" s="1"/>
  <c r="N48" i="1"/>
  <c r="Q46" i="1"/>
  <c r="M41" i="1"/>
  <c r="L41" i="1"/>
  <c r="K41" i="1"/>
  <c r="O41" i="1"/>
  <c r="P41" i="1" s="1"/>
  <c r="Q41" i="1" s="1"/>
  <c r="P40" i="1"/>
  <c r="O40" i="1"/>
  <c r="K40" i="1"/>
  <c r="M40" i="1" s="1"/>
  <c r="N40" i="1"/>
  <c r="Q44" i="1"/>
  <c r="O49" i="1"/>
  <c r="K49" i="1"/>
  <c r="M49" i="1" s="1"/>
  <c r="N49" i="1"/>
  <c r="P49" i="1" s="1"/>
  <c r="Q49" i="1" s="1"/>
  <c r="M46" i="1"/>
  <c r="O32" i="1"/>
  <c r="P32" i="1" s="1"/>
  <c r="K32" i="1"/>
  <c r="M32" i="1" s="1"/>
  <c r="M25" i="1"/>
  <c r="P25" i="1"/>
  <c r="Q25" i="1" s="1"/>
  <c r="L25" i="1"/>
  <c r="K25" i="1"/>
  <c r="P24" i="1"/>
  <c r="O24" i="1"/>
  <c r="M28" i="1"/>
  <c r="O33" i="1"/>
  <c r="K33" i="1"/>
  <c r="M33" i="1" s="1"/>
  <c r="N33" i="1"/>
  <c r="P33" i="1" s="1"/>
  <c r="Q33" i="1" s="1"/>
  <c r="K26" i="1"/>
  <c r="M26" i="1"/>
  <c r="L26" i="1"/>
  <c r="P26" i="1"/>
  <c r="Q26" i="1" s="1"/>
  <c r="Q28" i="1"/>
  <c r="Q27" i="1"/>
  <c r="O17" i="1"/>
  <c r="N17" i="1"/>
  <c r="P17" i="1" s="1"/>
  <c r="Q17" i="1" s="1"/>
  <c r="M17" i="1"/>
  <c r="L17" i="1"/>
  <c r="O12" i="1"/>
  <c r="N12" i="1"/>
  <c r="P12" i="1"/>
  <c r="O9" i="1"/>
  <c r="P9" i="1" s="1"/>
  <c r="Q9" i="1" s="1"/>
  <c r="L9" i="1"/>
  <c r="M9" i="1"/>
  <c r="M10" i="1"/>
  <c r="O10" i="1"/>
  <c r="P10" i="1" s="1"/>
  <c r="Q10" i="1" s="1"/>
  <c r="L10" i="1"/>
  <c r="P8" i="1"/>
  <c r="O8" i="1"/>
  <c r="N8" i="1"/>
  <c r="O16" i="1"/>
  <c r="N16" i="1"/>
  <c r="P16" i="1"/>
  <c r="Q16" i="1" s="1"/>
  <c r="L13" i="1"/>
  <c r="O13" i="1"/>
  <c r="N13" i="1"/>
  <c r="P13" i="1" s="1"/>
  <c r="Q13" i="1" s="1"/>
  <c r="M13" i="1"/>
  <c r="K16" i="1"/>
  <c r="M16" i="1" s="1"/>
  <c r="K12" i="1"/>
  <c r="M12" i="1" s="1"/>
  <c r="K17" i="1"/>
  <c r="K9" i="1"/>
  <c r="K13" i="1"/>
  <c r="K8" i="1"/>
  <c r="L8" i="1" s="1"/>
  <c r="L49" i="1" l="1"/>
  <c r="Q60" i="2"/>
  <c r="P13" i="2"/>
  <c r="Q13" i="2" s="1"/>
  <c r="P61" i="2"/>
  <c r="Q61" i="2" s="1"/>
  <c r="Q59" i="2"/>
  <c r="Q16" i="2"/>
  <c r="P17" i="2"/>
  <c r="Q17" i="2" s="1"/>
  <c r="L12" i="2"/>
  <c r="M16" i="2"/>
  <c r="L24" i="2"/>
  <c r="K24" i="2"/>
  <c r="M24" i="2" s="1"/>
  <c r="N24" i="2"/>
  <c r="P24" i="2" s="1"/>
  <c r="Q24" i="2" s="1"/>
  <c r="O24" i="2"/>
  <c r="M8" i="2"/>
  <c r="Q12" i="2"/>
  <c r="Q62" i="2"/>
  <c r="M25" i="2"/>
  <c r="L25" i="2"/>
  <c r="O25" i="2"/>
  <c r="P25" i="2" s="1"/>
  <c r="Q25" i="2" s="1"/>
  <c r="K25" i="2"/>
  <c r="Q46" i="2"/>
  <c r="L40" i="1"/>
  <c r="Q56" i="1"/>
  <c r="Q24" i="1"/>
  <c r="L32" i="1"/>
  <c r="M24" i="1"/>
  <c r="M64" i="1"/>
  <c r="Q64" i="1"/>
  <c r="Q40" i="1"/>
  <c r="Q48" i="1"/>
  <c r="Q32" i="1"/>
  <c r="L16" i="1"/>
  <c r="Q12" i="1"/>
  <c r="Q8" i="1"/>
  <c r="M8" i="1"/>
  <c r="L12" i="1"/>
</calcChain>
</file>

<file path=xl/sharedStrings.xml><?xml version="1.0" encoding="utf-8"?>
<sst xmlns="http://schemas.openxmlformats.org/spreadsheetml/2006/main" count="352" uniqueCount="52">
  <si>
    <t>id</t>
  </si>
  <si>
    <t>direccion</t>
  </si>
  <si>
    <t>P01 - Andrés Bello / Gral. Holley</t>
  </si>
  <si>
    <t>P02 - Italia / Marín</t>
  </si>
  <si>
    <t>P03 - Suecia / El Vergel</t>
  </si>
  <si>
    <t>P04 - Costanera Center 1</t>
  </si>
  <si>
    <t>P05 - Costanera Center 2</t>
  </si>
  <si>
    <t>P06 - Duoc (Antonio Varas)</t>
  </si>
  <si>
    <t>P08 - Metro Colón</t>
  </si>
  <si>
    <t>P09 - Metro Francisco Bilbao</t>
  </si>
  <si>
    <t>P10 - Metro Manuel Montt</t>
  </si>
  <si>
    <t>P11 - Metro Parque Bustamante</t>
  </si>
  <si>
    <t>empty</t>
  </si>
  <si>
    <t>free</t>
  </si>
  <si>
    <t>dock</t>
  </si>
  <si>
    <t>M/2</t>
  </si>
  <si>
    <t>Regla de balanceo</t>
  </si>
  <si>
    <t>α</t>
  </si>
  <si>
    <t>Lim Inf</t>
  </si>
  <si>
    <t>Lim Sup</t>
  </si>
  <si>
    <t>Cumple</t>
  </si>
  <si>
    <t>SI</t>
  </si>
  <si>
    <t>Donde</t>
  </si>
  <si>
    <t>Cant ideal</t>
  </si>
  <si>
    <t>Sobra/Falta</t>
  </si>
  <si>
    <t>Dif Lim Inf</t>
  </si>
  <si>
    <t>Dif Lim Sup</t>
  </si>
  <si>
    <t>Acción</t>
  </si>
  <si>
    <t>No Cumple</t>
  </si>
  <si>
    <t>Cantidad</t>
  </si>
  <si>
    <t>Balanceo</t>
  </si>
  <si>
    <t>cant transp</t>
  </si>
  <si>
    <t>est3-&gt;est7,est8,est4</t>
  </si>
  <si>
    <t>est6-&gt;est4</t>
  </si>
  <si>
    <t>est10-&gt;est9</t>
  </si>
  <si>
    <t>est2-&gt;est4,est5</t>
  </si>
  <si>
    <t>Actual</t>
  </si>
  <si>
    <t>est1-&gt;est4</t>
  </si>
  <si>
    <t>si</t>
  </si>
  <si>
    <t>est2-&gt;est10</t>
  </si>
  <si>
    <t>est6-&gt;est7</t>
  </si>
  <si>
    <t>est3-&gt;est4,est5,est8</t>
  </si>
  <si>
    <t>est2-&gt;est4</t>
  </si>
  <si>
    <t>est3-&gt;est4,est7</t>
  </si>
  <si>
    <t>est3-&gt;est7</t>
  </si>
  <si>
    <t>est6-&gt;est9,est5</t>
  </si>
  <si>
    <t>est1-&gt;est7</t>
  </si>
  <si>
    <t>est2-&gt;est7</t>
  </si>
  <si>
    <t>est6-&gt;est9</t>
  </si>
  <si>
    <t>est3-&gt;est4</t>
  </si>
  <si>
    <t>est9-&gt;est5</t>
  </si>
  <si>
    <t>est6-&gt;est7,est4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</si>
</sst>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1" fontId="0" fillId="0" borderId="11" xfId="0" applyNumberFormat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3" xfId="0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1" fontId="0" fillId="4" borderId="23" xfId="0" applyNumberForma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23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1208-6E31-49DE-8AF1-A804ED18FE7F}">
  <dimension ref="A1:AC79"/>
  <sheetViews>
    <sheetView tabSelected="1" zoomScaleNormal="100" workbookViewId="0">
      <pane xSplit="10" topLeftCell="P1" activePane="topRight" state="frozen"/>
      <selection pane="topRight" activeCell="N18" sqref="N18"/>
    </sheetView>
  </sheetViews>
  <sheetFormatPr baseColWidth="10" defaultRowHeight="15" x14ac:dyDescent="0.25"/>
  <cols>
    <col min="1" max="2" width="3" bestFit="1" customWidth="1"/>
    <col min="3" max="3" width="29.42578125" bestFit="1" customWidth="1"/>
    <col min="4" max="4" width="6.7109375" bestFit="1" customWidth="1"/>
    <col min="5" max="5" width="4.7109375" bestFit="1" customWidth="1"/>
    <col min="6" max="6" width="5.140625" bestFit="1" customWidth="1"/>
    <col min="7" max="7" width="4.5703125" bestFit="1" customWidth="1"/>
    <col min="8" max="8" width="7" bestFit="1" customWidth="1"/>
    <col min="9" max="11" width="7.85546875" bestFit="1" customWidth="1"/>
    <col min="12" max="12" width="9.85546875" bestFit="1" customWidth="1"/>
    <col min="13" max="13" width="11.140625" bestFit="1" customWidth="1"/>
    <col min="14" max="14" width="10" bestFit="1" customWidth="1"/>
    <col min="15" max="15" width="10.85546875" bestFit="1" customWidth="1"/>
    <col min="16" max="16" width="7.7109375" bestFit="1" customWidth="1"/>
    <col min="17" max="17" width="8.85546875" bestFit="1" customWidth="1"/>
    <col min="18" max="18" width="4.7109375" bestFit="1" customWidth="1"/>
    <col min="19" max="19" width="10.7109375" bestFit="1" customWidth="1"/>
    <col min="20" max="20" width="4.7109375" bestFit="1" customWidth="1"/>
    <col min="21" max="21" width="10.7109375" bestFit="1" customWidth="1"/>
    <col min="22" max="22" width="4.7109375" bestFit="1" customWidth="1"/>
    <col min="23" max="23" width="10.7109375" bestFit="1" customWidth="1"/>
    <col min="24" max="24" width="4.7109375" bestFit="1" customWidth="1"/>
    <col min="25" max="25" width="10.7109375" bestFit="1" customWidth="1"/>
    <col min="26" max="26" width="4.7109375" bestFit="1" customWidth="1"/>
    <col min="28" max="28" width="4.7109375" bestFit="1" customWidth="1"/>
  </cols>
  <sheetData>
    <row r="1" spans="1:29" x14ac:dyDescent="0.25">
      <c r="C1" s="42" t="s">
        <v>16</v>
      </c>
      <c r="D1" s="17" t="s">
        <v>17</v>
      </c>
      <c r="E1" s="1">
        <v>0.5</v>
      </c>
    </row>
    <row r="4" spans="1:29" ht="15.75" thickBot="1" x14ac:dyDescent="0.3"/>
    <row r="5" spans="1:29" ht="15.75" thickBot="1" x14ac:dyDescent="0.3">
      <c r="C5" s="2">
        <v>44809.833333333328</v>
      </c>
      <c r="R5" s="77" t="s">
        <v>30</v>
      </c>
      <c r="S5" s="78"/>
      <c r="T5" s="78"/>
      <c r="U5" s="78"/>
      <c r="V5" s="78"/>
      <c r="W5" s="78"/>
      <c r="X5" s="78"/>
      <c r="Y5" s="78"/>
      <c r="Z5" s="78"/>
      <c r="AA5" s="78"/>
      <c r="AB5" s="78"/>
      <c r="AC5" s="79"/>
    </row>
    <row r="6" spans="1:29" ht="15.75" thickBot="1" x14ac:dyDescent="0.3">
      <c r="K6" s="77" t="s">
        <v>28</v>
      </c>
      <c r="L6" s="78"/>
      <c r="M6" s="79"/>
      <c r="N6" s="77" t="s">
        <v>20</v>
      </c>
      <c r="O6" s="78"/>
      <c r="P6" s="78"/>
      <c r="Q6" s="79"/>
      <c r="R6" s="77" t="s">
        <v>36</v>
      </c>
      <c r="S6" s="79"/>
      <c r="T6" s="80" t="s">
        <v>37</v>
      </c>
      <c r="U6" s="84"/>
      <c r="V6" s="80" t="s">
        <v>34</v>
      </c>
      <c r="W6" s="84"/>
      <c r="X6" s="80" t="s">
        <v>33</v>
      </c>
      <c r="Y6" s="84"/>
      <c r="Z6" s="80" t="s">
        <v>32</v>
      </c>
      <c r="AA6" s="81"/>
      <c r="AB6" s="82" t="s">
        <v>35</v>
      </c>
      <c r="AC6" s="83"/>
    </row>
    <row r="7" spans="1:29" ht="15.75" thickBot="1" x14ac:dyDescent="0.3">
      <c r="B7" s="12" t="s">
        <v>0</v>
      </c>
      <c r="C7" s="13" t="s">
        <v>1</v>
      </c>
      <c r="D7" s="14" t="s">
        <v>12</v>
      </c>
      <c r="E7" s="15" t="s">
        <v>13</v>
      </c>
      <c r="F7" s="16" t="s">
        <v>14</v>
      </c>
      <c r="G7" s="38" t="s">
        <v>15</v>
      </c>
      <c r="H7" s="15" t="s">
        <v>18</v>
      </c>
      <c r="I7" s="15" t="s">
        <v>19</v>
      </c>
      <c r="J7" s="16" t="s">
        <v>20</v>
      </c>
      <c r="K7" s="12" t="s">
        <v>22</v>
      </c>
      <c r="L7" s="14" t="s">
        <v>23</v>
      </c>
      <c r="M7" s="16" t="s">
        <v>24</v>
      </c>
      <c r="N7" s="12" t="s">
        <v>25</v>
      </c>
      <c r="O7" s="14" t="s">
        <v>26</v>
      </c>
      <c r="P7" s="14" t="s">
        <v>27</v>
      </c>
      <c r="Q7" s="43" t="s">
        <v>29</v>
      </c>
      <c r="R7" s="12" t="s">
        <v>13</v>
      </c>
      <c r="S7" s="43" t="s">
        <v>31</v>
      </c>
      <c r="T7" s="12" t="s">
        <v>13</v>
      </c>
      <c r="U7" s="60" t="s">
        <v>31</v>
      </c>
      <c r="V7" s="12" t="s">
        <v>13</v>
      </c>
      <c r="W7" s="60" t="s">
        <v>31</v>
      </c>
      <c r="X7" s="12" t="s">
        <v>13</v>
      </c>
      <c r="Y7" s="60" t="s">
        <v>31</v>
      </c>
      <c r="Z7" s="12" t="s">
        <v>13</v>
      </c>
      <c r="AA7" s="61" t="s">
        <v>31</v>
      </c>
      <c r="AB7" s="12" t="s">
        <v>13</v>
      </c>
      <c r="AC7" s="60" t="s">
        <v>31</v>
      </c>
    </row>
    <row r="8" spans="1:29" x14ac:dyDescent="0.25">
      <c r="A8">
        <v>1</v>
      </c>
      <c r="B8" s="18">
        <v>3</v>
      </c>
      <c r="C8" s="9" t="s">
        <v>2</v>
      </c>
      <c r="D8" s="10">
        <f>F8-E8</f>
        <v>3.24</v>
      </c>
      <c r="E8" s="11">
        <v>13.76</v>
      </c>
      <c r="F8" s="19">
        <v>17</v>
      </c>
      <c r="G8" s="39">
        <f>F8/2</f>
        <v>8.5</v>
      </c>
      <c r="H8" s="11">
        <f t="shared" ref="H8:H17" si="0">G8-$E$1*G8</f>
        <v>4.25</v>
      </c>
      <c r="I8" s="11">
        <f t="shared" ref="I8:I17" si="1">G8+$E$1*G8</f>
        <v>12.75</v>
      </c>
      <c r="J8" s="19" t="str">
        <f>IF(E8&gt;=H8,IF(E8&lt;=I8,"SI","NO"),"NO")</f>
        <v>NO</v>
      </c>
      <c r="K8" s="29" t="str">
        <f>IF(J8="NO",IF(E8&lt;=H8,"Lim inf",IF(E8&gt;=I8,"Lim Sup","")),"")</f>
        <v>Lim Sup</v>
      </c>
      <c r="L8" s="30">
        <f>IF(J8="NO",IF(K8="Lim Sup",E8-I8,H8-E8),"")</f>
        <v>1.0099999999999998</v>
      </c>
      <c r="M8" s="31" t="str">
        <f>IF(J8="NO",IF(K8="Lim Sup","Sobra","Falta"),"")</f>
        <v>Sobra</v>
      </c>
      <c r="N8" s="18" t="str">
        <f>IF(J8="SI",E8-H8,"")</f>
        <v/>
      </c>
      <c r="O8" s="8" t="str">
        <f>IF(J8="SI",I8-E8,"")</f>
        <v/>
      </c>
      <c r="P8" s="8" t="str">
        <f>IF(J8="SI",IF(N8&gt;=O8,"Recibe","Entrega"),"")</f>
        <v/>
      </c>
      <c r="Q8" s="27" t="str">
        <f>IF(P8="Recibe",O8,N8)</f>
        <v/>
      </c>
      <c r="R8" s="35">
        <v>13.76</v>
      </c>
      <c r="S8" s="45">
        <v>1.0099999999999998</v>
      </c>
      <c r="T8" s="47">
        <f>R8-S8</f>
        <v>12.75</v>
      </c>
      <c r="U8" s="48">
        <v>0</v>
      </c>
      <c r="V8" s="47">
        <v>12.75</v>
      </c>
      <c r="W8" s="48">
        <v>0</v>
      </c>
      <c r="X8" s="47">
        <v>12.75</v>
      </c>
      <c r="Y8" s="48">
        <v>0</v>
      </c>
      <c r="Z8" s="47">
        <v>12.75</v>
      </c>
      <c r="AA8" s="62">
        <v>0</v>
      </c>
      <c r="AB8" s="47">
        <v>12.75</v>
      </c>
      <c r="AC8" s="56">
        <v>0</v>
      </c>
    </row>
    <row r="9" spans="1:29" x14ac:dyDescent="0.25">
      <c r="A9">
        <v>2</v>
      </c>
      <c r="B9" s="20">
        <v>4</v>
      </c>
      <c r="C9" s="5" t="s">
        <v>3</v>
      </c>
      <c r="D9" s="6">
        <f t="shared" ref="D9:D17" si="2">F9-E9</f>
        <v>4.72</v>
      </c>
      <c r="E9" s="7">
        <v>6.28</v>
      </c>
      <c r="F9" s="21">
        <v>11</v>
      </c>
      <c r="G9" s="40">
        <f t="shared" ref="G9:G17" si="3">F9/2</f>
        <v>5.5</v>
      </c>
      <c r="H9" s="7">
        <f t="shared" si="0"/>
        <v>2.75</v>
      </c>
      <c r="I9" s="7">
        <f t="shared" si="1"/>
        <v>8.25</v>
      </c>
      <c r="J9" s="21" t="str">
        <f t="shared" ref="J9:J17" si="4">IF(E9&gt;=H9,IF(E9&lt;=I9,"SI","NO"),"NO")</f>
        <v>SI</v>
      </c>
      <c r="K9" s="20" t="str">
        <f t="shared" ref="K9:K17" si="5">IF(J9="NO",IF(E9&lt;=H9,"Lim inf",IF(E9&gt;=I9,"Lim Sup","")),"")</f>
        <v/>
      </c>
      <c r="L9" s="6" t="str">
        <f t="shared" ref="L9:L17" si="6">IF(J9="NO",IF(K9="Lim Sup",E9-I9,H9-E9),"")</f>
        <v/>
      </c>
      <c r="M9" s="21" t="str">
        <f t="shared" ref="M9:M17" si="7">IF(J9="NO",IF(K9="Lim Sup","Sobra","Falta"),"")</f>
        <v/>
      </c>
      <c r="N9" s="32">
        <v>3</v>
      </c>
      <c r="O9" s="6">
        <f t="shared" ref="O9:O17" si="8">IF(J9="SI",I9-E9,"")</f>
        <v>1.9699999999999998</v>
      </c>
      <c r="P9" s="4" t="str">
        <f t="shared" ref="P9:P17" si="9">IF(J9="SI",IF(N9&gt;=O9,"Recibe","Entrega"),"")</f>
        <v>Recibe</v>
      </c>
      <c r="Q9" s="28">
        <f t="shared" ref="Q9:Q17" si="10">IF(P9="Recibe",O9,N9)</f>
        <v>1.9699999999999998</v>
      </c>
      <c r="R9" s="32">
        <v>6.28</v>
      </c>
      <c r="S9" s="28">
        <v>3</v>
      </c>
      <c r="T9" s="20">
        <v>6</v>
      </c>
      <c r="U9" s="21">
        <v>3</v>
      </c>
      <c r="V9" s="20">
        <v>6</v>
      </c>
      <c r="W9" s="21">
        <v>3</v>
      </c>
      <c r="X9" s="32">
        <v>6</v>
      </c>
      <c r="Y9" s="21">
        <v>3</v>
      </c>
      <c r="Z9" s="32">
        <v>6</v>
      </c>
      <c r="AA9" s="28">
        <v>3</v>
      </c>
      <c r="AB9" s="55">
        <f>Z9-AA9</f>
        <v>3</v>
      </c>
      <c r="AC9" s="57">
        <v>0</v>
      </c>
    </row>
    <row r="10" spans="1:29" x14ac:dyDescent="0.25">
      <c r="A10">
        <v>3</v>
      </c>
      <c r="B10" s="20">
        <v>5</v>
      </c>
      <c r="C10" s="5" t="s">
        <v>4</v>
      </c>
      <c r="D10" s="6">
        <f t="shared" si="2"/>
        <v>7.6</v>
      </c>
      <c r="E10" s="7">
        <v>7.4</v>
      </c>
      <c r="F10" s="21">
        <v>15</v>
      </c>
      <c r="G10" s="40">
        <f t="shared" si="3"/>
        <v>7.5</v>
      </c>
      <c r="H10" s="7">
        <f t="shared" si="0"/>
        <v>3.75</v>
      </c>
      <c r="I10" s="7">
        <f t="shared" si="1"/>
        <v>11.25</v>
      </c>
      <c r="J10" s="21" t="str">
        <f t="shared" si="4"/>
        <v>SI</v>
      </c>
      <c r="K10" s="20" t="str">
        <f t="shared" si="5"/>
        <v/>
      </c>
      <c r="L10" s="6" t="str">
        <f t="shared" si="6"/>
        <v/>
      </c>
      <c r="M10" s="21" t="str">
        <f t="shared" si="7"/>
        <v/>
      </c>
      <c r="N10" s="32">
        <v>3</v>
      </c>
      <c r="O10" s="6">
        <f t="shared" si="8"/>
        <v>3.8499999999999996</v>
      </c>
      <c r="P10" s="4" t="str">
        <f t="shared" si="9"/>
        <v>Entrega</v>
      </c>
      <c r="Q10" s="28">
        <f t="shared" si="10"/>
        <v>3</v>
      </c>
      <c r="R10" s="32">
        <v>7.4</v>
      </c>
      <c r="S10" s="28">
        <v>3</v>
      </c>
      <c r="T10" s="20">
        <v>7</v>
      </c>
      <c r="U10" s="21">
        <v>3</v>
      </c>
      <c r="V10" s="20">
        <v>7</v>
      </c>
      <c r="W10" s="21">
        <v>3</v>
      </c>
      <c r="X10" s="32">
        <v>7</v>
      </c>
      <c r="Y10" s="21">
        <v>3</v>
      </c>
      <c r="Z10" s="55">
        <f>X10-Y10</f>
        <v>4</v>
      </c>
      <c r="AA10" s="63">
        <v>0</v>
      </c>
      <c r="AB10" s="55">
        <v>4</v>
      </c>
      <c r="AC10" s="57">
        <v>0</v>
      </c>
    </row>
    <row r="11" spans="1:29" x14ac:dyDescent="0.25">
      <c r="A11">
        <v>4</v>
      </c>
      <c r="B11" s="20">
        <v>6</v>
      </c>
      <c r="C11" s="5" t="s">
        <v>5</v>
      </c>
      <c r="D11" s="6">
        <f t="shared" si="2"/>
        <v>39.6</v>
      </c>
      <c r="E11" s="7">
        <v>7.4</v>
      </c>
      <c r="F11" s="21">
        <v>47</v>
      </c>
      <c r="G11" s="40">
        <f t="shared" si="3"/>
        <v>23.5</v>
      </c>
      <c r="H11" s="7">
        <f t="shared" si="0"/>
        <v>11.75</v>
      </c>
      <c r="I11" s="7">
        <f t="shared" si="1"/>
        <v>35.25</v>
      </c>
      <c r="J11" s="21" t="str">
        <f t="shared" si="4"/>
        <v>NO</v>
      </c>
      <c r="K11" s="20" t="str">
        <f t="shared" si="5"/>
        <v>Lim inf</v>
      </c>
      <c r="L11" s="6">
        <v>5</v>
      </c>
      <c r="M11" s="21" t="str">
        <f t="shared" si="7"/>
        <v>Falta</v>
      </c>
      <c r="N11" s="32" t="str">
        <f t="shared" ref="N11:N17" si="11">IF(J11="SI",E11-H11,"")</f>
        <v/>
      </c>
      <c r="O11" s="6" t="str">
        <f t="shared" si="8"/>
        <v/>
      </c>
      <c r="P11" s="4" t="str">
        <f t="shared" si="9"/>
        <v/>
      </c>
      <c r="Q11" s="28" t="str">
        <f t="shared" si="10"/>
        <v/>
      </c>
      <c r="R11" s="36">
        <v>7.4</v>
      </c>
      <c r="S11" s="46">
        <v>5</v>
      </c>
      <c r="T11" s="36">
        <f>R11+S8</f>
        <v>8.41</v>
      </c>
      <c r="U11" s="44">
        <f>S11-S8</f>
        <v>3.99</v>
      </c>
      <c r="V11" s="36">
        <v>8.41</v>
      </c>
      <c r="W11" s="49">
        <v>4</v>
      </c>
      <c r="X11" s="36">
        <f>V11+W13</f>
        <v>10.41</v>
      </c>
      <c r="Y11" s="49">
        <f>W11-W13</f>
        <v>2</v>
      </c>
      <c r="Z11" s="36">
        <v>11</v>
      </c>
      <c r="AA11" s="46">
        <v>1</v>
      </c>
      <c r="AB11" s="55">
        <v>12</v>
      </c>
      <c r="AC11" s="57">
        <v>0</v>
      </c>
    </row>
    <row r="12" spans="1:29" x14ac:dyDescent="0.25">
      <c r="A12">
        <v>5</v>
      </c>
      <c r="B12" s="20">
        <v>7</v>
      </c>
      <c r="C12" s="5" t="s">
        <v>6</v>
      </c>
      <c r="D12" s="6">
        <f t="shared" si="2"/>
        <v>11.77</v>
      </c>
      <c r="E12" s="7">
        <v>1.23</v>
      </c>
      <c r="F12" s="21">
        <v>13</v>
      </c>
      <c r="G12" s="40">
        <f t="shared" si="3"/>
        <v>6.5</v>
      </c>
      <c r="H12" s="7">
        <f t="shared" si="0"/>
        <v>3.25</v>
      </c>
      <c r="I12" s="7">
        <f t="shared" si="1"/>
        <v>9.75</v>
      </c>
      <c r="J12" s="21" t="str">
        <f t="shared" si="4"/>
        <v>NO</v>
      </c>
      <c r="K12" s="20" t="str">
        <f t="shared" si="5"/>
        <v>Lim inf</v>
      </c>
      <c r="L12" s="6">
        <f t="shared" si="6"/>
        <v>2.02</v>
      </c>
      <c r="M12" s="21" t="str">
        <f t="shared" si="7"/>
        <v>Falta</v>
      </c>
      <c r="N12" s="32" t="str">
        <f t="shared" si="11"/>
        <v/>
      </c>
      <c r="O12" s="6" t="str">
        <f t="shared" si="8"/>
        <v/>
      </c>
      <c r="P12" s="4" t="str">
        <f t="shared" si="9"/>
        <v/>
      </c>
      <c r="Q12" s="28" t="str">
        <f t="shared" si="10"/>
        <v/>
      </c>
      <c r="R12" s="36">
        <v>1.23</v>
      </c>
      <c r="S12" s="46">
        <v>2.02</v>
      </c>
      <c r="T12" s="50">
        <v>1</v>
      </c>
      <c r="U12" s="49">
        <v>2</v>
      </c>
      <c r="V12" s="50">
        <v>1</v>
      </c>
      <c r="W12" s="49">
        <v>2</v>
      </c>
      <c r="X12" s="36">
        <v>1</v>
      </c>
      <c r="Y12" s="49">
        <v>2</v>
      </c>
      <c r="Z12" s="36">
        <v>1</v>
      </c>
      <c r="AA12" s="46">
        <v>2</v>
      </c>
      <c r="AB12" s="55">
        <v>3</v>
      </c>
      <c r="AC12" s="57">
        <v>0</v>
      </c>
    </row>
    <row r="13" spans="1:29" x14ac:dyDescent="0.25">
      <c r="A13">
        <v>6</v>
      </c>
      <c r="B13" s="20">
        <v>8</v>
      </c>
      <c r="C13" s="5" t="s">
        <v>7</v>
      </c>
      <c r="D13" s="6">
        <f t="shared" si="2"/>
        <v>5.35</v>
      </c>
      <c r="E13" s="7">
        <v>4.6500000000000004</v>
      </c>
      <c r="F13" s="21">
        <v>10</v>
      </c>
      <c r="G13" s="40">
        <f t="shared" si="3"/>
        <v>5</v>
      </c>
      <c r="H13" s="7">
        <f t="shared" si="0"/>
        <v>2.5</v>
      </c>
      <c r="I13" s="7">
        <f t="shared" si="1"/>
        <v>7.5</v>
      </c>
      <c r="J13" s="21" t="str">
        <f t="shared" si="4"/>
        <v>SI</v>
      </c>
      <c r="K13" s="20" t="str">
        <f t="shared" si="5"/>
        <v/>
      </c>
      <c r="L13" s="6" t="str">
        <f t="shared" si="6"/>
        <v/>
      </c>
      <c r="M13" s="21" t="str">
        <f t="shared" si="7"/>
        <v/>
      </c>
      <c r="N13" s="32">
        <f t="shared" si="11"/>
        <v>2.1500000000000004</v>
      </c>
      <c r="O13" s="6">
        <f t="shared" si="8"/>
        <v>2.8499999999999996</v>
      </c>
      <c r="P13" s="4" t="str">
        <f t="shared" si="9"/>
        <v>Entrega</v>
      </c>
      <c r="Q13" s="28">
        <f t="shared" si="10"/>
        <v>2.1500000000000004</v>
      </c>
      <c r="R13" s="32">
        <v>4.6500000000000004</v>
      </c>
      <c r="S13" s="28">
        <v>2.1500000000000004</v>
      </c>
      <c r="T13" s="20">
        <v>5</v>
      </c>
      <c r="U13" s="21">
        <v>2</v>
      </c>
      <c r="V13" s="20">
        <v>5</v>
      </c>
      <c r="W13" s="21">
        <v>2</v>
      </c>
      <c r="X13" s="55">
        <f>V13-W13</f>
        <v>3</v>
      </c>
      <c r="Y13" s="52">
        <v>0</v>
      </c>
      <c r="Z13" s="55">
        <v>3</v>
      </c>
      <c r="AA13" s="63">
        <v>0</v>
      </c>
      <c r="AB13" s="55">
        <v>3</v>
      </c>
      <c r="AC13" s="57">
        <v>0</v>
      </c>
    </row>
    <row r="14" spans="1:29" x14ac:dyDescent="0.25">
      <c r="A14">
        <v>7</v>
      </c>
      <c r="B14" s="20">
        <v>10</v>
      </c>
      <c r="C14" s="5" t="s">
        <v>8</v>
      </c>
      <c r="D14" s="6">
        <f t="shared" si="2"/>
        <v>14.9</v>
      </c>
      <c r="E14" s="7">
        <v>4.0999999999999996</v>
      </c>
      <c r="F14" s="21">
        <v>19</v>
      </c>
      <c r="G14" s="40">
        <f t="shared" si="3"/>
        <v>9.5</v>
      </c>
      <c r="H14" s="7">
        <f t="shared" si="0"/>
        <v>4.75</v>
      </c>
      <c r="I14" s="7">
        <f t="shared" si="1"/>
        <v>14.25</v>
      </c>
      <c r="J14" s="21" t="str">
        <f t="shared" si="4"/>
        <v>NO</v>
      </c>
      <c r="K14" s="20" t="str">
        <f t="shared" si="5"/>
        <v>Lim inf</v>
      </c>
      <c r="L14" s="6">
        <f t="shared" si="6"/>
        <v>0.65000000000000036</v>
      </c>
      <c r="M14" s="21" t="str">
        <f t="shared" si="7"/>
        <v>Falta</v>
      </c>
      <c r="N14" s="32" t="str">
        <f t="shared" si="11"/>
        <v/>
      </c>
      <c r="O14" s="6" t="str">
        <f t="shared" si="8"/>
        <v/>
      </c>
      <c r="P14" s="4" t="str">
        <f t="shared" si="9"/>
        <v/>
      </c>
      <c r="Q14" s="28" t="str">
        <f t="shared" si="10"/>
        <v/>
      </c>
      <c r="R14" s="36">
        <v>4.0999999999999996</v>
      </c>
      <c r="S14" s="46">
        <v>0.65000000000000036</v>
      </c>
      <c r="T14" s="50">
        <v>4</v>
      </c>
      <c r="U14" s="49">
        <v>1</v>
      </c>
      <c r="V14" s="50">
        <v>4</v>
      </c>
      <c r="W14" s="49">
        <v>1</v>
      </c>
      <c r="X14" s="36">
        <v>4</v>
      </c>
      <c r="Y14" s="49">
        <v>1</v>
      </c>
      <c r="Z14" s="55">
        <v>5</v>
      </c>
      <c r="AA14" s="63">
        <v>0</v>
      </c>
      <c r="AB14" s="55">
        <v>5</v>
      </c>
      <c r="AC14" s="57">
        <v>0</v>
      </c>
    </row>
    <row r="15" spans="1:29" x14ac:dyDescent="0.25">
      <c r="A15">
        <v>8</v>
      </c>
      <c r="B15" s="20">
        <v>11</v>
      </c>
      <c r="C15" s="5" t="s">
        <v>9</v>
      </c>
      <c r="D15" s="6">
        <f t="shared" si="2"/>
        <v>8.57</v>
      </c>
      <c r="E15" s="7">
        <v>2.4300000000000002</v>
      </c>
      <c r="F15" s="21">
        <v>11</v>
      </c>
      <c r="G15" s="40">
        <f t="shared" si="3"/>
        <v>5.5</v>
      </c>
      <c r="H15" s="7">
        <f t="shared" si="0"/>
        <v>2.75</v>
      </c>
      <c r="I15" s="7">
        <f t="shared" si="1"/>
        <v>8.25</v>
      </c>
      <c r="J15" s="21" t="str">
        <f t="shared" si="4"/>
        <v>NO</v>
      </c>
      <c r="K15" s="20" t="str">
        <f t="shared" si="5"/>
        <v>Lim inf</v>
      </c>
      <c r="L15" s="6">
        <v>1</v>
      </c>
      <c r="M15" s="21" t="str">
        <f t="shared" si="7"/>
        <v>Falta</v>
      </c>
      <c r="N15" s="32" t="str">
        <f t="shared" si="11"/>
        <v/>
      </c>
      <c r="O15" s="6" t="str">
        <f t="shared" si="8"/>
        <v/>
      </c>
      <c r="P15" s="4" t="str">
        <f t="shared" si="9"/>
        <v/>
      </c>
      <c r="Q15" s="28" t="str">
        <f t="shared" si="10"/>
        <v/>
      </c>
      <c r="R15" s="36">
        <v>2.4300000000000002</v>
      </c>
      <c r="S15" s="46">
        <v>1</v>
      </c>
      <c r="T15" s="50">
        <v>2</v>
      </c>
      <c r="U15" s="49">
        <v>1</v>
      </c>
      <c r="V15" s="50">
        <v>2</v>
      </c>
      <c r="W15" s="49">
        <v>1</v>
      </c>
      <c r="X15" s="36">
        <v>2</v>
      </c>
      <c r="Y15" s="49">
        <v>1</v>
      </c>
      <c r="Z15" s="55">
        <v>3</v>
      </c>
      <c r="AA15" s="63">
        <v>0</v>
      </c>
      <c r="AB15" s="55">
        <v>3</v>
      </c>
      <c r="AC15" s="57">
        <v>0</v>
      </c>
    </row>
    <row r="16" spans="1:29" x14ac:dyDescent="0.25">
      <c r="A16">
        <v>9</v>
      </c>
      <c r="B16" s="20">
        <v>12</v>
      </c>
      <c r="C16" s="5" t="s">
        <v>10</v>
      </c>
      <c r="D16" s="6">
        <f t="shared" si="2"/>
        <v>13.06</v>
      </c>
      <c r="E16" s="7">
        <v>2.94</v>
      </c>
      <c r="F16" s="21">
        <v>16</v>
      </c>
      <c r="G16" s="40">
        <f t="shared" si="3"/>
        <v>8</v>
      </c>
      <c r="H16" s="7">
        <f t="shared" si="0"/>
        <v>4</v>
      </c>
      <c r="I16" s="7">
        <f t="shared" si="1"/>
        <v>12</v>
      </c>
      <c r="J16" s="21" t="str">
        <f t="shared" si="4"/>
        <v>NO</v>
      </c>
      <c r="K16" s="20" t="str">
        <f t="shared" si="5"/>
        <v>Lim inf</v>
      </c>
      <c r="L16" s="6">
        <f t="shared" si="6"/>
        <v>1.06</v>
      </c>
      <c r="M16" s="21" t="str">
        <f t="shared" si="7"/>
        <v>Falta</v>
      </c>
      <c r="N16" s="32" t="str">
        <f t="shared" si="11"/>
        <v/>
      </c>
      <c r="O16" s="6" t="str">
        <f t="shared" si="8"/>
        <v/>
      </c>
      <c r="P16" s="4" t="str">
        <f t="shared" si="9"/>
        <v/>
      </c>
      <c r="Q16" s="28" t="str">
        <f t="shared" si="10"/>
        <v/>
      </c>
      <c r="R16" s="36">
        <v>2.94</v>
      </c>
      <c r="S16" s="46">
        <v>1.06</v>
      </c>
      <c r="T16" s="50">
        <v>3</v>
      </c>
      <c r="U16" s="49">
        <v>1</v>
      </c>
      <c r="V16" s="51">
        <f>T16+U17</f>
        <v>4</v>
      </c>
      <c r="W16" s="52">
        <f>U16-U17</f>
        <v>0</v>
      </c>
      <c r="X16" s="32">
        <v>4</v>
      </c>
      <c r="Y16" s="21">
        <v>0</v>
      </c>
      <c r="Z16" s="55">
        <v>4</v>
      </c>
      <c r="AA16" s="63">
        <v>0</v>
      </c>
      <c r="AB16" s="55">
        <v>4</v>
      </c>
      <c r="AC16" s="57">
        <v>0</v>
      </c>
    </row>
    <row r="17" spans="1:29" ht="15.75" thickBot="1" x14ac:dyDescent="0.3">
      <c r="A17">
        <v>10</v>
      </c>
      <c r="B17" s="22">
        <v>13</v>
      </c>
      <c r="C17" s="23" t="s">
        <v>11</v>
      </c>
      <c r="D17" s="24">
        <f t="shared" si="2"/>
        <v>9.43</v>
      </c>
      <c r="E17" s="25">
        <v>4.57</v>
      </c>
      <c r="F17" s="26">
        <v>14</v>
      </c>
      <c r="G17" s="41">
        <f t="shared" si="3"/>
        <v>7</v>
      </c>
      <c r="H17" s="25">
        <f t="shared" si="0"/>
        <v>3.5</v>
      </c>
      <c r="I17" s="25">
        <f t="shared" si="1"/>
        <v>10.5</v>
      </c>
      <c r="J17" s="26" t="str">
        <f t="shared" si="4"/>
        <v>SI</v>
      </c>
      <c r="K17" s="22" t="str">
        <f t="shared" si="5"/>
        <v/>
      </c>
      <c r="L17" s="24" t="str">
        <f t="shared" si="6"/>
        <v/>
      </c>
      <c r="M17" s="26" t="str">
        <f t="shared" si="7"/>
        <v/>
      </c>
      <c r="N17" s="33">
        <f t="shared" si="11"/>
        <v>1.0700000000000003</v>
      </c>
      <c r="O17" s="24">
        <f t="shared" si="8"/>
        <v>5.93</v>
      </c>
      <c r="P17" s="37" t="str">
        <f t="shared" si="9"/>
        <v>Entrega</v>
      </c>
      <c r="Q17" s="34">
        <f t="shared" si="10"/>
        <v>1.0700000000000003</v>
      </c>
      <c r="R17" s="33">
        <v>4.57</v>
      </c>
      <c r="S17" s="34">
        <v>1.0700000000000003</v>
      </c>
      <c r="T17" s="22">
        <v>5</v>
      </c>
      <c r="U17" s="26">
        <v>1</v>
      </c>
      <c r="V17" s="53">
        <f>T17-U17</f>
        <v>4</v>
      </c>
      <c r="W17" s="54">
        <v>0</v>
      </c>
      <c r="X17" s="33">
        <v>4</v>
      </c>
      <c r="Y17" s="26">
        <v>0</v>
      </c>
      <c r="Z17" s="58">
        <v>4</v>
      </c>
      <c r="AA17" s="64">
        <v>0</v>
      </c>
      <c r="AB17" s="58">
        <v>4</v>
      </c>
      <c r="AC17" s="59">
        <v>0</v>
      </c>
    </row>
    <row r="18" spans="1:29" x14ac:dyDescent="0.25">
      <c r="D18" s="3"/>
      <c r="E18" s="3"/>
      <c r="F18" s="3"/>
      <c r="G18" s="3"/>
      <c r="H18" s="3"/>
      <c r="I18" s="3"/>
    </row>
    <row r="19" spans="1:29" x14ac:dyDescent="0.25">
      <c r="D19" s="3"/>
      <c r="E19" s="3"/>
      <c r="F19" s="3"/>
      <c r="G19" s="3"/>
      <c r="H19" s="3"/>
      <c r="I19" s="3"/>
    </row>
    <row r="20" spans="1:29" ht="15.75" thickBot="1" x14ac:dyDescent="0.3">
      <c r="D20" s="3"/>
      <c r="E20" s="3"/>
      <c r="F20" s="3"/>
      <c r="G20" s="3"/>
      <c r="H20" s="3"/>
      <c r="I20" s="3"/>
    </row>
    <row r="21" spans="1:29" ht="15.75" thickBot="1" x14ac:dyDescent="0.3">
      <c r="C21" s="2">
        <v>44810.833333333328</v>
      </c>
      <c r="D21" s="3"/>
      <c r="E21" s="3"/>
      <c r="F21" s="3"/>
      <c r="G21" s="3"/>
      <c r="H21" s="3"/>
      <c r="I21" s="3"/>
      <c r="R21" s="77" t="s">
        <v>30</v>
      </c>
      <c r="S21" s="78"/>
      <c r="T21" s="78"/>
      <c r="U21" s="78"/>
      <c r="V21" s="78"/>
      <c r="W21" s="78"/>
      <c r="X21" s="78"/>
      <c r="Y21" s="78"/>
      <c r="Z21" s="78"/>
      <c r="AA21" s="79"/>
    </row>
    <row r="22" spans="1:29" ht="15.75" thickBot="1" x14ac:dyDescent="0.3">
      <c r="K22" s="77" t="s">
        <v>28</v>
      </c>
      <c r="L22" s="78"/>
      <c r="M22" s="79"/>
      <c r="N22" s="77" t="s">
        <v>20</v>
      </c>
      <c r="O22" s="78"/>
      <c r="P22" s="78"/>
      <c r="Q22" s="79"/>
      <c r="R22" s="77" t="s">
        <v>36</v>
      </c>
      <c r="S22" s="79"/>
      <c r="T22" s="77" t="s">
        <v>37</v>
      </c>
      <c r="U22" s="79"/>
      <c r="V22" s="77" t="s">
        <v>39</v>
      </c>
      <c r="W22" s="79"/>
      <c r="X22" s="77" t="s">
        <v>40</v>
      </c>
      <c r="Y22" s="79"/>
      <c r="Z22" s="77" t="s">
        <v>41</v>
      </c>
      <c r="AA22" s="79"/>
    </row>
    <row r="23" spans="1:29" ht="15.75" thickBot="1" x14ac:dyDescent="0.3">
      <c r="B23" s="12" t="s">
        <v>0</v>
      </c>
      <c r="C23" s="13" t="s">
        <v>1</v>
      </c>
      <c r="D23" s="14" t="s">
        <v>12</v>
      </c>
      <c r="E23" s="65" t="s">
        <v>13</v>
      </c>
      <c r="F23" s="16" t="s">
        <v>14</v>
      </c>
      <c r="G23" s="38" t="s">
        <v>15</v>
      </c>
      <c r="H23" s="15" t="s">
        <v>18</v>
      </c>
      <c r="I23" s="15" t="s">
        <v>19</v>
      </c>
      <c r="J23" s="16" t="s">
        <v>20</v>
      </c>
      <c r="K23" s="12" t="s">
        <v>22</v>
      </c>
      <c r="L23" s="14" t="s">
        <v>23</v>
      </c>
      <c r="M23" s="16" t="s">
        <v>24</v>
      </c>
      <c r="N23" s="12" t="s">
        <v>25</v>
      </c>
      <c r="O23" s="14" t="s">
        <v>26</v>
      </c>
      <c r="P23" s="14" t="s">
        <v>27</v>
      </c>
      <c r="Q23" s="16" t="s">
        <v>29</v>
      </c>
      <c r="R23" s="12" t="s">
        <v>13</v>
      </c>
      <c r="S23" s="16" t="s">
        <v>31</v>
      </c>
      <c r="T23" s="12" t="s">
        <v>13</v>
      </c>
      <c r="U23" s="16" t="s">
        <v>31</v>
      </c>
      <c r="V23" s="12" t="s">
        <v>13</v>
      </c>
      <c r="W23" s="16" t="s">
        <v>31</v>
      </c>
      <c r="X23" s="12" t="s">
        <v>13</v>
      </c>
      <c r="Y23" s="16" t="s">
        <v>31</v>
      </c>
      <c r="Z23" s="12" t="s">
        <v>13</v>
      </c>
      <c r="AA23" s="16" t="s">
        <v>31</v>
      </c>
    </row>
    <row r="24" spans="1:29" x14ac:dyDescent="0.25">
      <c r="A24">
        <v>1</v>
      </c>
      <c r="B24" s="18">
        <v>3</v>
      </c>
      <c r="C24" s="9" t="s">
        <v>2</v>
      </c>
      <c r="D24" s="10">
        <f>F24-E24</f>
        <v>3.24</v>
      </c>
      <c r="E24" s="7">
        <v>13.76</v>
      </c>
      <c r="F24" s="19">
        <v>17</v>
      </c>
      <c r="G24" s="39">
        <f>F24/2</f>
        <v>8.5</v>
      </c>
      <c r="H24" s="11">
        <f t="shared" ref="H24:H33" si="12">G24-$E$1*G24</f>
        <v>4.25</v>
      </c>
      <c r="I24" s="11">
        <f t="shared" ref="I24:I33" si="13">G24+$E$1*G24</f>
        <v>12.75</v>
      </c>
      <c r="J24" s="19" t="str">
        <f>IF(E24&gt;=H24,IF(E24&lt;=I24,"SI","NO"),"NO")</f>
        <v>NO</v>
      </c>
      <c r="K24" s="29" t="str">
        <f>IF(J24="NO",IF(E24&lt;=H24,"Lim inf",IF(E24&gt;=I24,"Lim Sup","")),"")</f>
        <v>Lim Sup</v>
      </c>
      <c r="L24" s="30">
        <f>IF(J24="NO",IF(K24="Lim Sup",E24-I24,H24-E24),"")</f>
        <v>1.0099999999999998</v>
      </c>
      <c r="M24" s="31" t="str">
        <f>IF(J24="NO",IF(K24="Lim Sup","Sobra","Falta"),"")</f>
        <v>Sobra</v>
      </c>
      <c r="N24" s="18" t="str">
        <f>IF(J24="SI",E24-H24,"")</f>
        <v/>
      </c>
      <c r="O24" s="8" t="str">
        <f>IF(J24="SI",I24-E24,"")</f>
        <v/>
      </c>
      <c r="P24" s="8" t="str">
        <f>IF(J24="SI",IF(N24&gt;=O24,"Recibe","Entrega"),"")</f>
        <v/>
      </c>
      <c r="Q24" s="19" t="str">
        <f>IF(P24="Recibe",O24,N24)</f>
        <v/>
      </c>
      <c r="R24" s="35">
        <v>13.76</v>
      </c>
      <c r="S24" s="70">
        <v>1.0099999999999998</v>
      </c>
      <c r="T24" s="47">
        <f>R24-S24</f>
        <v>12.75</v>
      </c>
      <c r="U24" s="56">
        <v>0</v>
      </c>
      <c r="V24" s="55">
        <f>T24-U24</f>
        <v>12.75</v>
      </c>
      <c r="W24" s="57">
        <v>0</v>
      </c>
      <c r="X24" s="55">
        <v>12.75</v>
      </c>
      <c r="Y24" s="57">
        <v>0</v>
      </c>
      <c r="Z24" s="55">
        <v>12.75</v>
      </c>
      <c r="AA24" s="57">
        <v>0</v>
      </c>
    </row>
    <row r="25" spans="1:29" x14ac:dyDescent="0.25">
      <c r="A25">
        <v>2</v>
      </c>
      <c r="B25" s="20">
        <v>4</v>
      </c>
      <c r="C25" s="5" t="s">
        <v>3</v>
      </c>
      <c r="D25" s="6">
        <f t="shared" ref="D25:D33" si="14">F25-E25</f>
        <v>5.99</v>
      </c>
      <c r="E25" s="7">
        <v>5.01</v>
      </c>
      <c r="F25" s="21">
        <v>11</v>
      </c>
      <c r="G25" s="40">
        <f t="shared" ref="G25:G33" si="15">F25/2</f>
        <v>5.5</v>
      </c>
      <c r="H25" s="7">
        <f t="shared" si="12"/>
        <v>2.75</v>
      </c>
      <c r="I25" s="7">
        <f t="shared" si="13"/>
        <v>8.25</v>
      </c>
      <c r="J25" s="21" t="str">
        <f t="shared" ref="J25:J33" si="16">IF(E25&gt;=H25,IF(E25&lt;=I25,"SI","NO"),"NO")</f>
        <v>SI</v>
      </c>
      <c r="K25" s="20" t="str">
        <f t="shared" ref="K25:K33" si="17">IF(J25="NO",IF(E25&lt;=H25,"Lim inf",IF(E25&gt;=I25,"Lim Sup","")),"")</f>
        <v/>
      </c>
      <c r="L25" s="6" t="str">
        <f t="shared" ref="L25:L26" si="18">IF(J25="NO",IF(K25="Lim Sup",E25-I25,H25-E25),"")</f>
        <v/>
      </c>
      <c r="M25" s="21" t="str">
        <f t="shared" ref="M25:M33" si="19">IF(J25="NO",IF(K25="Lim Sup","Sobra","Falta"),"")</f>
        <v/>
      </c>
      <c r="N25" s="32">
        <v>2</v>
      </c>
      <c r="O25" s="6">
        <f>IF(J25="SI",I25-E25,"")</f>
        <v>3.24</v>
      </c>
      <c r="P25" s="4" t="str">
        <f t="shared" ref="P25:P33" si="20">IF(J25="SI",IF(N25&gt;=O25,"Recibe","Entrega"),"")</f>
        <v>Entrega</v>
      </c>
      <c r="Q25" s="68">
        <f t="shared" ref="Q25:Q33" si="21">IF(P25="Recibe",O25,N25)</f>
        <v>2</v>
      </c>
      <c r="R25" s="32">
        <v>5.01</v>
      </c>
      <c r="S25" s="68">
        <v>2</v>
      </c>
      <c r="T25" s="32">
        <v>5.01</v>
      </c>
      <c r="U25" s="68">
        <v>2</v>
      </c>
      <c r="V25" s="55">
        <f>T25-U25</f>
        <v>3.01</v>
      </c>
      <c r="W25" s="57">
        <v>0</v>
      </c>
      <c r="X25" s="55">
        <v>3.01</v>
      </c>
      <c r="Y25" s="57">
        <v>0</v>
      </c>
      <c r="Z25" s="55">
        <v>3.01</v>
      </c>
      <c r="AA25" s="57">
        <v>0</v>
      </c>
    </row>
    <row r="26" spans="1:29" x14ac:dyDescent="0.25">
      <c r="A26">
        <v>3</v>
      </c>
      <c r="B26" s="20">
        <v>5</v>
      </c>
      <c r="C26" s="5" t="s">
        <v>4</v>
      </c>
      <c r="D26" s="6">
        <f t="shared" si="14"/>
        <v>5.98</v>
      </c>
      <c r="E26" s="7">
        <v>9.02</v>
      </c>
      <c r="F26" s="21">
        <v>15</v>
      </c>
      <c r="G26" s="40">
        <f t="shared" si="15"/>
        <v>7.5</v>
      </c>
      <c r="H26" s="7">
        <f t="shared" si="12"/>
        <v>3.75</v>
      </c>
      <c r="I26" s="7">
        <f t="shared" si="13"/>
        <v>11.25</v>
      </c>
      <c r="J26" s="21" t="str">
        <f t="shared" si="16"/>
        <v>SI</v>
      </c>
      <c r="K26" s="20" t="str">
        <f t="shared" si="17"/>
        <v/>
      </c>
      <c r="L26" s="6" t="str">
        <f t="shared" si="18"/>
        <v/>
      </c>
      <c r="M26" s="21" t="str">
        <f t="shared" si="19"/>
        <v/>
      </c>
      <c r="N26" s="32">
        <v>5</v>
      </c>
      <c r="O26" s="6">
        <f>IF(J26="SI",I26-E26,"")</f>
        <v>2.2300000000000004</v>
      </c>
      <c r="P26" s="4" t="str">
        <f t="shared" si="20"/>
        <v>Recibe</v>
      </c>
      <c r="Q26" s="68">
        <f t="shared" si="21"/>
        <v>2.2300000000000004</v>
      </c>
      <c r="R26" s="32">
        <v>9.02</v>
      </c>
      <c r="S26" s="68">
        <v>5</v>
      </c>
      <c r="T26" s="32">
        <v>9.02</v>
      </c>
      <c r="U26" s="68">
        <v>5</v>
      </c>
      <c r="V26" s="32">
        <v>9.02</v>
      </c>
      <c r="W26" s="68">
        <v>5</v>
      </c>
      <c r="X26" s="32">
        <v>9.02</v>
      </c>
      <c r="Y26" s="68">
        <v>5</v>
      </c>
      <c r="Z26" s="55">
        <f>X26-Y26</f>
        <v>4.0199999999999996</v>
      </c>
      <c r="AA26" s="57">
        <v>0</v>
      </c>
    </row>
    <row r="27" spans="1:29" x14ac:dyDescent="0.25">
      <c r="A27">
        <v>4</v>
      </c>
      <c r="B27" s="20">
        <v>6</v>
      </c>
      <c r="C27" s="5" t="s">
        <v>5</v>
      </c>
      <c r="D27" s="6">
        <f t="shared" si="14"/>
        <v>37.980000000000004</v>
      </c>
      <c r="E27" s="7">
        <v>9.02</v>
      </c>
      <c r="F27" s="21">
        <v>47</v>
      </c>
      <c r="G27" s="40">
        <f t="shared" si="15"/>
        <v>23.5</v>
      </c>
      <c r="H27" s="7">
        <f t="shared" si="12"/>
        <v>11.75</v>
      </c>
      <c r="I27" s="7">
        <f t="shared" si="13"/>
        <v>35.25</v>
      </c>
      <c r="J27" s="21" t="str">
        <f t="shared" si="16"/>
        <v>NO</v>
      </c>
      <c r="K27" s="20" t="str">
        <f t="shared" si="17"/>
        <v>Lim inf</v>
      </c>
      <c r="L27" s="6">
        <v>3</v>
      </c>
      <c r="M27" s="21" t="str">
        <f t="shared" si="19"/>
        <v>Falta</v>
      </c>
      <c r="N27" s="32" t="str">
        <f>IF(J27="SI",E27-H27,"")</f>
        <v/>
      </c>
      <c r="O27" s="6" t="str">
        <f t="shared" ref="O27:O33" si="22">IF(J27="SI",I27-E27,"")</f>
        <v/>
      </c>
      <c r="P27" s="4" t="str">
        <f t="shared" si="20"/>
        <v/>
      </c>
      <c r="Q27" s="68" t="str">
        <f t="shared" si="21"/>
        <v/>
      </c>
      <c r="R27" s="36">
        <v>9.02</v>
      </c>
      <c r="S27" s="44">
        <v>3</v>
      </c>
      <c r="T27" s="36">
        <v>10</v>
      </c>
      <c r="U27" s="44">
        <v>2</v>
      </c>
      <c r="V27" s="36">
        <v>10</v>
      </c>
      <c r="W27" s="44">
        <v>2</v>
      </c>
      <c r="X27" s="36">
        <v>10</v>
      </c>
      <c r="Y27" s="44">
        <v>2</v>
      </c>
      <c r="Z27" s="55">
        <f>X27+Y27</f>
        <v>12</v>
      </c>
      <c r="AA27" s="57">
        <v>0</v>
      </c>
    </row>
    <row r="28" spans="1:29" x14ac:dyDescent="0.25">
      <c r="A28">
        <v>5</v>
      </c>
      <c r="B28" s="20">
        <v>7</v>
      </c>
      <c r="C28" s="5" t="s">
        <v>6</v>
      </c>
      <c r="D28" s="6">
        <f t="shared" si="14"/>
        <v>11.54</v>
      </c>
      <c r="E28" s="7">
        <v>1.46</v>
      </c>
      <c r="F28" s="21">
        <v>13</v>
      </c>
      <c r="G28" s="40">
        <f t="shared" si="15"/>
        <v>6.5</v>
      </c>
      <c r="H28" s="7">
        <f t="shared" si="12"/>
        <v>3.25</v>
      </c>
      <c r="I28" s="7">
        <f t="shared" si="13"/>
        <v>9.75</v>
      </c>
      <c r="J28" s="21" t="str">
        <f t="shared" si="16"/>
        <v>NO</v>
      </c>
      <c r="K28" s="20" t="str">
        <f t="shared" si="17"/>
        <v>Lim inf</v>
      </c>
      <c r="L28" s="6">
        <f t="shared" ref="L28:L29" si="23">IF(J28="NO",IF(K28="Lim Sup",E28-I28,H28-E28),"")</f>
        <v>1.79</v>
      </c>
      <c r="M28" s="21" t="str">
        <f t="shared" si="19"/>
        <v>Falta</v>
      </c>
      <c r="N28" s="32" t="str">
        <f t="shared" ref="N28:N33" si="24">IF(J28="SI",E28-H28,"")</f>
        <v/>
      </c>
      <c r="O28" s="6" t="str">
        <f t="shared" si="22"/>
        <v/>
      </c>
      <c r="P28" s="4" t="str">
        <f t="shared" si="20"/>
        <v/>
      </c>
      <c r="Q28" s="68" t="str">
        <f t="shared" si="21"/>
        <v/>
      </c>
      <c r="R28" s="36">
        <v>1.46</v>
      </c>
      <c r="S28" s="44">
        <v>1.79</v>
      </c>
      <c r="T28" s="36">
        <v>1.46</v>
      </c>
      <c r="U28" s="44">
        <v>1.79</v>
      </c>
      <c r="V28" s="36">
        <v>1.46</v>
      </c>
      <c r="W28" s="44">
        <v>1.79</v>
      </c>
      <c r="X28" s="36">
        <v>1.46</v>
      </c>
      <c r="Y28" s="44">
        <v>1.79</v>
      </c>
      <c r="Z28" s="55">
        <f>X28+Y28</f>
        <v>3.25</v>
      </c>
      <c r="AA28" s="57">
        <v>0</v>
      </c>
    </row>
    <row r="29" spans="1:29" x14ac:dyDescent="0.25">
      <c r="A29">
        <v>6</v>
      </c>
      <c r="B29" s="20">
        <v>8</v>
      </c>
      <c r="C29" s="5" t="s">
        <v>7</v>
      </c>
      <c r="D29" s="6">
        <f t="shared" si="14"/>
        <v>5.96</v>
      </c>
      <c r="E29" s="7">
        <v>4.04</v>
      </c>
      <c r="F29" s="21">
        <v>10</v>
      </c>
      <c r="G29" s="40">
        <f t="shared" si="15"/>
        <v>5</v>
      </c>
      <c r="H29" s="7">
        <f t="shared" si="12"/>
        <v>2.5</v>
      </c>
      <c r="I29" s="7">
        <f t="shared" si="13"/>
        <v>7.5</v>
      </c>
      <c r="J29" s="21" t="str">
        <f t="shared" si="16"/>
        <v>SI</v>
      </c>
      <c r="K29" s="20" t="str">
        <f t="shared" si="17"/>
        <v/>
      </c>
      <c r="L29" s="6" t="str">
        <f t="shared" si="23"/>
        <v/>
      </c>
      <c r="M29" s="21" t="str">
        <f t="shared" si="19"/>
        <v/>
      </c>
      <c r="N29" s="32">
        <v>1</v>
      </c>
      <c r="O29" s="6">
        <v>4</v>
      </c>
      <c r="P29" s="4" t="str">
        <f t="shared" si="20"/>
        <v>Entrega</v>
      </c>
      <c r="Q29" s="68">
        <f t="shared" si="21"/>
        <v>1</v>
      </c>
      <c r="R29" s="32">
        <v>4.04</v>
      </c>
      <c r="S29" s="68">
        <v>1</v>
      </c>
      <c r="T29" s="32">
        <v>4.04</v>
      </c>
      <c r="U29" s="68">
        <v>1</v>
      </c>
      <c r="V29" s="32">
        <v>4.04</v>
      </c>
      <c r="W29" s="68">
        <v>1</v>
      </c>
      <c r="X29" s="55">
        <f>V29-W29</f>
        <v>3.04</v>
      </c>
      <c r="Y29" s="57">
        <v>0</v>
      </c>
      <c r="Z29" s="55">
        <v>3.04</v>
      </c>
      <c r="AA29" s="57">
        <v>0</v>
      </c>
    </row>
    <row r="30" spans="1:29" x14ac:dyDescent="0.25">
      <c r="A30">
        <v>7</v>
      </c>
      <c r="B30" s="20">
        <v>10</v>
      </c>
      <c r="C30" s="5" t="s">
        <v>8</v>
      </c>
      <c r="D30" s="6">
        <f t="shared" si="14"/>
        <v>14.66</v>
      </c>
      <c r="E30" s="7">
        <v>4.34</v>
      </c>
      <c r="F30" s="21">
        <v>19</v>
      </c>
      <c r="G30" s="40">
        <f t="shared" si="15"/>
        <v>9.5</v>
      </c>
      <c r="H30" s="7">
        <f t="shared" si="12"/>
        <v>4.75</v>
      </c>
      <c r="I30" s="7">
        <f t="shared" si="13"/>
        <v>14.25</v>
      </c>
      <c r="J30" s="21" t="str">
        <f t="shared" si="16"/>
        <v>NO</v>
      </c>
      <c r="K30" s="20" t="str">
        <f t="shared" si="17"/>
        <v>Lim inf</v>
      </c>
      <c r="L30" s="6">
        <v>1</v>
      </c>
      <c r="M30" s="21" t="str">
        <f t="shared" si="19"/>
        <v>Falta</v>
      </c>
      <c r="N30" s="32" t="str">
        <f t="shared" si="24"/>
        <v/>
      </c>
      <c r="O30" s="6" t="str">
        <f t="shared" si="22"/>
        <v/>
      </c>
      <c r="P30" s="4" t="str">
        <f t="shared" si="20"/>
        <v/>
      </c>
      <c r="Q30" s="68" t="str">
        <f t="shared" si="21"/>
        <v/>
      </c>
      <c r="R30" s="36">
        <v>4.34</v>
      </c>
      <c r="S30" s="44">
        <v>1</v>
      </c>
      <c r="T30" s="36">
        <v>4.34</v>
      </c>
      <c r="U30" s="44">
        <v>1</v>
      </c>
      <c r="V30" s="36">
        <v>4.34</v>
      </c>
      <c r="W30" s="44">
        <v>1</v>
      </c>
      <c r="X30" s="55">
        <f>V30+W29</f>
        <v>5.34</v>
      </c>
      <c r="Y30" s="57">
        <v>0</v>
      </c>
      <c r="Z30" s="55">
        <v>5.34</v>
      </c>
      <c r="AA30" s="57">
        <v>0</v>
      </c>
    </row>
    <row r="31" spans="1:29" x14ac:dyDescent="0.25">
      <c r="A31">
        <v>8</v>
      </c>
      <c r="B31" s="20">
        <v>11</v>
      </c>
      <c r="C31" s="5" t="s">
        <v>9</v>
      </c>
      <c r="D31" s="6">
        <f t="shared" si="14"/>
        <v>8.68</v>
      </c>
      <c r="E31" s="7">
        <v>2.3199999999999998</v>
      </c>
      <c r="F31" s="21">
        <v>11</v>
      </c>
      <c r="G31" s="40">
        <f t="shared" si="15"/>
        <v>5.5</v>
      </c>
      <c r="H31" s="7">
        <f t="shared" si="12"/>
        <v>2.75</v>
      </c>
      <c r="I31" s="7">
        <f t="shared" si="13"/>
        <v>8.25</v>
      </c>
      <c r="J31" s="21" t="str">
        <f t="shared" si="16"/>
        <v>NO</v>
      </c>
      <c r="K31" s="20" t="str">
        <f t="shared" si="17"/>
        <v>Lim inf</v>
      </c>
      <c r="L31" s="6">
        <v>1</v>
      </c>
      <c r="M31" s="21" t="str">
        <f t="shared" si="19"/>
        <v>Falta</v>
      </c>
      <c r="N31" s="32" t="str">
        <f t="shared" si="24"/>
        <v/>
      </c>
      <c r="O31" s="6" t="str">
        <f t="shared" si="22"/>
        <v/>
      </c>
      <c r="P31" s="4" t="str">
        <f t="shared" si="20"/>
        <v/>
      </c>
      <c r="Q31" s="68" t="str">
        <f t="shared" si="21"/>
        <v/>
      </c>
      <c r="R31" s="36">
        <v>2.3199999999999998</v>
      </c>
      <c r="S31" s="44">
        <v>1</v>
      </c>
      <c r="T31" s="36">
        <v>2.3199999999999998</v>
      </c>
      <c r="U31" s="44">
        <v>1</v>
      </c>
      <c r="V31" s="36">
        <v>2.3199999999999998</v>
      </c>
      <c r="W31" s="44">
        <v>1</v>
      </c>
      <c r="X31" s="36">
        <v>2.3199999999999998</v>
      </c>
      <c r="Y31" s="44">
        <v>1</v>
      </c>
      <c r="Z31" s="55">
        <f>X31+Y31</f>
        <v>3.32</v>
      </c>
      <c r="AA31" s="57">
        <v>0</v>
      </c>
    </row>
    <row r="32" spans="1:29" x14ac:dyDescent="0.25">
      <c r="A32">
        <v>9</v>
      </c>
      <c r="B32" s="20">
        <v>12</v>
      </c>
      <c r="C32" s="5" t="s">
        <v>10</v>
      </c>
      <c r="D32" s="6">
        <f t="shared" si="14"/>
        <v>12</v>
      </c>
      <c r="E32" s="7">
        <v>4</v>
      </c>
      <c r="F32" s="21">
        <v>16</v>
      </c>
      <c r="G32" s="40">
        <f t="shared" si="15"/>
        <v>8</v>
      </c>
      <c r="H32" s="7">
        <f t="shared" si="12"/>
        <v>4</v>
      </c>
      <c r="I32" s="7">
        <f t="shared" si="13"/>
        <v>12</v>
      </c>
      <c r="J32" s="21" t="str">
        <f t="shared" si="16"/>
        <v>SI</v>
      </c>
      <c r="K32" s="20" t="str">
        <f t="shared" si="17"/>
        <v/>
      </c>
      <c r="L32" s="6" t="str">
        <f t="shared" ref="L32" si="25">IF(J32="NO",IF(K32="Lim Sup",E32-I32,H32-E32),"")</f>
        <v/>
      </c>
      <c r="M32" s="21" t="str">
        <f t="shared" si="19"/>
        <v/>
      </c>
      <c r="N32" s="32">
        <f>IF(J32="SI",E32-H32,"")</f>
        <v>0</v>
      </c>
      <c r="O32" s="6">
        <f t="shared" si="22"/>
        <v>8</v>
      </c>
      <c r="P32" s="4" t="str">
        <f t="shared" si="20"/>
        <v>Entrega</v>
      </c>
      <c r="Q32" s="68">
        <f t="shared" si="21"/>
        <v>0</v>
      </c>
      <c r="R32" s="55">
        <v>4</v>
      </c>
      <c r="S32" s="57">
        <v>0</v>
      </c>
      <c r="T32" s="55">
        <v>4</v>
      </c>
      <c r="U32" s="57">
        <v>0</v>
      </c>
      <c r="V32" s="55">
        <v>4</v>
      </c>
      <c r="W32" s="57">
        <v>0</v>
      </c>
      <c r="X32" s="55">
        <v>4</v>
      </c>
      <c r="Y32" s="57">
        <v>0</v>
      </c>
      <c r="Z32" s="55">
        <v>4</v>
      </c>
      <c r="AA32" s="57">
        <v>0</v>
      </c>
    </row>
    <row r="33" spans="1:27" ht="15.75" thickBot="1" x14ac:dyDescent="0.3">
      <c r="A33">
        <v>10</v>
      </c>
      <c r="B33" s="22">
        <v>13</v>
      </c>
      <c r="C33" s="23" t="s">
        <v>11</v>
      </c>
      <c r="D33" s="24">
        <f t="shared" si="14"/>
        <v>12.18</v>
      </c>
      <c r="E33" s="7">
        <v>1.82</v>
      </c>
      <c r="F33" s="26">
        <v>14</v>
      </c>
      <c r="G33" s="41">
        <f t="shared" si="15"/>
        <v>7</v>
      </c>
      <c r="H33" s="25">
        <f t="shared" si="12"/>
        <v>3.5</v>
      </c>
      <c r="I33" s="25">
        <f t="shared" si="13"/>
        <v>10.5</v>
      </c>
      <c r="J33" s="26" t="str">
        <f t="shared" si="16"/>
        <v>NO</v>
      </c>
      <c r="K33" s="22" t="str">
        <f t="shared" si="17"/>
        <v>Lim inf</v>
      </c>
      <c r="L33" s="24">
        <f>IF(J33="NO",IF(K33="Lim Sup",E33-I33,H33-E33),"")</f>
        <v>1.68</v>
      </c>
      <c r="M33" s="26" t="str">
        <f t="shared" si="19"/>
        <v>Falta</v>
      </c>
      <c r="N33" s="33" t="str">
        <f t="shared" si="24"/>
        <v/>
      </c>
      <c r="O33" s="24" t="str">
        <f t="shared" si="22"/>
        <v/>
      </c>
      <c r="P33" s="37" t="str">
        <f t="shared" si="20"/>
        <v/>
      </c>
      <c r="Q33" s="69" t="str">
        <f t="shared" si="21"/>
        <v/>
      </c>
      <c r="R33" s="71">
        <v>1.82</v>
      </c>
      <c r="S33" s="72">
        <v>1.68</v>
      </c>
      <c r="T33" s="71">
        <v>1.82</v>
      </c>
      <c r="U33" s="72">
        <v>1.68</v>
      </c>
      <c r="V33" s="58">
        <f>T33+U25</f>
        <v>3.8200000000000003</v>
      </c>
      <c r="W33" s="59">
        <v>0</v>
      </c>
      <c r="X33" s="58">
        <v>3.8200000000000003</v>
      </c>
      <c r="Y33" s="59">
        <v>0</v>
      </c>
      <c r="Z33" s="58">
        <v>3.8200000000000003</v>
      </c>
      <c r="AA33" s="59">
        <v>0</v>
      </c>
    </row>
    <row r="36" spans="1:27" ht="15.75" thickBot="1" x14ac:dyDescent="0.3"/>
    <row r="37" spans="1:27" ht="15.75" thickBot="1" x14ac:dyDescent="0.3">
      <c r="C37" s="2">
        <v>44811.833333333328</v>
      </c>
      <c r="R37" s="77" t="s">
        <v>30</v>
      </c>
      <c r="S37" s="78"/>
      <c r="T37" s="78"/>
      <c r="U37" s="78"/>
      <c r="V37" s="78"/>
      <c r="W37" s="78"/>
      <c r="X37" s="78"/>
      <c r="Y37" s="78"/>
      <c r="Z37" s="78"/>
      <c r="AA37" s="79"/>
    </row>
    <row r="38" spans="1:27" ht="15.75" thickBot="1" x14ac:dyDescent="0.3">
      <c r="K38" s="77" t="s">
        <v>28</v>
      </c>
      <c r="L38" s="78"/>
      <c r="M38" s="79"/>
      <c r="N38" s="77" t="s">
        <v>20</v>
      </c>
      <c r="O38" s="78"/>
      <c r="P38" s="78"/>
      <c r="Q38" s="79"/>
      <c r="R38" s="77" t="s">
        <v>36</v>
      </c>
      <c r="S38" s="78"/>
      <c r="T38" s="77" t="s">
        <v>37</v>
      </c>
      <c r="U38" s="79"/>
      <c r="V38" s="77" t="s">
        <v>42</v>
      </c>
      <c r="W38" s="79"/>
      <c r="X38" s="77" t="s">
        <v>43</v>
      </c>
      <c r="Y38" s="79"/>
      <c r="Z38" s="77" t="s">
        <v>40</v>
      </c>
      <c r="AA38" s="79"/>
    </row>
    <row r="39" spans="1:27" ht="15.75" thickBot="1" x14ac:dyDescent="0.3">
      <c r="B39" s="12" t="s">
        <v>0</v>
      </c>
      <c r="C39" s="13" t="s">
        <v>1</v>
      </c>
      <c r="D39" s="14" t="s">
        <v>12</v>
      </c>
      <c r="E39" s="65" t="s">
        <v>13</v>
      </c>
      <c r="F39" s="16" t="s">
        <v>14</v>
      </c>
      <c r="G39" s="38" t="s">
        <v>15</v>
      </c>
      <c r="H39" s="15" t="s">
        <v>18</v>
      </c>
      <c r="I39" s="15" t="s">
        <v>19</v>
      </c>
      <c r="J39" s="16" t="s">
        <v>20</v>
      </c>
      <c r="K39" s="12" t="s">
        <v>22</v>
      </c>
      <c r="L39" s="14" t="s">
        <v>23</v>
      </c>
      <c r="M39" s="16" t="s">
        <v>24</v>
      </c>
      <c r="N39" s="12" t="s">
        <v>25</v>
      </c>
      <c r="O39" s="14" t="s">
        <v>26</v>
      </c>
      <c r="P39" s="14" t="s">
        <v>27</v>
      </c>
      <c r="Q39" s="16" t="s">
        <v>29</v>
      </c>
      <c r="R39" s="12" t="s">
        <v>13</v>
      </c>
      <c r="S39" s="43" t="s">
        <v>31</v>
      </c>
      <c r="T39" s="12" t="s">
        <v>13</v>
      </c>
      <c r="U39" s="16" t="s">
        <v>31</v>
      </c>
      <c r="V39" s="12" t="s">
        <v>13</v>
      </c>
      <c r="W39" s="16" t="s">
        <v>31</v>
      </c>
      <c r="X39" s="12" t="s">
        <v>13</v>
      </c>
      <c r="Y39" s="16" t="s">
        <v>31</v>
      </c>
      <c r="Z39" s="12" t="s">
        <v>13</v>
      </c>
      <c r="AA39" s="16" t="s">
        <v>31</v>
      </c>
    </row>
    <row r="40" spans="1:27" x14ac:dyDescent="0.25">
      <c r="A40">
        <v>1</v>
      </c>
      <c r="B40" s="18">
        <v>3</v>
      </c>
      <c r="C40" s="9" t="s">
        <v>2</v>
      </c>
      <c r="D40" s="10">
        <f>F40-E40</f>
        <v>3.24</v>
      </c>
      <c r="E40" s="7">
        <v>13.76</v>
      </c>
      <c r="F40" s="19">
        <v>17</v>
      </c>
      <c r="G40" s="39">
        <f>F40/2</f>
        <v>8.5</v>
      </c>
      <c r="H40" s="11">
        <f t="shared" ref="H40:H49" si="26">G40-$E$1*G40</f>
        <v>4.25</v>
      </c>
      <c r="I40" s="11">
        <f t="shared" ref="I40:I49" si="27">G40+$E$1*G40</f>
        <v>12.75</v>
      </c>
      <c r="J40" s="19" t="str">
        <f>IF(E40&gt;=H40,IF(E40&lt;=I40,"SI","NO"),"NO")</f>
        <v>NO</v>
      </c>
      <c r="K40" s="29" t="str">
        <f>IF(J40="NO",IF(E40&lt;=H40,"Lim inf",IF(E40&gt;=I40,"Lim Sup","")),"")</f>
        <v>Lim Sup</v>
      </c>
      <c r="L40" s="30">
        <f>IF(J40="NO",IF(K40="Lim Sup",E40-I40,H40-E40),"")</f>
        <v>1.0099999999999998</v>
      </c>
      <c r="M40" s="31" t="str">
        <f>IF(J40="NO",IF(K40="Lim Sup","Sobra","Falta"),"")</f>
        <v>Sobra</v>
      </c>
      <c r="N40" s="18" t="str">
        <f>IF(J40="SI",E40-H40,"")</f>
        <v/>
      </c>
      <c r="O40" s="8" t="str">
        <f>IF(J40="SI",I40-E40,"")</f>
        <v/>
      </c>
      <c r="P40" s="8" t="str">
        <f>IF(J40="SI",IF(N40&gt;=O40,"Recibe","Entrega"),"")</f>
        <v/>
      </c>
      <c r="Q40" s="19" t="str">
        <f>IF(P40="Recibe",O40,N40)</f>
        <v/>
      </c>
      <c r="R40" s="36">
        <v>13.76</v>
      </c>
      <c r="S40" s="46">
        <v>1.0099999999999998</v>
      </c>
      <c r="T40" s="55">
        <f>R40-S40</f>
        <v>12.75</v>
      </c>
      <c r="U40" s="52">
        <v>0</v>
      </c>
      <c r="V40" s="55">
        <v>12.75</v>
      </c>
      <c r="W40" s="57">
        <v>0</v>
      </c>
      <c r="X40" s="55">
        <v>12.75</v>
      </c>
      <c r="Y40" s="57">
        <v>0</v>
      </c>
      <c r="Z40" s="55">
        <v>12.75</v>
      </c>
      <c r="AA40" s="57">
        <v>0</v>
      </c>
    </row>
    <row r="41" spans="1:27" x14ac:dyDescent="0.25">
      <c r="A41">
        <v>2</v>
      </c>
      <c r="B41" s="20">
        <v>4</v>
      </c>
      <c r="C41" s="5" t="s">
        <v>3</v>
      </c>
      <c r="D41" s="6">
        <f t="shared" ref="D41:D49" si="28">F41-E41</f>
        <v>4.8099999999999996</v>
      </c>
      <c r="E41" s="7">
        <v>6.19</v>
      </c>
      <c r="F41" s="21">
        <v>11</v>
      </c>
      <c r="G41" s="40">
        <f t="shared" ref="G41:G49" si="29">F41/2</f>
        <v>5.5</v>
      </c>
      <c r="H41" s="7">
        <f t="shared" si="26"/>
        <v>2.75</v>
      </c>
      <c r="I41" s="7">
        <f t="shared" si="27"/>
        <v>8.25</v>
      </c>
      <c r="J41" s="21" t="str">
        <f t="shared" ref="J41:J49" si="30">IF(E41&gt;=H41,IF(E41&lt;=I41,"SI","NO"),"NO")</f>
        <v>SI</v>
      </c>
      <c r="K41" s="20" t="str">
        <f t="shared" ref="K41:K49" si="31">IF(J41="NO",IF(E41&lt;=H41,"Lim inf",IF(E41&gt;=I41,"Lim Sup","")),"")</f>
        <v/>
      </c>
      <c r="L41" s="6" t="str">
        <f t="shared" ref="L41:L42" si="32">IF(J41="NO",IF(K41="Lim Sup",E41-I41,H41-E41),"")</f>
        <v/>
      </c>
      <c r="M41" s="21" t="str">
        <f t="shared" ref="M41:M49" si="33">IF(J41="NO",IF(K41="Lim Sup","Sobra","Falta"),"")</f>
        <v/>
      </c>
      <c r="N41" s="32">
        <v>3</v>
      </c>
      <c r="O41" s="6">
        <f t="shared" ref="O41:O49" si="34">IF(J41="SI",I41-E41,"")</f>
        <v>2.0599999999999996</v>
      </c>
      <c r="P41" s="4" t="str">
        <f t="shared" ref="P41:P49" si="35">IF(J41="SI",IF(N41&gt;=O41,"Recibe","Entrega"),"")</f>
        <v>Recibe</v>
      </c>
      <c r="Q41" s="68">
        <f t="shared" ref="Q41:Q49" si="36">IF(P41="Recibe",O41,N41)</f>
        <v>2.0599999999999996</v>
      </c>
      <c r="R41" s="32">
        <v>6.19</v>
      </c>
      <c r="S41" s="28">
        <v>3</v>
      </c>
      <c r="T41" s="32">
        <v>6.19</v>
      </c>
      <c r="U41" s="68">
        <v>3</v>
      </c>
      <c r="V41" s="55">
        <f>T41-U41</f>
        <v>3.1900000000000004</v>
      </c>
      <c r="W41" s="57">
        <v>0</v>
      </c>
      <c r="X41" s="55">
        <v>3.1900000000000004</v>
      </c>
      <c r="Y41" s="57">
        <v>0</v>
      </c>
      <c r="Z41" s="55">
        <v>3.1900000000000004</v>
      </c>
      <c r="AA41" s="57">
        <v>0</v>
      </c>
    </row>
    <row r="42" spans="1:27" x14ac:dyDescent="0.25">
      <c r="A42">
        <v>3</v>
      </c>
      <c r="B42" s="20">
        <v>5</v>
      </c>
      <c r="C42" s="5" t="s">
        <v>4</v>
      </c>
      <c r="D42" s="6">
        <f t="shared" si="28"/>
        <v>7.8</v>
      </c>
      <c r="E42" s="7">
        <v>7.2</v>
      </c>
      <c r="F42" s="21">
        <v>15</v>
      </c>
      <c r="G42" s="40">
        <f t="shared" si="29"/>
        <v>7.5</v>
      </c>
      <c r="H42" s="7">
        <f t="shared" si="26"/>
        <v>3.75</v>
      </c>
      <c r="I42" s="7">
        <f t="shared" si="27"/>
        <v>11.25</v>
      </c>
      <c r="J42" s="21" t="str">
        <f t="shared" si="30"/>
        <v>SI</v>
      </c>
      <c r="K42" s="20" t="str">
        <f t="shared" si="31"/>
        <v/>
      </c>
      <c r="L42" s="6" t="str">
        <f t="shared" si="32"/>
        <v/>
      </c>
      <c r="M42" s="21" t="str">
        <f t="shared" si="33"/>
        <v/>
      </c>
      <c r="N42" s="32">
        <v>3</v>
      </c>
      <c r="O42" s="6">
        <f t="shared" si="34"/>
        <v>4.05</v>
      </c>
      <c r="P42" s="4" t="str">
        <f t="shared" si="35"/>
        <v>Entrega</v>
      </c>
      <c r="Q42" s="68">
        <f t="shared" si="36"/>
        <v>3</v>
      </c>
      <c r="R42" s="32">
        <v>7.2</v>
      </c>
      <c r="S42" s="28">
        <v>3</v>
      </c>
      <c r="T42" s="32">
        <v>7.2</v>
      </c>
      <c r="U42" s="68">
        <v>3</v>
      </c>
      <c r="V42" s="32">
        <v>7.2</v>
      </c>
      <c r="W42" s="68">
        <v>3</v>
      </c>
      <c r="X42" s="55">
        <f>V42-W42</f>
        <v>4.2</v>
      </c>
      <c r="Y42" s="57">
        <v>0</v>
      </c>
      <c r="Z42" s="55">
        <v>4.2</v>
      </c>
      <c r="AA42" s="57">
        <v>0</v>
      </c>
    </row>
    <row r="43" spans="1:27" x14ac:dyDescent="0.25">
      <c r="A43">
        <v>4</v>
      </c>
      <c r="B43" s="20">
        <v>6</v>
      </c>
      <c r="C43" s="5" t="s">
        <v>5</v>
      </c>
      <c r="D43" s="6">
        <f t="shared" si="28"/>
        <v>39.799999999999997</v>
      </c>
      <c r="E43" s="7">
        <v>7.2</v>
      </c>
      <c r="F43" s="21">
        <v>47</v>
      </c>
      <c r="G43" s="40">
        <f t="shared" si="29"/>
        <v>23.5</v>
      </c>
      <c r="H43" s="7">
        <f t="shared" si="26"/>
        <v>11.75</v>
      </c>
      <c r="I43" s="7">
        <f t="shared" si="27"/>
        <v>35.25</v>
      </c>
      <c r="J43" s="21" t="str">
        <f t="shared" si="30"/>
        <v>NO</v>
      </c>
      <c r="K43" s="20" t="str">
        <f t="shared" si="31"/>
        <v>Lim inf</v>
      </c>
      <c r="L43" s="6">
        <v>5</v>
      </c>
      <c r="M43" s="21" t="str">
        <f t="shared" si="33"/>
        <v>Falta</v>
      </c>
      <c r="N43" s="32" t="str">
        <f t="shared" ref="N43:N49" si="37">IF(J43="SI",E43-H43,"")</f>
        <v/>
      </c>
      <c r="O43" s="6" t="str">
        <f t="shared" si="34"/>
        <v/>
      </c>
      <c r="P43" s="4" t="str">
        <f t="shared" si="35"/>
        <v/>
      </c>
      <c r="Q43" s="68" t="str">
        <f t="shared" si="36"/>
        <v/>
      </c>
      <c r="R43" s="36">
        <v>7.2</v>
      </c>
      <c r="S43" s="46">
        <v>5</v>
      </c>
      <c r="T43" s="36">
        <f>R43+S40</f>
        <v>8.2100000000000009</v>
      </c>
      <c r="U43" s="44">
        <f>S43-S40</f>
        <v>3.99</v>
      </c>
      <c r="V43" s="36">
        <f>T43+U41</f>
        <v>11.21</v>
      </c>
      <c r="W43" s="44">
        <f>U43-U41</f>
        <v>0.99000000000000021</v>
      </c>
      <c r="X43" s="55">
        <f>V43+1</f>
        <v>12.21</v>
      </c>
      <c r="Y43" s="57">
        <v>0</v>
      </c>
      <c r="Z43" s="55">
        <v>12.21</v>
      </c>
      <c r="AA43" s="57">
        <v>0</v>
      </c>
    </row>
    <row r="44" spans="1:27" x14ac:dyDescent="0.25">
      <c r="A44">
        <v>5</v>
      </c>
      <c r="B44" s="20">
        <v>7</v>
      </c>
      <c r="C44" s="5" t="s">
        <v>6</v>
      </c>
      <c r="D44" s="6">
        <f t="shared" si="28"/>
        <v>11.32</v>
      </c>
      <c r="E44" s="7">
        <v>1.68</v>
      </c>
      <c r="F44" s="21">
        <v>13</v>
      </c>
      <c r="G44" s="40">
        <f t="shared" si="29"/>
        <v>6.5</v>
      </c>
      <c r="H44" s="7">
        <f t="shared" si="26"/>
        <v>3.25</v>
      </c>
      <c r="I44" s="7">
        <f t="shared" si="27"/>
        <v>9.75</v>
      </c>
      <c r="J44" s="21" t="str">
        <f t="shared" si="30"/>
        <v>NO</v>
      </c>
      <c r="K44" s="20" t="str">
        <f t="shared" si="31"/>
        <v>Lim inf</v>
      </c>
      <c r="L44" s="6">
        <f t="shared" ref="L44:L46" si="38">IF(J44="NO",IF(K44="Lim Sup",E44-I44,H44-E44),"")</f>
        <v>1.57</v>
      </c>
      <c r="M44" s="21" t="str">
        <f t="shared" si="33"/>
        <v>Falta</v>
      </c>
      <c r="N44" s="32" t="str">
        <f t="shared" si="37"/>
        <v/>
      </c>
      <c r="O44" s="6" t="str">
        <f t="shared" si="34"/>
        <v/>
      </c>
      <c r="P44" s="4" t="str">
        <f t="shared" si="35"/>
        <v/>
      </c>
      <c r="Q44" s="68" t="str">
        <f t="shared" si="36"/>
        <v/>
      </c>
      <c r="R44" s="36">
        <v>1.68</v>
      </c>
      <c r="S44" s="46">
        <v>1.57</v>
      </c>
      <c r="T44" s="36">
        <v>1.68</v>
      </c>
      <c r="U44" s="44">
        <v>1.57</v>
      </c>
      <c r="V44" s="36">
        <v>1.68</v>
      </c>
      <c r="W44" s="44">
        <v>1.57</v>
      </c>
      <c r="X44" s="36">
        <v>1.68</v>
      </c>
      <c r="Y44" s="44">
        <v>1.57</v>
      </c>
      <c r="Z44" s="36">
        <v>1.68</v>
      </c>
      <c r="AA44" s="44">
        <v>1.57</v>
      </c>
    </row>
    <row r="45" spans="1:27" x14ac:dyDescent="0.25">
      <c r="A45">
        <v>6</v>
      </c>
      <c r="B45" s="20">
        <v>8</v>
      </c>
      <c r="C45" s="5" t="s">
        <v>7</v>
      </c>
      <c r="D45" s="6">
        <f t="shared" si="28"/>
        <v>5.63</v>
      </c>
      <c r="E45" s="7">
        <v>4.37</v>
      </c>
      <c r="F45" s="21">
        <v>10</v>
      </c>
      <c r="G45" s="40">
        <f t="shared" si="29"/>
        <v>5</v>
      </c>
      <c r="H45" s="7">
        <f t="shared" si="26"/>
        <v>2.5</v>
      </c>
      <c r="I45" s="7">
        <f t="shared" si="27"/>
        <v>7.5</v>
      </c>
      <c r="J45" s="21" t="str">
        <f t="shared" si="30"/>
        <v>SI</v>
      </c>
      <c r="K45" s="20" t="str">
        <f t="shared" si="31"/>
        <v/>
      </c>
      <c r="L45" s="6" t="str">
        <f t="shared" si="38"/>
        <v/>
      </c>
      <c r="M45" s="21" t="str">
        <f t="shared" si="33"/>
        <v/>
      </c>
      <c r="N45" s="32">
        <v>1</v>
      </c>
      <c r="O45" s="6">
        <v>4</v>
      </c>
      <c r="P45" s="4" t="str">
        <f t="shared" si="35"/>
        <v>Entrega</v>
      </c>
      <c r="Q45" s="68">
        <f t="shared" si="36"/>
        <v>1</v>
      </c>
      <c r="R45" s="32">
        <v>4.37</v>
      </c>
      <c r="S45" s="28">
        <v>1</v>
      </c>
      <c r="T45" s="32">
        <v>4.37</v>
      </c>
      <c r="U45" s="68">
        <v>1</v>
      </c>
      <c r="V45" s="32">
        <v>4.37</v>
      </c>
      <c r="W45" s="68">
        <v>1</v>
      </c>
      <c r="X45" s="32">
        <v>4.37</v>
      </c>
      <c r="Y45" s="68">
        <v>1</v>
      </c>
      <c r="Z45" s="55">
        <f>X45-Y45</f>
        <v>3.37</v>
      </c>
      <c r="AA45" s="57">
        <v>0</v>
      </c>
    </row>
    <row r="46" spans="1:27" x14ac:dyDescent="0.25">
      <c r="A46">
        <v>7</v>
      </c>
      <c r="B46" s="20">
        <v>10</v>
      </c>
      <c r="C46" s="5" t="s">
        <v>8</v>
      </c>
      <c r="D46" s="6">
        <f t="shared" si="28"/>
        <v>18.760000000000002</v>
      </c>
      <c r="E46" s="7">
        <v>0.24</v>
      </c>
      <c r="F46" s="21">
        <v>19</v>
      </c>
      <c r="G46" s="40">
        <f t="shared" si="29"/>
        <v>9.5</v>
      </c>
      <c r="H46" s="7">
        <f t="shared" si="26"/>
        <v>4.75</v>
      </c>
      <c r="I46" s="7">
        <f t="shared" si="27"/>
        <v>14.25</v>
      </c>
      <c r="J46" s="21" t="str">
        <f t="shared" si="30"/>
        <v>NO</v>
      </c>
      <c r="K46" s="20" t="str">
        <f t="shared" si="31"/>
        <v>Lim inf</v>
      </c>
      <c r="L46" s="6">
        <f t="shared" si="38"/>
        <v>4.51</v>
      </c>
      <c r="M46" s="21" t="str">
        <f t="shared" si="33"/>
        <v>Falta</v>
      </c>
      <c r="N46" s="32" t="str">
        <f t="shared" si="37"/>
        <v/>
      </c>
      <c r="O46" s="6" t="str">
        <f t="shared" si="34"/>
        <v/>
      </c>
      <c r="P46" s="4" t="str">
        <f t="shared" si="35"/>
        <v/>
      </c>
      <c r="Q46" s="68" t="str">
        <f t="shared" si="36"/>
        <v/>
      </c>
      <c r="R46" s="36">
        <v>0.24</v>
      </c>
      <c r="S46" s="46">
        <v>4.51</v>
      </c>
      <c r="T46" s="36">
        <v>0.24</v>
      </c>
      <c r="U46" s="44">
        <v>4.51</v>
      </c>
      <c r="V46" s="36">
        <v>0.24</v>
      </c>
      <c r="W46" s="44">
        <v>4.51</v>
      </c>
      <c r="X46" s="36">
        <f>V46+2</f>
        <v>2.2400000000000002</v>
      </c>
      <c r="Y46" s="44">
        <f>5-2</f>
        <v>3</v>
      </c>
      <c r="Z46" s="36">
        <f>X46+Y45</f>
        <v>3.24</v>
      </c>
      <c r="AA46" s="44">
        <f>Y46-Y45</f>
        <v>2</v>
      </c>
    </row>
    <row r="47" spans="1:27" x14ac:dyDescent="0.25">
      <c r="A47">
        <v>8</v>
      </c>
      <c r="B47" s="20">
        <v>11</v>
      </c>
      <c r="C47" s="5" t="s">
        <v>9</v>
      </c>
      <c r="D47" s="6">
        <f t="shared" si="28"/>
        <v>8</v>
      </c>
      <c r="E47" s="7">
        <v>3</v>
      </c>
      <c r="F47" s="21">
        <v>11</v>
      </c>
      <c r="G47" s="40">
        <f t="shared" si="29"/>
        <v>5.5</v>
      </c>
      <c r="H47" s="7">
        <f t="shared" si="26"/>
        <v>2.75</v>
      </c>
      <c r="I47" s="7">
        <f t="shared" si="27"/>
        <v>8.25</v>
      </c>
      <c r="J47" s="21" t="str">
        <f t="shared" si="30"/>
        <v>SI</v>
      </c>
      <c r="K47" s="20" t="str">
        <f t="shared" si="31"/>
        <v/>
      </c>
      <c r="L47" s="6"/>
      <c r="M47" s="21" t="str">
        <f t="shared" si="33"/>
        <v/>
      </c>
      <c r="N47" s="32">
        <f t="shared" si="37"/>
        <v>0.25</v>
      </c>
      <c r="O47" s="6">
        <f t="shared" si="34"/>
        <v>5.25</v>
      </c>
      <c r="P47" s="4" t="str">
        <f t="shared" si="35"/>
        <v>Entrega</v>
      </c>
      <c r="Q47" s="68">
        <f t="shared" si="36"/>
        <v>0.25</v>
      </c>
      <c r="R47" s="55">
        <v>3</v>
      </c>
      <c r="S47" s="63">
        <v>0</v>
      </c>
      <c r="T47" s="55">
        <v>3</v>
      </c>
      <c r="U47" s="57">
        <v>0</v>
      </c>
      <c r="V47" s="55">
        <v>3</v>
      </c>
      <c r="W47" s="57">
        <v>0</v>
      </c>
      <c r="X47" s="55">
        <v>3</v>
      </c>
      <c r="Y47" s="57">
        <v>0</v>
      </c>
      <c r="Z47" s="55">
        <v>3</v>
      </c>
      <c r="AA47" s="57">
        <v>0</v>
      </c>
    </row>
    <row r="48" spans="1:27" x14ac:dyDescent="0.25">
      <c r="A48">
        <v>9</v>
      </c>
      <c r="B48" s="20">
        <v>12</v>
      </c>
      <c r="C48" s="5" t="s">
        <v>10</v>
      </c>
      <c r="D48" s="6">
        <f t="shared" si="28"/>
        <v>13.2</v>
      </c>
      <c r="E48" s="7">
        <v>2.8</v>
      </c>
      <c r="F48" s="21">
        <v>16</v>
      </c>
      <c r="G48" s="40">
        <f t="shared" si="29"/>
        <v>8</v>
      </c>
      <c r="H48" s="7">
        <f t="shared" si="26"/>
        <v>4</v>
      </c>
      <c r="I48" s="7">
        <f t="shared" si="27"/>
        <v>12</v>
      </c>
      <c r="J48" s="21" t="str">
        <f t="shared" si="30"/>
        <v>NO</v>
      </c>
      <c r="K48" s="20" t="str">
        <f t="shared" si="31"/>
        <v>Lim inf</v>
      </c>
      <c r="L48" s="6">
        <f t="shared" ref="L48:L49" si="39">IF(J48="NO",IF(K48="Lim Sup",E48-I48,H48-E48),"")</f>
        <v>1.2000000000000002</v>
      </c>
      <c r="M48" s="21" t="str">
        <f t="shared" si="33"/>
        <v>Falta</v>
      </c>
      <c r="N48" s="32" t="str">
        <f t="shared" si="37"/>
        <v/>
      </c>
      <c r="O48" s="6" t="str">
        <f t="shared" si="34"/>
        <v/>
      </c>
      <c r="P48" s="4" t="str">
        <f t="shared" si="35"/>
        <v/>
      </c>
      <c r="Q48" s="68" t="str">
        <f t="shared" si="36"/>
        <v/>
      </c>
      <c r="R48" s="36">
        <v>2.8</v>
      </c>
      <c r="S48" s="46">
        <v>1.2000000000000002</v>
      </c>
      <c r="T48" s="36">
        <v>2.8</v>
      </c>
      <c r="U48" s="44">
        <v>1.2000000000000002</v>
      </c>
      <c r="V48" s="36">
        <v>2.8</v>
      </c>
      <c r="W48" s="44">
        <v>1.2000000000000002</v>
      </c>
      <c r="X48" s="36">
        <v>2.8</v>
      </c>
      <c r="Y48" s="44">
        <v>1.2000000000000002</v>
      </c>
      <c r="Z48" s="36">
        <v>2.8</v>
      </c>
      <c r="AA48" s="44">
        <v>1.2000000000000002</v>
      </c>
    </row>
    <row r="49" spans="1:27" ht="15.75" thickBot="1" x14ac:dyDescent="0.3">
      <c r="A49">
        <v>10</v>
      </c>
      <c r="B49" s="22">
        <v>13</v>
      </c>
      <c r="C49" s="23" t="s">
        <v>11</v>
      </c>
      <c r="D49" s="24">
        <f t="shared" si="28"/>
        <v>12.120000000000001</v>
      </c>
      <c r="E49" s="7">
        <v>1.88</v>
      </c>
      <c r="F49" s="26">
        <v>14</v>
      </c>
      <c r="G49" s="41">
        <f t="shared" si="29"/>
        <v>7</v>
      </c>
      <c r="H49" s="25">
        <f t="shared" si="26"/>
        <v>3.5</v>
      </c>
      <c r="I49" s="25">
        <f t="shared" si="27"/>
        <v>10.5</v>
      </c>
      <c r="J49" s="26" t="str">
        <f t="shared" si="30"/>
        <v>NO</v>
      </c>
      <c r="K49" s="22" t="str">
        <f t="shared" si="31"/>
        <v>Lim inf</v>
      </c>
      <c r="L49" s="24">
        <f t="shared" si="39"/>
        <v>1.62</v>
      </c>
      <c r="M49" s="26" t="str">
        <f t="shared" si="33"/>
        <v>Falta</v>
      </c>
      <c r="N49" s="33" t="str">
        <f t="shared" si="37"/>
        <v/>
      </c>
      <c r="O49" s="24" t="str">
        <f t="shared" si="34"/>
        <v/>
      </c>
      <c r="P49" s="37" t="str">
        <f t="shared" si="35"/>
        <v/>
      </c>
      <c r="Q49" s="69" t="str">
        <f t="shared" si="36"/>
        <v/>
      </c>
      <c r="R49" s="71">
        <v>1.88</v>
      </c>
      <c r="S49" s="75">
        <v>1.62</v>
      </c>
      <c r="T49" s="71">
        <v>1.88</v>
      </c>
      <c r="U49" s="72">
        <v>1.62</v>
      </c>
      <c r="V49" s="71">
        <v>1.88</v>
      </c>
      <c r="W49" s="72">
        <v>1.62</v>
      </c>
      <c r="X49" s="71">
        <v>1.88</v>
      </c>
      <c r="Y49" s="72">
        <v>1.62</v>
      </c>
      <c r="Z49" s="71">
        <v>1.88</v>
      </c>
      <c r="AA49" s="72">
        <v>1.62</v>
      </c>
    </row>
    <row r="52" spans="1:27" ht="15.75" thickBot="1" x14ac:dyDescent="0.3"/>
    <row r="53" spans="1:27" ht="15.75" thickBot="1" x14ac:dyDescent="0.3">
      <c r="C53" s="2">
        <v>44812.833333333328</v>
      </c>
      <c r="R53" s="77" t="s">
        <v>30</v>
      </c>
      <c r="S53" s="78"/>
      <c r="T53" s="78"/>
      <c r="U53" s="78"/>
      <c r="V53" s="78"/>
      <c r="W53" s="78"/>
      <c r="X53" s="78"/>
      <c r="Y53" s="78"/>
      <c r="Z53" s="78"/>
      <c r="AA53" s="79"/>
    </row>
    <row r="54" spans="1:27" ht="15.75" thickBot="1" x14ac:dyDescent="0.3">
      <c r="K54" s="77" t="s">
        <v>28</v>
      </c>
      <c r="L54" s="78"/>
      <c r="M54" s="79"/>
      <c r="N54" s="77" t="s">
        <v>20</v>
      </c>
      <c r="O54" s="78"/>
      <c r="P54" s="78"/>
      <c r="Q54" s="78"/>
      <c r="R54" s="77" t="s">
        <v>36</v>
      </c>
      <c r="S54" s="79"/>
      <c r="T54" s="77" t="s">
        <v>37</v>
      </c>
      <c r="U54" s="79"/>
      <c r="V54" s="77" t="s">
        <v>42</v>
      </c>
      <c r="W54" s="79"/>
      <c r="X54" s="77" t="s">
        <v>44</v>
      </c>
      <c r="Y54" s="79"/>
      <c r="Z54" s="77" t="s">
        <v>45</v>
      </c>
      <c r="AA54" s="79"/>
    </row>
    <row r="55" spans="1:27" ht="15.75" thickBot="1" x14ac:dyDescent="0.3">
      <c r="B55" s="12" t="s">
        <v>0</v>
      </c>
      <c r="C55" s="13" t="s">
        <v>1</v>
      </c>
      <c r="D55" s="14" t="s">
        <v>12</v>
      </c>
      <c r="E55" s="65" t="s">
        <v>13</v>
      </c>
      <c r="F55" s="16" t="s">
        <v>14</v>
      </c>
      <c r="G55" s="38" t="s">
        <v>15</v>
      </c>
      <c r="H55" s="15" t="s">
        <v>18</v>
      </c>
      <c r="I55" s="15" t="s">
        <v>19</v>
      </c>
      <c r="J55" s="16" t="s">
        <v>20</v>
      </c>
      <c r="K55" s="12" t="s">
        <v>22</v>
      </c>
      <c r="L55" s="14" t="s">
        <v>23</v>
      </c>
      <c r="M55" s="16" t="s">
        <v>24</v>
      </c>
      <c r="N55" s="12" t="s">
        <v>25</v>
      </c>
      <c r="O55" s="14" t="s">
        <v>26</v>
      </c>
      <c r="P55" s="14" t="s">
        <v>27</v>
      </c>
      <c r="Q55" s="43" t="s">
        <v>29</v>
      </c>
      <c r="R55" s="12" t="s">
        <v>13</v>
      </c>
      <c r="S55" s="16" t="s">
        <v>31</v>
      </c>
      <c r="T55" s="12" t="s">
        <v>13</v>
      </c>
      <c r="U55" s="16" t="s">
        <v>31</v>
      </c>
      <c r="V55" s="12" t="s">
        <v>13</v>
      </c>
      <c r="W55" s="16" t="s">
        <v>31</v>
      </c>
      <c r="X55" s="12" t="s">
        <v>13</v>
      </c>
      <c r="Y55" s="16" t="s">
        <v>31</v>
      </c>
      <c r="Z55" s="12" t="s">
        <v>13</v>
      </c>
      <c r="AA55" s="16" t="s">
        <v>31</v>
      </c>
    </row>
    <row r="56" spans="1:27" x14ac:dyDescent="0.25">
      <c r="A56">
        <v>1</v>
      </c>
      <c r="B56" s="18">
        <v>3</v>
      </c>
      <c r="C56" s="9" t="s">
        <v>2</v>
      </c>
      <c r="D56" s="10">
        <f>F56-E56</f>
        <v>3.24</v>
      </c>
      <c r="E56" s="7">
        <v>13.76</v>
      </c>
      <c r="F56" s="19">
        <v>17</v>
      </c>
      <c r="G56" s="39">
        <f>F56/2</f>
        <v>8.5</v>
      </c>
      <c r="H56" s="11">
        <f t="shared" ref="H56:H65" si="40">G56-$E$1*G56</f>
        <v>4.25</v>
      </c>
      <c r="I56" s="11">
        <f t="shared" ref="I56:I65" si="41">G56+$E$1*G56</f>
        <v>12.75</v>
      </c>
      <c r="J56" s="19" t="str">
        <f>IF(E56&gt;=H56,IF(E56&lt;=I56,"SI","NO"),"NO")</f>
        <v>NO</v>
      </c>
      <c r="K56" s="29" t="str">
        <f>IF(J56="NO",IF(E56&lt;=H56,"Lim inf",IF(E56&gt;=I56,"Lim Sup","")),"")</f>
        <v>Lim Sup</v>
      </c>
      <c r="L56" s="30">
        <f>IF(J56="NO",IF(K56="Lim Sup",E56-I56,H56-E56),"")</f>
        <v>1.0099999999999998</v>
      </c>
      <c r="M56" s="31" t="str">
        <f>IF(J56="NO",IF(K56="Lim Sup","Sobra","Falta"),"")</f>
        <v>Sobra</v>
      </c>
      <c r="N56" s="18" t="str">
        <f>IF(J56="SI",E56-H56,"")</f>
        <v/>
      </c>
      <c r="O56" s="8" t="str">
        <f>IF(J56="SI",I56-E56,"")</f>
        <v/>
      </c>
      <c r="P56" s="8" t="str">
        <f>IF(J56="SI",IF(N56&gt;=O56,"Recibe","Entrega"),"")</f>
        <v/>
      </c>
      <c r="Q56" s="27" t="str">
        <f>IF(P56="Recibe",O56,N56)</f>
        <v/>
      </c>
      <c r="R56" s="36">
        <v>13.76</v>
      </c>
      <c r="S56" s="44">
        <v>1.0099999999999998</v>
      </c>
      <c r="T56" s="55">
        <f>R56-S56</f>
        <v>12.75</v>
      </c>
      <c r="U56" s="52">
        <v>0</v>
      </c>
      <c r="V56" s="55">
        <v>12.75</v>
      </c>
      <c r="W56" s="57">
        <v>0</v>
      </c>
      <c r="X56" s="55">
        <v>12.75</v>
      </c>
      <c r="Y56" s="57">
        <v>0</v>
      </c>
      <c r="Z56" s="55">
        <v>12.75</v>
      </c>
      <c r="AA56" s="57">
        <v>0</v>
      </c>
    </row>
    <row r="57" spans="1:27" x14ac:dyDescent="0.25">
      <c r="A57">
        <v>2</v>
      </c>
      <c r="B57" s="20">
        <v>4</v>
      </c>
      <c r="C57" s="5" t="s">
        <v>3</v>
      </c>
      <c r="D57" s="6">
        <f t="shared" ref="D57:D65" si="42">F57-E57</f>
        <v>4.88</v>
      </c>
      <c r="E57" s="7">
        <v>6.12</v>
      </c>
      <c r="F57" s="21">
        <v>11</v>
      </c>
      <c r="G57" s="40">
        <f t="shared" ref="G57:G65" si="43">F57/2</f>
        <v>5.5</v>
      </c>
      <c r="H57" s="7">
        <f t="shared" si="40"/>
        <v>2.75</v>
      </c>
      <c r="I57" s="7">
        <f t="shared" si="41"/>
        <v>8.25</v>
      </c>
      <c r="J57" s="21" t="str">
        <f t="shared" ref="J57:J65" si="44">IF(E57&gt;=H57,IF(E57&lt;=I57,"SI","NO"),"NO")</f>
        <v>SI</v>
      </c>
      <c r="K57" s="20" t="str">
        <f t="shared" ref="K57:K65" si="45">IF(J57="NO",IF(E57&lt;=H57,"Lim inf",IF(E57&gt;=I57,"Lim Sup","")),"")</f>
        <v/>
      </c>
      <c r="L57" s="6" t="str">
        <f t="shared" ref="L57:L58" si="46">IF(J57="NO",IF(K57="Lim Sup",E57-I57,H57-E57),"")</f>
        <v/>
      </c>
      <c r="M57" s="21" t="str">
        <f t="shared" ref="M57:M65" si="47">IF(J57="NO",IF(K57="Lim Sup","Sobra","Falta"),"")</f>
        <v/>
      </c>
      <c r="N57" s="32">
        <v>3</v>
      </c>
      <c r="O57" s="6">
        <f t="shared" ref="O57:O65" si="48">IF(J57="SI",I57-E57,"")</f>
        <v>2.13</v>
      </c>
      <c r="P57" s="4" t="str">
        <f t="shared" ref="P57:P65" si="49">IF(J57="SI",IF(N57&gt;=O57,"Recibe","Entrega"),"")</f>
        <v>Recibe</v>
      </c>
      <c r="Q57" s="28">
        <f t="shared" ref="Q57:Q65" si="50">IF(P57="Recibe",O57,N57)</f>
        <v>2.13</v>
      </c>
      <c r="R57" s="32">
        <v>6.12</v>
      </c>
      <c r="S57" s="68">
        <v>3</v>
      </c>
      <c r="T57" s="32">
        <v>6.12</v>
      </c>
      <c r="U57" s="68">
        <v>3</v>
      </c>
      <c r="V57" s="55">
        <f>T57-U57</f>
        <v>3.12</v>
      </c>
      <c r="W57" s="57">
        <v>0</v>
      </c>
      <c r="X57" s="55">
        <v>3.12</v>
      </c>
      <c r="Y57" s="57">
        <v>0</v>
      </c>
      <c r="Z57" s="55">
        <v>3.12</v>
      </c>
      <c r="AA57" s="57">
        <v>0</v>
      </c>
    </row>
    <row r="58" spans="1:27" x14ac:dyDescent="0.25">
      <c r="A58">
        <v>3</v>
      </c>
      <c r="B58" s="20">
        <v>5</v>
      </c>
      <c r="C58" s="5" t="s">
        <v>4</v>
      </c>
      <c r="D58" s="6">
        <f t="shared" si="42"/>
        <v>6.6999999999999993</v>
      </c>
      <c r="E58" s="7">
        <v>8.3000000000000007</v>
      </c>
      <c r="F58" s="21">
        <v>15</v>
      </c>
      <c r="G58" s="40">
        <f t="shared" si="43"/>
        <v>7.5</v>
      </c>
      <c r="H58" s="7">
        <f t="shared" si="40"/>
        <v>3.75</v>
      </c>
      <c r="I58" s="7">
        <f t="shared" si="41"/>
        <v>11.25</v>
      </c>
      <c r="J58" s="21" t="str">
        <f t="shared" si="44"/>
        <v>SI</v>
      </c>
      <c r="K58" s="20" t="str">
        <f t="shared" si="45"/>
        <v/>
      </c>
      <c r="L58" s="6" t="str">
        <f t="shared" si="46"/>
        <v/>
      </c>
      <c r="M58" s="21" t="str">
        <f t="shared" si="47"/>
        <v/>
      </c>
      <c r="N58" s="32">
        <v>4</v>
      </c>
      <c r="O58" s="6">
        <f t="shared" si="48"/>
        <v>2.9499999999999993</v>
      </c>
      <c r="P58" s="4" t="str">
        <f t="shared" si="49"/>
        <v>Recibe</v>
      </c>
      <c r="Q58" s="28">
        <f t="shared" si="50"/>
        <v>2.9499999999999993</v>
      </c>
      <c r="R58" s="32">
        <v>8.3000000000000007</v>
      </c>
      <c r="S58" s="68">
        <v>4</v>
      </c>
      <c r="T58" s="32">
        <v>8.3000000000000007</v>
      </c>
      <c r="U58" s="68">
        <v>4</v>
      </c>
      <c r="V58" s="32">
        <v>8.3000000000000007</v>
      </c>
      <c r="W58" s="68">
        <v>4</v>
      </c>
      <c r="X58" s="55">
        <f>V58-W58</f>
        <v>4.3000000000000007</v>
      </c>
      <c r="Y58" s="57">
        <v>0</v>
      </c>
      <c r="Z58" s="55">
        <v>4.3000000000000007</v>
      </c>
      <c r="AA58" s="57">
        <v>0</v>
      </c>
    </row>
    <row r="59" spans="1:27" x14ac:dyDescent="0.25">
      <c r="A59">
        <v>4</v>
      </c>
      <c r="B59" s="20">
        <v>6</v>
      </c>
      <c r="C59" s="5" t="s">
        <v>5</v>
      </c>
      <c r="D59" s="6">
        <f t="shared" si="42"/>
        <v>38.700000000000003</v>
      </c>
      <c r="E59" s="7">
        <v>8.3000000000000007</v>
      </c>
      <c r="F59" s="21">
        <v>47</v>
      </c>
      <c r="G59" s="40">
        <f t="shared" si="43"/>
        <v>23.5</v>
      </c>
      <c r="H59" s="7">
        <f t="shared" si="40"/>
        <v>11.75</v>
      </c>
      <c r="I59" s="7">
        <f t="shared" si="41"/>
        <v>35.25</v>
      </c>
      <c r="J59" s="21" t="str">
        <f t="shared" si="44"/>
        <v>NO</v>
      </c>
      <c r="K59" s="20" t="str">
        <f t="shared" si="45"/>
        <v>Lim inf</v>
      </c>
      <c r="L59" s="6">
        <v>4</v>
      </c>
      <c r="M59" s="21" t="str">
        <f t="shared" si="47"/>
        <v>Falta</v>
      </c>
      <c r="N59" s="32" t="str">
        <f t="shared" ref="N59:N65" si="51">IF(J59="SI",E59-H59,"")</f>
        <v/>
      </c>
      <c r="O59" s="6" t="str">
        <f t="shared" si="48"/>
        <v/>
      </c>
      <c r="P59" s="4" t="str">
        <f t="shared" si="49"/>
        <v/>
      </c>
      <c r="Q59" s="28" t="str">
        <f t="shared" si="50"/>
        <v/>
      </c>
      <c r="R59" s="36">
        <v>8.3000000000000007</v>
      </c>
      <c r="S59" s="44">
        <v>4</v>
      </c>
      <c r="T59" s="36">
        <f>R59+S56</f>
        <v>9.31</v>
      </c>
      <c r="U59" s="44">
        <f>S59-S56</f>
        <v>2.99</v>
      </c>
      <c r="V59" s="55">
        <f>T59+U57</f>
        <v>12.31</v>
      </c>
      <c r="W59" s="57">
        <f>U59-U57</f>
        <v>-9.9999999999997868E-3</v>
      </c>
      <c r="X59" s="55">
        <v>12.31</v>
      </c>
      <c r="Y59" s="57">
        <v>-9.9999999999997868E-3</v>
      </c>
      <c r="Z59" s="55">
        <v>12.31</v>
      </c>
      <c r="AA59" s="57">
        <v>-9.9999999999997868E-3</v>
      </c>
    </row>
    <row r="60" spans="1:27" x14ac:dyDescent="0.25">
      <c r="A60">
        <v>5</v>
      </c>
      <c r="B60" s="20">
        <v>7</v>
      </c>
      <c r="C60" s="5" t="s">
        <v>6</v>
      </c>
      <c r="D60" s="6">
        <f t="shared" si="42"/>
        <v>10.66</v>
      </c>
      <c r="E60" s="7">
        <v>2.34</v>
      </c>
      <c r="F60" s="21">
        <v>13</v>
      </c>
      <c r="G60" s="40">
        <f t="shared" si="43"/>
        <v>6.5</v>
      </c>
      <c r="H60" s="7">
        <f t="shared" si="40"/>
        <v>3.25</v>
      </c>
      <c r="I60" s="7">
        <f t="shared" si="41"/>
        <v>9.75</v>
      </c>
      <c r="J60" s="21" t="str">
        <f t="shared" si="44"/>
        <v>NO</v>
      </c>
      <c r="K60" s="20" t="str">
        <f t="shared" si="45"/>
        <v>Lim inf</v>
      </c>
      <c r="L60" s="6">
        <f t="shared" ref="L60:L61" si="52">IF(J60="NO",IF(K60="Lim Sup",E60-I60,H60-E60),"")</f>
        <v>0.91000000000000014</v>
      </c>
      <c r="M60" s="21" t="str">
        <f t="shared" si="47"/>
        <v>Falta</v>
      </c>
      <c r="N60" s="32" t="str">
        <f t="shared" si="51"/>
        <v/>
      </c>
      <c r="O60" s="6" t="str">
        <f t="shared" si="48"/>
        <v/>
      </c>
      <c r="P60" s="4" t="str">
        <f t="shared" si="49"/>
        <v/>
      </c>
      <c r="Q60" s="28" t="str">
        <f t="shared" si="50"/>
        <v/>
      </c>
      <c r="R60" s="36">
        <v>2.34</v>
      </c>
      <c r="S60" s="44">
        <v>0.91000000000000014</v>
      </c>
      <c r="T60" s="36">
        <v>2.34</v>
      </c>
      <c r="U60" s="44">
        <v>0.91000000000000014</v>
      </c>
      <c r="V60" s="36">
        <v>2.34</v>
      </c>
      <c r="W60" s="44">
        <v>0.91000000000000014</v>
      </c>
      <c r="X60" s="36">
        <v>2.34</v>
      </c>
      <c r="Y60" s="44">
        <v>0.91000000000000014</v>
      </c>
      <c r="Z60" s="55">
        <f>X60+1</f>
        <v>3.34</v>
      </c>
      <c r="AA60" s="57">
        <v>0</v>
      </c>
    </row>
    <row r="61" spans="1:27" x14ac:dyDescent="0.25">
      <c r="A61">
        <v>6</v>
      </c>
      <c r="B61" s="20">
        <v>8</v>
      </c>
      <c r="C61" s="5" t="s">
        <v>7</v>
      </c>
      <c r="D61" s="6">
        <f t="shared" si="42"/>
        <v>5.2</v>
      </c>
      <c r="E61" s="7">
        <v>4.8</v>
      </c>
      <c r="F61" s="21">
        <v>10</v>
      </c>
      <c r="G61" s="40">
        <f t="shared" si="43"/>
        <v>5</v>
      </c>
      <c r="H61" s="7">
        <f t="shared" si="40"/>
        <v>2.5</v>
      </c>
      <c r="I61" s="7">
        <f t="shared" si="41"/>
        <v>7.5</v>
      </c>
      <c r="J61" s="21" t="str">
        <f t="shared" si="44"/>
        <v>SI</v>
      </c>
      <c r="K61" s="20" t="str">
        <f t="shared" si="45"/>
        <v/>
      </c>
      <c r="L61" s="6" t="str">
        <f t="shared" si="52"/>
        <v/>
      </c>
      <c r="M61" s="21" t="str">
        <f t="shared" si="47"/>
        <v/>
      </c>
      <c r="N61" s="32">
        <f t="shared" si="51"/>
        <v>2.2999999999999998</v>
      </c>
      <c r="O61" s="6">
        <f t="shared" si="48"/>
        <v>2.7</v>
      </c>
      <c r="P61" s="4" t="str">
        <f t="shared" si="49"/>
        <v>Entrega</v>
      </c>
      <c r="Q61" s="28">
        <f t="shared" si="50"/>
        <v>2.2999999999999998</v>
      </c>
      <c r="R61" s="32">
        <v>4.8</v>
      </c>
      <c r="S61" s="68">
        <v>2</v>
      </c>
      <c r="T61" s="32">
        <v>4.8</v>
      </c>
      <c r="U61" s="68">
        <v>2</v>
      </c>
      <c r="V61" s="32">
        <v>4.8</v>
      </c>
      <c r="W61" s="68">
        <v>2</v>
      </c>
      <c r="X61" s="32">
        <v>4.8</v>
      </c>
      <c r="Y61" s="68">
        <v>2</v>
      </c>
      <c r="Z61" s="55">
        <f>X61-Y61</f>
        <v>2.8</v>
      </c>
      <c r="AA61" s="57">
        <v>0</v>
      </c>
    </row>
    <row r="62" spans="1:27" x14ac:dyDescent="0.25">
      <c r="A62">
        <v>7</v>
      </c>
      <c r="B62" s="20">
        <v>10</v>
      </c>
      <c r="C62" s="5" t="s">
        <v>8</v>
      </c>
      <c r="D62" s="6">
        <f t="shared" si="42"/>
        <v>17.61</v>
      </c>
      <c r="E62" s="7">
        <v>1.39</v>
      </c>
      <c r="F62" s="21">
        <v>19</v>
      </c>
      <c r="G62" s="40">
        <f t="shared" si="43"/>
        <v>9.5</v>
      </c>
      <c r="H62" s="7">
        <f t="shared" si="40"/>
        <v>4.75</v>
      </c>
      <c r="I62" s="7">
        <f t="shared" si="41"/>
        <v>14.25</v>
      </c>
      <c r="J62" s="21" t="str">
        <f t="shared" si="44"/>
        <v>NO</v>
      </c>
      <c r="K62" s="20" t="str">
        <f t="shared" si="45"/>
        <v>Lim inf</v>
      </c>
      <c r="L62" s="6">
        <v>4</v>
      </c>
      <c r="M62" s="21" t="str">
        <f t="shared" si="47"/>
        <v>Falta</v>
      </c>
      <c r="N62" s="32" t="str">
        <f t="shared" si="51"/>
        <v/>
      </c>
      <c r="O62" s="6" t="str">
        <f t="shared" si="48"/>
        <v/>
      </c>
      <c r="P62" s="4" t="str">
        <f t="shared" si="49"/>
        <v/>
      </c>
      <c r="Q62" s="28" t="str">
        <f t="shared" si="50"/>
        <v/>
      </c>
      <c r="R62" s="36">
        <v>1.39</v>
      </c>
      <c r="S62" s="44">
        <v>4</v>
      </c>
      <c r="T62" s="36">
        <v>1.39</v>
      </c>
      <c r="U62" s="44">
        <v>4</v>
      </c>
      <c r="V62" s="36">
        <v>1.39</v>
      </c>
      <c r="W62" s="44">
        <v>4</v>
      </c>
      <c r="X62" s="55">
        <f>V62+W58</f>
        <v>5.39</v>
      </c>
      <c r="Y62" s="57">
        <f>W62-W58</f>
        <v>0</v>
      </c>
      <c r="Z62" s="55">
        <v>5.39</v>
      </c>
      <c r="AA62" s="57">
        <v>0</v>
      </c>
    </row>
    <row r="63" spans="1:27" x14ac:dyDescent="0.25">
      <c r="A63">
        <v>8</v>
      </c>
      <c r="B63" s="20">
        <v>11</v>
      </c>
      <c r="C63" s="5" t="s">
        <v>9</v>
      </c>
      <c r="D63" s="6">
        <f t="shared" si="42"/>
        <v>8.68</v>
      </c>
      <c r="E63" s="7">
        <v>2.3199999999999998</v>
      </c>
      <c r="F63" s="21">
        <v>11</v>
      </c>
      <c r="G63" s="40">
        <f t="shared" si="43"/>
        <v>5.5</v>
      </c>
      <c r="H63" s="7">
        <f t="shared" si="40"/>
        <v>2.75</v>
      </c>
      <c r="I63" s="7">
        <f t="shared" si="41"/>
        <v>8.25</v>
      </c>
      <c r="J63" s="21" t="str">
        <f t="shared" si="44"/>
        <v>NO</v>
      </c>
      <c r="K63" s="20" t="str">
        <f t="shared" si="45"/>
        <v>Lim inf</v>
      </c>
      <c r="L63" s="6">
        <v>1</v>
      </c>
      <c r="M63" s="21" t="str">
        <f t="shared" si="47"/>
        <v>Falta</v>
      </c>
      <c r="N63" s="32" t="str">
        <f t="shared" si="51"/>
        <v/>
      </c>
      <c r="O63" s="6" t="str">
        <f t="shared" si="48"/>
        <v/>
      </c>
      <c r="P63" s="4" t="str">
        <f t="shared" si="49"/>
        <v/>
      </c>
      <c r="Q63" s="28" t="str">
        <f t="shared" si="50"/>
        <v/>
      </c>
      <c r="R63" s="36">
        <v>2.3199999999999998</v>
      </c>
      <c r="S63" s="44">
        <v>1</v>
      </c>
      <c r="T63" s="36">
        <v>2.3199999999999998</v>
      </c>
      <c r="U63" s="44">
        <v>1</v>
      </c>
      <c r="V63" s="36">
        <v>2.3199999999999998</v>
      </c>
      <c r="W63" s="44">
        <v>1</v>
      </c>
      <c r="X63" s="36">
        <v>2.3199999999999998</v>
      </c>
      <c r="Y63" s="44">
        <v>1</v>
      </c>
      <c r="Z63" s="36">
        <v>2.3199999999999998</v>
      </c>
      <c r="AA63" s="44">
        <v>1</v>
      </c>
    </row>
    <row r="64" spans="1:27" x14ac:dyDescent="0.25">
      <c r="A64">
        <v>9</v>
      </c>
      <c r="B64" s="20">
        <v>12</v>
      </c>
      <c r="C64" s="5" t="s">
        <v>10</v>
      </c>
      <c r="D64" s="6">
        <f t="shared" si="42"/>
        <v>12.74</v>
      </c>
      <c r="E64" s="7">
        <v>3.26</v>
      </c>
      <c r="F64" s="21">
        <v>16</v>
      </c>
      <c r="G64" s="40">
        <f t="shared" si="43"/>
        <v>8</v>
      </c>
      <c r="H64" s="7">
        <f t="shared" si="40"/>
        <v>4</v>
      </c>
      <c r="I64" s="7">
        <f t="shared" si="41"/>
        <v>12</v>
      </c>
      <c r="J64" s="21" t="str">
        <f t="shared" si="44"/>
        <v>NO</v>
      </c>
      <c r="K64" s="20" t="str">
        <f t="shared" si="45"/>
        <v>Lim inf</v>
      </c>
      <c r="L64" s="6">
        <f t="shared" ref="L64" si="53">IF(J64="NO",IF(K64="Lim Sup",E64-I64,H64-E64),"")</f>
        <v>0.74000000000000021</v>
      </c>
      <c r="M64" s="21" t="str">
        <f t="shared" si="47"/>
        <v>Falta</v>
      </c>
      <c r="N64" s="32" t="str">
        <f t="shared" si="51"/>
        <v/>
      </c>
      <c r="O64" s="6" t="str">
        <f t="shared" si="48"/>
        <v/>
      </c>
      <c r="P64" s="4" t="str">
        <f t="shared" si="49"/>
        <v/>
      </c>
      <c r="Q64" s="28" t="str">
        <f t="shared" si="50"/>
        <v/>
      </c>
      <c r="R64" s="36">
        <v>3.26</v>
      </c>
      <c r="S64" s="44">
        <v>0.74000000000000021</v>
      </c>
      <c r="T64" s="36">
        <v>3.26</v>
      </c>
      <c r="U64" s="44">
        <v>0.74000000000000021</v>
      </c>
      <c r="V64" s="36">
        <v>3.26</v>
      </c>
      <c r="W64" s="44">
        <v>0.74000000000000021</v>
      </c>
      <c r="X64" s="36">
        <v>3.26</v>
      </c>
      <c r="Y64" s="44">
        <v>0.74000000000000021</v>
      </c>
      <c r="Z64" s="55">
        <f>X64+1</f>
        <v>4.26</v>
      </c>
      <c r="AA64" s="57">
        <v>0</v>
      </c>
    </row>
    <row r="65" spans="1:27" ht="15.75" thickBot="1" x14ac:dyDescent="0.3">
      <c r="A65">
        <v>10</v>
      </c>
      <c r="B65" s="22">
        <v>13</v>
      </c>
      <c r="C65" s="23" t="s">
        <v>11</v>
      </c>
      <c r="D65" s="24">
        <f t="shared" si="42"/>
        <v>10.56</v>
      </c>
      <c r="E65" s="7">
        <v>3.44</v>
      </c>
      <c r="F65" s="26">
        <v>14</v>
      </c>
      <c r="G65" s="41">
        <f t="shared" si="43"/>
        <v>7</v>
      </c>
      <c r="H65" s="25">
        <f t="shared" si="40"/>
        <v>3.5</v>
      </c>
      <c r="I65" s="25">
        <f t="shared" si="41"/>
        <v>10.5</v>
      </c>
      <c r="J65" s="26" t="str">
        <f t="shared" si="44"/>
        <v>NO</v>
      </c>
      <c r="K65" s="22" t="str">
        <f t="shared" si="45"/>
        <v>Lim inf</v>
      </c>
      <c r="L65" s="24">
        <v>1</v>
      </c>
      <c r="M65" s="26" t="str">
        <f t="shared" si="47"/>
        <v>Falta</v>
      </c>
      <c r="N65" s="33" t="str">
        <f t="shared" si="51"/>
        <v/>
      </c>
      <c r="O65" s="24" t="str">
        <f t="shared" si="48"/>
        <v/>
      </c>
      <c r="P65" s="37" t="str">
        <f t="shared" si="49"/>
        <v/>
      </c>
      <c r="Q65" s="34" t="str">
        <f t="shared" si="50"/>
        <v/>
      </c>
      <c r="R65" s="71">
        <v>3.44</v>
      </c>
      <c r="S65" s="72">
        <v>1</v>
      </c>
      <c r="T65" s="71">
        <v>3.44</v>
      </c>
      <c r="U65" s="72">
        <v>1</v>
      </c>
      <c r="V65" s="71">
        <v>3.44</v>
      </c>
      <c r="W65" s="72">
        <v>1</v>
      </c>
      <c r="X65" s="71">
        <v>3.44</v>
      </c>
      <c r="Y65" s="72">
        <v>1</v>
      </c>
      <c r="Z65" s="71">
        <v>3.44</v>
      </c>
      <c r="AA65" s="72">
        <v>1</v>
      </c>
    </row>
    <row r="69" spans="1:27" x14ac:dyDescent="0.25">
      <c r="B69" s="73"/>
      <c r="D69" s="73"/>
      <c r="E69" s="73"/>
      <c r="F69" s="73"/>
      <c r="G69" s="73"/>
      <c r="H69" s="73"/>
      <c r="I69" s="73"/>
      <c r="J69" s="73"/>
      <c r="K69" s="73"/>
      <c r="L69" s="73"/>
      <c r="M69" s="73"/>
    </row>
    <row r="70" spans="1:27" x14ac:dyDescent="0.25">
      <c r="B70" s="73"/>
      <c r="D70" s="74"/>
      <c r="E70" s="74"/>
      <c r="F70" s="73"/>
      <c r="G70" s="74"/>
      <c r="H70" s="74"/>
      <c r="I70" s="74"/>
      <c r="J70" s="73"/>
      <c r="K70" s="73"/>
      <c r="L70" s="74"/>
      <c r="M70" s="73"/>
      <c r="N70" s="3"/>
    </row>
    <row r="71" spans="1:27" x14ac:dyDescent="0.25">
      <c r="B71" s="73"/>
      <c r="D71" s="74"/>
      <c r="E71" s="74"/>
      <c r="F71" s="73"/>
      <c r="G71" s="74"/>
      <c r="H71" s="74"/>
      <c r="I71" s="74"/>
      <c r="J71" s="73"/>
      <c r="K71" s="73"/>
      <c r="L71" s="74"/>
      <c r="M71" s="73"/>
      <c r="N71" s="3"/>
    </row>
    <row r="72" spans="1:27" x14ac:dyDescent="0.25">
      <c r="B72" s="73"/>
      <c r="D72" s="74"/>
      <c r="E72" s="74"/>
      <c r="F72" s="73"/>
      <c r="G72" s="74"/>
      <c r="H72" s="74"/>
      <c r="I72" s="74"/>
      <c r="J72" s="73"/>
      <c r="K72" s="73"/>
      <c r="L72" s="74"/>
      <c r="M72" s="73"/>
      <c r="N72" s="3"/>
    </row>
    <row r="73" spans="1:27" x14ac:dyDescent="0.25">
      <c r="B73" s="73"/>
      <c r="D73" s="74"/>
      <c r="E73" s="74"/>
      <c r="F73" s="73"/>
      <c r="G73" s="74"/>
      <c r="H73" s="74"/>
      <c r="I73" s="74"/>
      <c r="J73" s="73"/>
      <c r="K73" s="73"/>
      <c r="L73" s="74"/>
      <c r="M73" s="73"/>
      <c r="N73" s="3"/>
    </row>
    <row r="74" spans="1:27" x14ac:dyDescent="0.25">
      <c r="B74" s="73"/>
      <c r="D74" s="74"/>
      <c r="E74" s="74"/>
      <c r="F74" s="73"/>
      <c r="G74" s="74"/>
      <c r="H74" s="74"/>
      <c r="I74" s="74"/>
      <c r="J74" s="73"/>
      <c r="K74" s="73"/>
      <c r="L74" s="74"/>
      <c r="M74" s="73"/>
      <c r="N74" s="3"/>
    </row>
    <row r="75" spans="1:27" x14ac:dyDescent="0.25">
      <c r="B75" s="73"/>
      <c r="D75" s="74"/>
      <c r="E75" s="74"/>
      <c r="F75" s="73"/>
      <c r="G75" s="74"/>
      <c r="H75" s="74"/>
      <c r="I75" s="74"/>
      <c r="J75" s="73"/>
      <c r="K75" s="73"/>
      <c r="L75" s="74"/>
      <c r="M75" s="73"/>
      <c r="N75" s="3"/>
    </row>
    <row r="76" spans="1:27" x14ac:dyDescent="0.25">
      <c r="B76" s="73"/>
      <c r="D76" s="74"/>
      <c r="E76" s="74"/>
      <c r="F76" s="73"/>
      <c r="G76" s="74"/>
      <c r="H76" s="74"/>
      <c r="I76" s="74"/>
      <c r="J76" s="73"/>
      <c r="K76" s="73"/>
      <c r="L76" s="74"/>
      <c r="M76" s="73"/>
      <c r="N76" s="3"/>
    </row>
    <row r="77" spans="1:27" x14ac:dyDescent="0.25">
      <c r="B77" s="73"/>
      <c r="D77" s="74"/>
      <c r="E77" s="74"/>
      <c r="F77" s="73"/>
      <c r="G77" s="74"/>
      <c r="H77" s="74"/>
      <c r="I77" s="74"/>
      <c r="J77" s="73"/>
      <c r="K77" s="73"/>
      <c r="L77" s="74"/>
      <c r="M77" s="73"/>
      <c r="N77" s="3"/>
    </row>
    <row r="78" spans="1:27" x14ac:dyDescent="0.25">
      <c r="B78" s="73"/>
      <c r="D78" s="74"/>
      <c r="E78" s="74"/>
      <c r="F78" s="73"/>
      <c r="G78" s="74"/>
      <c r="H78" s="74"/>
      <c r="I78" s="74"/>
      <c r="J78" s="73"/>
      <c r="K78" s="73"/>
      <c r="L78" s="74"/>
      <c r="M78" s="73"/>
      <c r="N78" s="3"/>
    </row>
    <row r="79" spans="1:27" x14ac:dyDescent="0.25">
      <c r="B79" s="73"/>
      <c r="D79" s="74"/>
      <c r="E79" s="74"/>
      <c r="F79" s="73"/>
      <c r="G79" s="74"/>
      <c r="H79" s="74"/>
      <c r="I79" s="74"/>
      <c r="J79" s="73"/>
      <c r="K79" s="73"/>
      <c r="L79" s="74"/>
      <c r="M79" s="73"/>
      <c r="N79" s="3"/>
    </row>
  </sheetData>
  <mergeCells count="33">
    <mergeCell ref="K54:M54"/>
    <mergeCell ref="N54:Q54"/>
    <mergeCell ref="K22:M22"/>
    <mergeCell ref="N22:Q22"/>
    <mergeCell ref="K38:M38"/>
    <mergeCell ref="N38:Q38"/>
    <mergeCell ref="Z6:AA6"/>
    <mergeCell ref="K6:M6"/>
    <mergeCell ref="N6:Q6"/>
    <mergeCell ref="AB6:AC6"/>
    <mergeCell ref="R5:AC5"/>
    <mergeCell ref="R6:S6"/>
    <mergeCell ref="T6:U6"/>
    <mergeCell ref="V6:W6"/>
    <mergeCell ref="X6:Y6"/>
    <mergeCell ref="R21:AA21"/>
    <mergeCell ref="R38:S38"/>
    <mergeCell ref="T38:U38"/>
    <mergeCell ref="V38:W38"/>
    <mergeCell ref="X38:Y38"/>
    <mergeCell ref="Z38:AA38"/>
    <mergeCell ref="R37:AA37"/>
    <mergeCell ref="R22:S22"/>
    <mergeCell ref="T22:U22"/>
    <mergeCell ref="V22:W22"/>
    <mergeCell ref="X22:Y22"/>
    <mergeCell ref="Z22:AA22"/>
    <mergeCell ref="R53:AA53"/>
    <mergeCell ref="R54:S54"/>
    <mergeCell ref="T54:U54"/>
    <mergeCell ref="V54:W54"/>
    <mergeCell ref="X54:Y54"/>
    <mergeCell ref="Z54:AA5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54EC-D517-4C8A-AE90-D19DB0190EFE}">
  <dimension ref="A1:AA65"/>
  <sheetViews>
    <sheetView topLeftCell="D48" workbookViewId="0">
      <selection activeCell="J3" sqref="J3"/>
    </sheetView>
  </sheetViews>
  <sheetFormatPr baseColWidth="10" defaultRowHeight="15" x14ac:dyDescent="0.25"/>
  <cols>
    <col min="1" max="2" width="3" bestFit="1" customWidth="1"/>
    <col min="3" max="3" width="29.42578125" bestFit="1" customWidth="1"/>
    <col min="4" max="4" width="6.7109375" bestFit="1" customWidth="1"/>
    <col min="5" max="5" width="4.7109375" bestFit="1" customWidth="1"/>
    <col min="6" max="6" width="5.140625" bestFit="1" customWidth="1"/>
    <col min="7" max="7" width="4.5703125" bestFit="1" customWidth="1"/>
    <col min="8" max="8" width="7" bestFit="1" customWidth="1"/>
    <col min="9" max="11" width="7.85546875" bestFit="1" customWidth="1"/>
    <col min="12" max="12" width="9.85546875" bestFit="1" customWidth="1"/>
    <col min="13" max="13" width="11.140625" bestFit="1" customWidth="1"/>
    <col min="14" max="14" width="10" bestFit="1" customWidth="1"/>
    <col min="15" max="15" width="10.85546875" bestFit="1" customWidth="1"/>
    <col min="16" max="16" width="7.7109375" bestFit="1" customWidth="1"/>
    <col min="17" max="17" width="8.85546875" bestFit="1" customWidth="1"/>
    <col min="18" max="18" width="4.7109375" bestFit="1" customWidth="1"/>
    <col min="19" max="19" width="10.7109375" bestFit="1" customWidth="1"/>
    <col min="20" max="20" width="4.7109375" bestFit="1" customWidth="1"/>
    <col min="22" max="22" width="4.7109375" bestFit="1" customWidth="1"/>
    <col min="24" max="24" width="4.7109375" bestFit="1" customWidth="1"/>
    <col min="26" max="26" width="4.7109375" bestFit="1" customWidth="1"/>
  </cols>
  <sheetData>
    <row r="1" spans="1:25" x14ac:dyDescent="0.25">
      <c r="C1" s="42" t="s">
        <v>16</v>
      </c>
      <c r="D1" s="17" t="s">
        <v>17</v>
      </c>
      <c r="E1" s="1">
        <v>0.5</v>
      </c>
    </row>
    <row r="4" spans="1:25" ht="15.75" thickBot="1" x14ac:dyDescent="0.3"/>
    <row r="5" spans="1:25" ht="15.75" thickBot="1" x14ac:dyDescent="0.3">
      <c r="C5" s="2">
        <v>44809.833333333328</v>
      </c>
      <c r="R5" s="77" t="s">
        <v>30</v>
      </c>
      <c r="S5" s="78"/>
      <c r="T5" s="78"/>
      <c r="U5" s="78"/>
      <c r="V5" s="78"/>
      <c r="W5" s="78"/>
      <c r="X5" s="78"/>
      <c r="Y5" s="79"/>
    </row>
    <row r="6" spans="1:25" ht="15.75" thickBot="1" x14ac:dyDescent="0.3">
      <c r="K6" s="77" t="s">
        <v>28</v>
      </c>
      <c r="L6" s="78"/>
      <c r="M6" s="79"/>
      <c r="N6" s="77" t="s">
        <v>20</v>
      </c>
      <c r="O6" s="78"/>
      <c r="P6" s="78"/>
      <c r="Q6" s="78"/>
      <c r="R6" s="77" t="s">
        <v>36</v>
      </c>
      <c r="S6" s="79"/>
      <c r="T6" s="77" t="s">
        <v>46</v>
      </c>
      <c r="U6" s="79"/>
      <c r="V6" s="77" t="s">
        <v>47</v>
      </c>
      <c r="W6" s="79"/>
      <c r="X6" s="77" t="s">
        <v>48</v>
      </c>
      <c r="Y6" s="79"/>
    </row>
    <row r="7" spans="1:25" ht="15.75" thickBot="1" x14ac:dyDescent="0.3">
      <c r="B7" s="12" t="s">
        <v>0</v>
      </c>
      <c r="C7" s="13" t="s">
        <v>1</v>
      </c>
      <c r="D7" s="14" t="s">
        <v>12</v>
      </c>
      <c r="E7" s="65" t="s">
        <v>13</v>
      </c>
      <c r="F7" s="16" t="s">
        <v>14</v>
      </c>
      <c r="G7" s="38" t="s">
        <v>15</v>
      </c>
      <c r="H7" s="15" t="s">
        <v>18</v>
      </c>
      <c r="I7" s="15" t="s">
        <v>19</v>
      </c>
      <c r="J7" s="16" t="s">
        <v>20</v>
      </c>
      <c r="K7" s="12" t="s">
        <v>22</v>
      </c>
      <c r="L7" s="14" t="s">
        <v>23</v>
      </c>
      <c r="M7" s="16" t="s">
        <v>24</v>
      </c>
      <c r="N7" s="12" t="s">
        <v>25</v>
      </c>
      <c r="O7" s="14" t="s">
        <v>26</v>
      </c>
      <c r="P7" s="14" t="s">
        <v>27</v>
      </c>
      <c r="Q7" s="43" t="s">
        <v>29</v>
      </c>
      <c r="R7" s="12" t="s">
        <v>13</v>
      </c>
      <c r="S7" s="16" t="s">
        <v>31</v>
      </c>
      <c r="T7" s="12" t="s">
        <v>13</v>
      </c>
      <c r="U7" s="16" t="s">
        <v>31</v>
      </c>
      <c r="V7" s="12" t="s">
        <v>13</v>
      </c>
      <c r="W7" s="16" t="s">
        <v>31</v>
      </c>
      <c r="X7" s="12" t="s">
        <v>13</v>
      </c>
      <c r="Y7" s="16" t="s">
        <v>31</v>
      </c>
    </row>
    <row r="8" spans="1:25" x14ac:dyDescent="0.25">
      <c r="A8">
        <v>1</v>
      </c>
      <c r="B8" s="18">
        <v>3</v>
      </c>
      <c r="C8" s="9" t="s">
        <v>2</v>
      </c>
      <c r="D8" s="10">
        <f>F8-E8</f>
        <v>12.33</v>
      </c>
      <c r="E8" s="7">
        <v>4.67</v>
      </c>
      <c r="F8" s="19">
        <v>17</v>
      </c>
      <c r="G8" s="39">
        <f>F8/2</f>
        <v>8.5</v>
      </c>
      <c r="H8" s="11">
        <f t="shared" ref="H8:H17" si="0">G8-$E$1*G8</f>
        <v>4.25</v>
      </c>
      <c r="I8" s="11">
        <f t="shared" ref="I8:I17" si="1">G8+$E$1*G8</f>
        <v>12.75</v>
      </c>
      <c r="J8" s="19" t="str">
        <f>IF(E8&gt;=H8,IF(E8&lt;=I8,"SI","NO"),"NO")</f>
        <v>SI</v>
      </c>
      <c r="K8" s="29" t="str">
        <f>IF(J8="NO",IF(E8&lt;=H8,"Lim inf",IF(E8&gt;=I8,"Lim Sup","")),"")</f>
        <v/>
      </c>
      <c r="L8" s="30" t="str">
        <f>IF(J8="NO",IF(K8="Lim Sup",E8-I8,H8-E8),"")</f>
        <v/>
      </c>
      <c r="M8" s="31" t="str">
        <f>IF(J8="NO",IF(K8="Lim Sup","Sobra","Falta"),"")</f>
        <v/>
      </c>
      <c r="N8" s="66">
        <v>1</v>
      </c>
      <c r="O8" s="10">
        <f>IF(J8="SI",I8-E8,"")</f>
        <v>8.08</v>
      </c>
      <c r="P8" s="8" t="str">
        <f>IF(J8="SI",IF(N8&gt;=O8,"Recibe","Entrega"),"")</f>
        <v>Entrega</v>
      </c>
      <c r="Q8" s="67">
        <f>IF(P8="Recibe",O8,N8)</f>
        <v>1</v>
      </c>
      <c r="R8" s="32">
        <v>4.67</v>
      </c>
      <c r="S8" s="21">
        <v>1</v>
      </c>
      <c r="T8" s="55">
        <f>R8-S8</f>
        <v>3.67</v>
      </c>
      <c r="U8" s="52">
        <v>0</v>
      </c>
      <c r="V8" s="55">
        <v>3.67</v>
      </c>
      <c r="W8" s="57">
        <v>0</v>
      </c>
      <c r="X8" s="55">
        <v>3.67</v>
      </c>
      <c r="Y8" s="57">
        <v>0</v>
      </c>
    </row>
    <row r="9" spans="1:25" x14ac:dyDescent="0.25">
      <c r="A9">
        <v>2</v>
      </c>
      <c r="B9" s="20">
        <v>4</v>
      </c>
      <c r="C9" s="5" t="s">
        <v>3</v>
      </c>
      <c r="D9" s="6">
        <f t="shared" ref="D9:D17" si="2">F9-E9</f>
        <v>6.49</v>
      </c>
      <c r="E9" s="7">
        <v>4.51</v>
      </c>
      <c r="F9" s="21">
        <v>11</v>
      </c>
      <c r="G9" s="40">
        <f t="shared" ref="G9:G17" si="3">F9/2</f>
        <v>5.5</v>
      </c>
      <c r="H9" s="7">
        <f t="shared" si="0"/>
        <v>2.75</v>
      </c>
      <c r="I9" s="7">
        <f t="shared" si="1"/>
        <v>8.25</v>
      </c>
      <c r="J9" s="21" t="str">
        <f t="shared" ref="J9:J17" si="4">IF(E9&gt;=H9,IF(E9&lt;=I9,"SI","NO"),"NO")</f>
        <v>SI</v>
      </c>
      <c r="K9" s="20" t="str">
        <f t="shared" ref="K9:K17" si="5">IF(J9="NO",IF(E9&lt;=H9,"Lim inf",IF(E9&gt;=I9,"Lim Sup","")),"")</f>
        <v/>
      </c>
      <c r="L9" s="6" t="str">
        <f t="shared" ref="L9:L17" si="6">IF(J9="NO",IF(K9="Lim Sup",E9-I9,H9-E9),"")</f>
        <v/>
      </c>
      <c r="M9" s="21" t="str">
        <f t="shared" ref="M9:M17" si="7">IF(J9="NO",IF(K9="Lim Sup","Sobra","Falta"),"")</f>
        <v/>
      </c>
      <c r="N9" s="32">
        <v>3</v>
      </c>
      <c r="O9" s="6">
        <f t="shared" ref="O9:O17" si="8">IF(J9="SI",I9-E9,"")</f>
        <v>3.74</v>
      </c>
      <c r="P9" s="4" t="str">
        <f t="shared" ref="P9:P17" si="9">IF(J9="SI",IF(N9&gt;=O9,"Recibe","Entrega"),"")</f>
        <v>Entrega</v>
      </c>
      <c r="Q9" s="28">
        <f t="shared" ref="Q9:Q17" si="10">IF(P9="Recibe",O9,N9)</f>
        <v>3</v>
      </c>
      <c r="R9" s="32">
        <v>4.51</v>
      </c>
      <c r="S9" s="21">
        <v>3</v>
      </c>
      <c r="T9" s="32">
        <v>4.51</v>
      </c>
      <c r="U9" s="68">
        <v>3</v>
      </c>
      <c r="V9" s="55">
        <f>T9-U9</f>
        <v>1.5099999999999998</v>
      </c>
      <c r="W9" s="57">
        <v>0</v>
      </c>
      <c r="X9" s="55">
        <v>1.5099999999999998</v>
      </c>
      <c r="Y9" s="57">
        <v>0</v>
      </c>
    </row>
    <row r="10" spans="1:25" x14ac:dyDescent="0.25">
      <c r="A10">
        <v>3</v>
      </c>
      <c r="B10" s="20">
        <v>5</v>
      </c>
      <c r="C10" s="5" t="s">
        <v>4</v>
      </c>
      <c r="D10" s="6">
        <f t="shared" si="2"/>
        <v>12.57</v>
      </c>
      <c r="E10" s="7">
        <v>2.4300000000000002</v>
      </c>
      <c r="F10" s="21">
        <v>15</v>
      </c>
      <c r="G10" s="40">
        <f t="shared" si="3"/>
        <v>7.5</v>
      </c>
      <c r="H10" s="7">
        <f t="shared" si="0"/>
        <v>3.75</v>
      </c>
      <c r="I10" s="7">
        <f t="shared" si="1"/>
        <v>11.25</v>
      </c>
      <c r="J10" s="21" t="str">
        <f t="shared" si="4"/>
        <v>NO</v>
      </c>
      <c r="K10" s="20" t="str">
        <f t="shared" si="5"/>
        <v>Lim inf</v>
      </c>
      <c r="L10" s="6">
        <v>2</v>
      </c>
      <c r="M10" s="21" t="str">
        <f t="shared" si="7"/>
        <v>Falta</v>
      </c>
      <c r="N10" s="32"/>
      <c r="O10" s="6" t="str">
        <f t="shared" si="8"/>
        <v/>
      </c>
      <c r="P10" s="4" t="str">
        <f t="shared" si="9"/>
        <v/>
      </c>
      <c r="Q10" s="28"/>
      <c r="R10" s="36">
        <v>2.4300000000000002</v>
      </c>
      <c r="S10" s="49">
        <v>2</v>
      </c>
      <c r="T10" s="36">
        <v>2.4300000000000002</v>
      </c>
      <c r="U10" s="44">
        <v>2</v>
      </c>
      <c r="V10" s="36">
        <v>2.4300000000000002</v>
      </c>
      <c r="W10" s="44">
        <v>2</v>
      </c>
      <c r="X10" s="36">
        <v>2.4300000000000002</v>
      </c>
      <c r="Y10" s="44">
        <v>2</v>
      </c>
    </row>
    <row r="11" spans="1:25" x14ac:dyDescent="0.25">
      <c r="A11">
        <v>4</v>
      </c>
      <c r="B11" s="20">
        <v>6</v>
      </c>
      <c r="C11" s="5" t="s">
        <v>5</v>
      </c>
      <c r="D11" s="6">
        <f t="shared" si="2"/>
        <v>37.07</v>
      </c>
      <c r="E11" s="7">
        <v>9.93</v>
      </c>
      <c r="F11" s="21">
        <v>47</v>
      </c>
      <c r="G11" s="40">
        <f t="shared" si="3"/>
        <v>23.5</v>
      </c>
      <c r="H11" s="7">
        <f t="shared" si="0"/>
        <v>11.75</v>
      </c>
      <c r="I11" s="7">
        <f t="shared" si="1"/>
        <v>35.25</v>
      </c>
      <c r="J11" s="21" t="str">
        <f t="shared" si="4"/>
        <v>NO</v>
      </c>
      <c r="K11" s="20" t="str">
        <f t="shared" si="5"/>
        <v>Lim inf</v>
      </c>
      <c r="L11" s="6">
        <v>2</v>
      </c>
      <c r="M11" s="21" t="str">
        <f t="shared" si="7"/>
        <v>Falta</v>
      </c>
      <c r="N11" s="32" t="str">
        <f t="shared" ref="N11:N17" si="11">IF(J11="SI",E11-H11,"")</f>
        <v/>
      </c>
      <c r="O11" s="6" t="str">
        <f t="shared" si="8"/>
        <v/>
      </c>
      <c r="P11" s="4" t="str">
        <f t="shared" si="9"/>
        <v/>
      </c>
      <c r="Q11" s="28" t="str">
        <f t="shared" si="10"/>
        <v/>
      </c>
      <c r="R11" s="36">
        <v>9.93</v>
      </c>
      <c r="S11" s="49">
        <v>2</v>
      </c>
      <c r="T11" s="36">
        <v>9.93</v>
      </c>
      <c r="U11" s="44">
        <v>2</v>
      </c>
      <c r="V11" s="36">
        <v>9.93</v>
      </c>
      <c r="W11" s="44">
        <v>2</v>
      </c>
      <c r="X11" s="55">
        <f>V11+W13</f>
        <v>11.93</v>
      </c>
      <c r="Y11" s="57">
        <f>W11-W13</f>
        <v>0</v>
      </c>
    </row>
    <row r="12" spans="1:25" x14ac:dyDescent="0.25">
      <c r="A12">
        <v>5</v>
      </c>
      <c r="B12" s="20">
        <v>7</v>
      </c>
      <c r="C12" s="5" t="s">
        <v>6</v>
      </c>
      <c r="D12" s="6">
        <f t="shared" si="2"/>
        <v>10</v>
      </c>
      <c r="E12" s="7">
        <v>3</v>
      </c>
      <c r="F12" s="21">
        <v>13</v>
      </c>
      <c r="G12" s="40">
        <f t="shared" si="3"/>
        <v>6.5</v>
      </c>
      <c r="H12" s="7">
        <f t="shared" si="0"/>
        <v>3.25</v>
      </c>
      <c r="I12" s="7">
        <f t="shared" si="1"/>
        <v>9.75</v>
      </c>
      <c r="J12" s="21" t="s">
        <v>21</v>
      </c>
      <c r="K12" s="20" t="str">
        <f t="shared" si="5"/>
        <v/>
      </c>
      <c r="L12" s="6" t="str">
        <f t="shared" si="6"/>
        <v/>
      </c>
      <c r="M12" s="21" t="str">
        <f t="shared" si="7"/>
        <v/>
      </c>
      <c r="N12" s="32">
        <f t="shared" si="11"/>
        <v>-0.25</v>
      </c>
      <c r="O12" s="6">
        <f t="shared" si="8"/>
        <v>6.75</v>
      </c>
      <c r="P12" s="4" t="str">
        <f t="shared" si="9"/>
        <v>Entrega</v>
      </c>
      <c r="Q12" s="28">
        <f t="shared" si="10"/>
        <v>-0.25</v>
      </c>
      <c r="R12" s="55">
        <v>3</v>
      </c>
      <c r="S12" s="52">
        <v>0</v>
      </c>
      <c r="T12" s="55">
        <v>3</v>
      </c>
      <c r="U12" s="57">
        <v>0</v>
      </c>
      <c r="V12" s="55">
        <v>3</v>
      </c>
      <c r="W12" s="57">
        <v>0</v>
      </c>
      <c r="X12" s="55">
        <v>3</v>
      </c>
      <c r="Y12" s="57">
        <v>0</v>
      </c>
    </row>
    <row r="13" spans="1:25" x14ac:dyDescent="0.25">
      <c r="A13">
        <v>6</v>
      </c>
      <c r="B13" s="20">
        <v>8</v>
      </c>
      <c r="C13" s="5" t="s">
        <v>7</v>
      </c>
      <c r="D13" s="6">
        <f t="shared" si="2"/>
        <v>5.16</v>
      </c>
      <c r="E13" s="7">
        <v>4.84</v>
      </c>
      <c r="F13" s="21">
        <v>10</v>
      </c>
      <c r="G13" s="40">
        <f t="shared" si="3"/>
        <v>5</v>
      </c>
      <c r="H13" s="7">
        <f t="shared" si="0"/>
        <v>2.5</v>
      </c>
      <c r="I13" s="7">
        <f t="shared" si="1"/>
        <v>7.5</v>
      </c>
      <c r="J13" s="21" t="str">
        <f t="shared" si="4"/>
        <v>SI</v>
      </c>
      <c r="K13" s="20" t="str">
        <f t="shared" si="5"/>
        <v/>
      </c>
      <c r="L13" s="6" t="str">
        <f t="shared" si="6"/>
        <v/>
      </c>
      <c r="M13" s="21" t="str">
        <f t="shared" si="7"/>
        <v/>
      </c>
      <c r="N13" s="32">
        <f t="shared" si="11"/>
        <v>2.34</v>
      </c>
      <c r="O13" s="6">
        <f t="shared" si="8"/>
        <v>2.66</v>
      </c>
      <c r="P13" s="4" t="str">
        <f t="shared" si="9"/>
        <v>Entrega</v>
      </c>
      <c r="Q13" s="28">
        <f t="shared" si="10"/>
        <v>2.34</v>
      </c>
      <c r="R13" s="32">
        <v>4.84</v>
      </c>
      <c r="S13" s="21">
        <v>2</v>
      </c>
      <c r="T13" s="32">
        <v>4.84</v>
      </c>
      <c r="U13" s="68">
        <v>2</v>
      </c>
      <c r="V13" s="32">
        <v>4.84</v>
      </c>
      <c r="W13" s="68">
        <v>2</v>
      </c>
      <c r="X13" s="55">
        <f>V13-W13</f>
        <v>2.84</v>
      </c>
      <c r="Y13" s="57">
        <v>0</v>
      </c>
    </row>
    <row r="14" spans="1:25" x14ac:dyDescent="0.25">
      <c r="A14">
        <v>7</v>
      </c>
      <c r="B14" s="20">
        <v>10</v>
      </c>
      <c r="C14" s="5" t="s">
        <v>8</v>
      </c>
      <c r="D14" s="6">
        <f t="shared" si="2"/>
        <v>17.97</v>
      </c>
      <c r="E14" s="7">
        <v>1.03</v>
      </c>
      <c r="F14" s="21">
        <v>19</v>
      </c>
      <c r="G14" s="40">
        <f t="shared" si="3"/>
        <v>9.5</v>
      </c>
      <c r="H14" s="7">
        <f t="shared" si="0"/>
        <v>4.75</v>
      </c>
      <c r="I14" s="7">
        <f t="shared" si="1"/>
        <v>14.25</v>
      </c>
      <c r="J14" s="21" t="str">
        <f t="shared" si="4"/>
        <v>NO</v>
      </c>
      <c r="K14" s="20" t="str">
        <f t="shared" si="5"/>
        <v>Lim inf</v>
      </c>
      <c r="L14" s="6">
        <f>IF(J14="NO",IF(K14="Lim Sup",E14-I14,H14-E14),"")</f>
        <v>3.7199999999999998</v>
      </c>
      <c r="M14" s="21" t="str">
        <f t="shared" si="7"/>
        <v>Falta</v>
      </c>
      <c r="N14" s="32" t="str">
        <f t="shared" si="11"/>
        <v/>
      </c>
      <c r="O14" s="6" t="str">
        <f t="shared" si="8"/>
        <v/>
      </c>
      <c r="P14" s="4" t="str">
        <f t="shared" si="9"/>
        <v/>
      </c>
      <c r="Q14" s="28" t="str">
        <f t="shared" si="10"/>
        <v/>
      </c>
      <c r="R14" s="36">
        <v>1.03</v>
      </c>
      <c r="S14" s="49">
        <v>4</v>
      </c>
      <c r="T14" s="36">
        <f>R14+S8</f>
        <v>2.0300000000000002</v>
      </c>
      <c r="U14" s="44">
        <f>S14-S8</f>
        <v>3</v>
      </c>
      <c r="V14" s="55">
        <f>T14+U9</f>
        <v>5.03</v>
      </c>
      <c r="W14" s="57">
        <f>U14-U9</f>
        <v>0</v>
      </c>
      <c r="X14" s="55">
        <v>5.03</v>
      </c>
      <c r="Y14" s="57">
        <v>0</v>
      </c>
    </row>
    <row r="15" spans="1:25" x14ac:dyDescent="0.25">
      <c r="A15">
        <v>8</v>
      </c>
      <c r="B15" s="20">
        <v>11</v>
      </c>
      <c r="C15" s="5" t="s">
        <v>9</v>
      </c>
      <c r="D15" s="6">
        <f t="shared" si="2"/>
        <v>8.9600000000000009</v>
      </c>
      <c r="E15" s="7">
        <v>2.04</v>
      </c>
      <c r="F15" s="21">
        <v>11</v>
      </c>
      <c r="G15" s="40">
        <f t="shared" si="3"/>
        <v>5.5</v>
      </c>
      <c r="H15" s="7">
        <f t="shared" si="0"/>
        <v>2.75</v>
      </c>
      <c r="I15" s="7">
        <f t="shared" si="1"/>
        <v>8.25</v>
      </c>
      <c r="J15" s="21" t="str">
        <f t="shared" si="4"/>
        <v>NO</v>
      </c>
      <c r="K15" s="20" t="str">
        <f t="shared" si="5"/>
        <v>Lim inf</v>
      </c>
      <c r="L15" s="6">
        <v>1</v>
      </c>
      <c r="M15" s="21" t="str">
        <f t="shared" si="7"/>
        <v>Falta</v>
      </c>
      <c r="N15" s="32" t="str">
        <f t="shared" si="11"/>
        <v/>
      </c>
      <c r="O15" s="6" t="str">
        <f t="shared" si="8"/>
        <v/>
      </c>
      <c r="P15" s="4" t="str">
        <f t="shared" si="9"/>
        <v/>
      </c>
      <c r="Q15" s="28" t="str">
        <f t="shared" si="10"/>
        <v/>
      </c>
      <c r="R15" s="36">
        <v>2.04</v>
      </c>
      <c r="S15" s="49">
        <v>1</v>
      </c>
      <c r="T15" s="36">
        <v>2.04</v>
      </c>
      <c r="U15" s="44">
        <v>1</v>
      </c>
      <c r="V15" s="36">
        <v>2.04</v>
      </c>
      <c r="W15" s="44">
        <v>1</v>
      </c>
      <c r="X15" s="36">
        <v>2.04</v>
      </c>
      <c r="Y15" s="44">
        <v>1</v>
      </c>
    </row>
    <row r="16" spans="1:25" x14ac:dyDescent="0.25">
      <c r="A16">
        <v>9</v>
      </c>
      <c r="B16" s="20">
        <v>12</v>
      </c>
      <c r="C16" s="5" t="s">
        <v>10</v>
      </c>
      <c r="D16" s="6">
        <f t="shared" si="2"/>
        <v>13.09</v>
      </c>
      <c r="E16" s="7">
        <v>2.91</v>
      </c>
      <c r="F16" s="21">
        <v>16</v>
      </c>
      <c r="G16" s="40">
        <f t="shared" si="3"/>
        <v>8</v>
      </c>
      <c r="H16" s="7">
        <f t="shared" si="0"/>
        <v>4</v>
      </c>
      <c r="I16" s="7">
        <f t="shared" si="1"/>
        <v>12</v>
      </c>
      <c r="J16" s="21" t="str">
        <f t="shared" si="4"/>
        <v>NO</v>
      </c>
      <c r="K16" s="20" t="str">
        <f t="shared" si="5"/>
        <v>Lim inf</v>
      </c>
      <c r="L16" s="6">
        <f t="shared" si="6"/>
        <v>1.0899999999999999</v>
      </c>
      <c r="M16" s="21" t="str">
        <f t="shared" si="7"/>
        <v>Falta</v>
      </c>
      <c r="N16" s="32" t="str">
        <f t="shared" si="11"/>
        <v/>
      </c>
      <c r="O16" s="6" t="str">
        <f t="shared" si="8"/>
        <v/>
      </c>
      <c r="P16" s="4" t="str">
        <f t="shared" si="9"/>
        <v/>
      </c>
      <c r="Q16" s="28" t="str">
        <f t="shared" si="10"/>
        <v/>
      </c>
      <c r="R16" s="36">
        <v>2.91</v>
      </c>
      <c r="S16" s="49">
        <v>1</v>
      </c>
      <c r="T16" s="36">
        <v>2.91</v>
      </c>
      <c r="U16" s="44">
        <v>1</v>
      </c>
      <c r="V16" s="36">
        <v>2.91</v>
      </c>
      <c r="W16" s="44">
        <v>1</v>
      </c>
      <c r="X16" s="36">
        <v>2.91</v>
      </c>
      <c r="Y16" s="44">
        <v>1</v>
      </c>
    </row>
    <row r="17" spans="1:25" ht="15.75" thickBot="1" x14ac:dyDescent="0.3">
      <c r="A17">
        <v>10</v>
      </c>
      <c r="B17" s="22">
        <v>13</v>
      </c>
      <c r="C17" s="23" t="s">
        <v>11</v>
      </c>
      <c r="D17" s="24">
        <f t="shared" si="2"/>
        <v>10.26</v>
      </c>
      <c r="E17" s="7">
        <v>3.74</v>
      </c>
      <c r="F17" s="26">
        <v>14</v>
      </c>
      <c r="G17" s="41">
        <f t="shared" si="3"/>
        <v>7</v>
      </c>
      <c r="H17" s="25">
        <f t="shared" si="0"/>
        <v>3.5</v>
      </c>
      <c r="I17" s="25">
        <f t="shared" si="1"/>
        <v>10.5</v>
      </c>
      <c r="J17" s="26" t="str">
        <f t="shared" si="4"/>
        <v>SI</v>
      </c>
      <c r="K17" s="22" t="str">
        <f t="shared" si="5"/>
        <v/>
      </c>
      <c r="L17" s="24" t="str">
        <f t="shared" si="6"/>
        <v/>
      </c>
      <c r="M17" s="26" t="str">
        <f t="shared" si="7"/>
        <v/>
      </c>
      <c r="N17" s="33">
        <f t="shared" si="11"/>
        <v>0.24000000000000021</v>
      </c>
      <c r="O17" s="24">
        <f t="shared" si="8"/>
        <v>6.76</v>
      </c>
      <c r="P17" s="37" t="str">
        <f t="shared" si="9"/>
        <v>Entrega</v>
      </c>
      <c r="Q17" s="34">
        <f t="shared" si="10"/>
        <v>0.24000000000000021</v>
      </c>
      <c r="R17" s="58">
        <v>3.74</v>
      </c>
      <c r="S17" s="54">
        <v>0</v>
      </c>
      <c r="T17" s="58">
        <v>3.74</v>
      </c>
      <c r="U17" s="59">
        <v>0</v>
      </c>
      <c r="V17" s="58">
        <v>3.74</v>
      </c>
      <c r="W17" s="59">
        <v>0</v>
      </c>
      <c r="X17" s="58">
        <v>3.74</v>
      </c>
      <c r="Y17" s="59">
        <v>0</v>
      </c>
    </row>
    <row r="18" spans="1:25" x14ac:dyDescent="0.25">
      <c r="D18" s="3"/>
      <c r="E18" s="3"/>
      <c r="F18" s="3"/>
      <c r="G18" s="3"/>
      <c r="H18" s="3"/>
      <c r="I18" s="3"/>
    </row>
    <row r="19" spans="1:25" x14ac:dyDescent="0.25">
      <c r="D19" s="3"/>
      <c r="E19" s="3"/>
      <c r="F19" s="3"/>
      <c r="G19" s="3"/>
      <c r="H19" s="3"/>
      <c r="I19" s="3"/>
    </row>
    <row r="20" spans="1:25" ht="15.75" thickBot="1" x14ac:dyDescent="0.3">
      <c r="D20" s="3"/>
      <c r="E20" s="3"/>
      <c r="F20" s="3"/>
      <c r="G20" s="3"/>
      <c r="H20" s="3"/>
      <c r="I20" s="3"/>
    </row>
    <row r="21" spans="1:25" ht="15.75" thickBot="1" x14ac:dyDescent="0.3">
      <c r="C21" s="2">
        <v>44810.833333333328</v>
      </c>
      <c r="D21" s="3"/>
      <c r="E21" s="3"/>
      <c r="F21" s="3"/>
      <c r="G21" s="3"/>
      <c r="H21" s="3"/>
      <c r="I21" s="3"/>
      <c r="R21" s="77" t="s">
        <v>30</v>
      </c>
      <c r="S21" s="78"/>
      <c r="T21" s="78"/>
      <c r="U21" s="78"/>
      <c r="V21" s="78"/>
      <c r="W21" s="79"/>
    </row>
    <row r="22" spans="1:25" ht="15.75" thickBot="1" x14ac:dyDescent="0.3">
      <c r="K22" s="77" t="s">
        <v>28</v>
      </c>
      <c r="L22" s="78"/>
      <c r="M22" s="79"/>
      <c r="N22" s="77" t="s">
        <v>20</v>
      </c>
      <c r="O22" s="78"/>
      <c r="P22" s="78"/>
      <c r="Q22" s="78"/>
      <c r="R22" s="77" t="s">
        <v>36</v>
      </c>
      <c r="S22" s="79"/>
      <c r="T22" s="77" t="s">
        <v>47</v>
      </c>
      <c r="U22" s="79"/>
      <c r="V22" s="77" t="s">
        <v>33</v>
      </c>
      <c r="W22" s="79"/>
    </row>
    <row r="23" spans="1:25" ht="15.75" thickBot="1" x14ac:dyDescent="0.3">
      <c r="B23" s="12" t="s">
        <v>0</v>
      </c>
      <c r="C23" s="13" t="s">
        <v>1</v>
      </c>
      <c r="D23" s="14" t="s">
        <v>12</v>
      </c>
      <c r="E23" s="65" t="s">
        <v>13</v>
      </c>
      <c r="F23" s="16" t="s">
        <v>14</v>
      </c>
      <c r="G23" s="38" t="s">
        <v>15</v>
      </c>
      <c r="H23" s="15" t="s">
        <v>18</v>
      </c>
      <c r="I23" s="15" t="s">
        <v>19</v>
      </c>
      <c r="J23" s="16" t="s">
        <v>20</v>
      </c>
      <c r="K23" s="12" t="s">
        <v>22</v>
      </c>
      <c r="L23" s="14" t="s">
        <v>23</v>
      </c>
      <c r="M23" s="16" t="s">
        <v>24</v>
      </c>
      <c r="N23" s="12" t="s">
        <v>25</v>
      </c>
      <c r="O23" s="14" t="s">
        <v>26</v>
      </c>
      <c r="P23" s="14" t="s">
        <v>27</v>
      </c>
      <c r="Q23" s="43" t="s">
        <v>29</v>
      </c>
      <c r="R23" s="12" t="s">
        <v>13</v>
      </c>
      <c r="S23" s="16" t="s">
        <v>31</v>
      </c>
      <c r="T23" s="12" t="s">
        <v>13</v>
      </c>
      <c r="U23" s="16" t="s">
        <v>31</v>
      </c>
      <c r="V23" s="12" t="s">
        <v>13</v>
      </c>
      <c r="W23" s="16" t="s">
        <v>31</v>
      </c>
    </row>
    <row r="24" spans="1:25" x14ac:dyDescent="0.25">
      <c r="A24">
        <v>1</v>
      </c>
      <c r="B24" s="18">
        <v>3</v>
      </c>
      <c r="C24" s="9" t="s">
        <v>2</v>
      </c>
      <c r="D24" s="10">
        <f>F24-E24</f>
        <v>12.58</v>
      </c>
      <c r="E24" s="7">
        <v>4.42</v>
      </c>
      <c r="F24" s="19">
        <v>17</v>
      </c>
      <c r="G24" s="39">
        <f>F24/2</f>
        <v>8.5</v>
      </c>
      <c r="H24" s="11">
        <f t="shared" ref="H24:H33" si="12">G24-$E$1*G24</f>
        <v>4.25</v>
      </c>
      <c r="I24" s="11">
        <f t="shared" ref="I24:I33" si="13">G24+$E$1*G24</f>
        <v>12.75</v>
      </c>
      <c r="J24" s="19" t="str">
        <f>IF(E24&gt;=H24,IF(E24&lt;=I24,"SI","NO"),"NO")</f>
        <v>SI</v>
      </c>
      <c r="K24" s="29" t="str">
        <f>IF(J24="NO",IF(E24&lt;=H24,"Lim inf",IF(E24&gt;=I24,"Lim Sup","")),"")</f>
        <v/>
      </c>
      <c r="L24" s="30" t="str">
        <f>IF(J24="NO",IF(K24="Lim Sup",E24-I24,H24-E24),"")</f>
        <v/>
      </c>
      <c r="M24" s="31" t="str">
        <f>IF(J24="NO",IF(K24="Lim Sup","Sobra","Falta"),"")</f>
        <v/>
      </c>
      <c r="N24" s="66">
        <f>IF(J24="SI",E24-H24,"")</f>
        <v>0.16999999999999993</v>
      </c>
      <c r="O24" s="10">
        <f>IF(J24="SI",I24-E24,"")</f>
        <v>8.33</v>
      </c>
      <c r="P24" s="8" t="str">
        <f>IF(J24="SI",IF(N24&gt;=O24,"Recibe","Entrega"),"")</f>
        <v>Entrega</v>
      </c>
      <c r="Q24" s="67">
        <f>IF(P24="Recibe",O24,N24)</f>
        <v>0.16999999999999993</v>
      </c>
      <c r="R24" s="55">
        <v>4.42</v>
      </c>
      <c r="S24" s="52">
        <v>0</v>
      </c>
      <c r="T24" s="55">
        <v>4.42</v>
      </c>
      <c r="U24" s="57">
        <v>0</v>
      </c>
      <c r="V24" s="55">
        <v>4.42</v>
      </c>
      <c r="W24" s="57">
        <v>0</v>
      </c>
    </row>
    <row r="25" spans="1:25" x14ac:dyDescent="0.25">
      <c r="A25">
        <v>2</v>
      </c>
      <c r="B25" s="20">
        <v>4</v>
      </c>
      <c r="C25" s="5" t="s">
        <v>3</v>
      </c>
      <c r="D25" s="6">
        <f t="shared" ref="D25:D33" si="14">F25-E25</f>
        <v>5.08</v>
      </c>
      <c r="E25" s="7">
        <v>5.92</v>
      </c>
      <c r="F25" s="21">
        <v>11</v>
      </c>
      <c r="G25" s="40">
        <f t="shared" ref="G25:G33" si="15">F25/2</f>
        <v>5.5</v>
      </c>
      <c r="H25" s="7">
        <f t="shared" si="12"/>
        <v>2.75</v>
      </c>
      <c r="I25" s="7">
        <f t="shared" si="13"/>
        <v>8.25</v>
      </c>
      <c r="J25" s="21" t="str">
        <f t="shared" ref="J25:J33" si="16">IF(E25&gt;=H25,IF(E25&lt;=I25,"SI","NO"),"NO")</f>
        <v>SI</v>
      </c>
      <c r="K25" s="20" t="str">
        <f t="shared" ref="K25:K33" si="17">IF(J25="NO",IF(E25&lt;=H25,"Lim inf",IF(E25&gt;=I25,"Lim Sup","")),"")</f>
        <v/>
      </c>
      <c r="L25" s="6" t="str">
        <f t="shared" ref="L25:L26" si="18">IF(J25="NO",IF(K25="Lim Sup",E25-I25,H25-E25),"")</f>
        <v/>
      </c>
      <c r="M25" s="21" t="str">
        <f t="shared" ref="M25:M33" si="19">IF(J25="NO",IF(K25="Lim Sup","Sobra","Falta"),"")</f>
        <v/>
      </c>
      <c r="N25" s="32">
        <v>3</v>
      </c>
      <c r="O25" s="6">
        <f>IF(J25="SI",I25-E25,"")</f>
        <v>2.33</v>
      </c>
      <c r="P25" s="4" t="str">
        <f t="shared" ref="P25:P33" si="20">IF(J25="SI",IF(N25&gt;=O25,"Recibe","Entrega"),"")</f>
        <v>Recibe</v>
      </c>
      <c r="Q25" s="28">
        <f t="shared" ref="Q25:Q33" si="21">IF(P25="Recibe",O25,N25)</f>
        <v>2.33</v>
      </c>
      <c r="R25" s="32">
        <v>5.92</v>
      </c>
      <c r="S25" s="21">
        <v>3</v>
      </c>
      <c r="T25" s="55">
        <f>R25-S25</f>
        <v>2.92</v>
      </c>
      <c r="U25" s="57">
        <v>0</v>
      </c>
      <c r="V25" s="55">
        <v>2.92</v>
      </c>
      <c r="W25" s="57">
        <v>0</v>
      </c>
    </row>
    <row r="26" spans="1:25" x14ac:dyDescent="0.25">
      <c r="A26">
        <v>3</v>
      </c>
      <c r="B26" s="20">
        <v>5</v>
      </c>
      <c r="C26" s="5" t="s">
        <v>4</v>
      </c>
      <c r="D26" s="6">
        <f t="shared" si="14"/>
        <v>10.64</v>
      </c>
      <c r="E26" s="7">
        <v>4.3600000000000003</v>
      </c>
      <c r="F26" s="21">
        <v>15</v>
      </c>
      <c r="G26" s="40">
        <f t="shared" si="15"/>
        <v>7.5</v>
      </c>
      <c r="H26" s="7">
        <f t="shared" si="12"/>
        <v>3.75</v>
      </c>
      <c r="I26" s="7">
        <f t="shared" si="13"/>
        <v>11.25</v>
      </c>
      <c r="J26" s="21" t="str">
        <f t="shared" si="16"/>
        <v>SI</v>
      </c>
      <c r="K26" s="20" t="str">
        <f t="shared" si="17"/>
        <v/>
      </c>
      <c r="L26" s="6" t="str">
        <f t="shared" si="18"/>
        <v/>
      </c>
      <c r="M26" s="21" t="str">
        <f t="shared" si="19"/>
        <v/>
      </c>
      <c r="N26" s="32">
        <v>0</v>
      </c>
      <c r="O26" s="6">
        <f>IF(J26="SI",I26-E26,"")</f>
        <v>6.89</v>
      </c>
      <c r="P26" s="4" t="str">
        <f t="shared" si="20"/>
        <v>Entrega</v>
      </c>
      <c r="Q26" s="28">
        <f t="shared" si="21"/>
        <v>0</v>
      </c>
      <c r="R26" s="55">
        <v>4.3600000000000003</v>
      </c>
      <c r="S26" s="52">
        <v>0</v>
      </c>
      <c r="T26" s="55">
        <v>4.3600000000000003</v>
      </c>
      <c r="U26" s="57">
        <v>0</v>
      </c>
      <c r="V26" s="55">
        <v>4.3600000000000003</v>
      </c>
      <c r="W26" s="57">
        <v>0</v>
      </c>
    </row>
    <row r="27" spans="1:25" x14ac:dyDescent="0.25">
      <c r="A27">
        <v>4</v>
      </c>
      <c r="B27" s="20">
        <v>6</v>
      </c>
      <c r="C27" s="5" t="s">
        <v>5</v>
      </c>
      <c r="D27" s="6">
        <f t="shared" si="14"/>
        <v>35.64</v>
      </c>
      <c r="E27" s="7">
        <v>11.36</v>
      </c>
      <c r="F27" s="21">
        <v>47</v>
      </c>
      <c r="G27" s="40">
        <f t="shared" si="15"/>
        <v>23.5</v>
      </c>
      <c r="H27" s="7">
        <f t="shared" si="12"/>
        <v>11.75</v>
      </c>
      <c r="I27" s="7">
        <f t="shared" si="13"/>
        <v>35.25</v>
      </c>
      <c r="J27" s="21" t="str">
        <f t="shared" si="16"/>
        <v>NO</v>
      </c>
      <c r="K27" s="20" t="str">
        <f t="shared" si="17"/>
        <v>Lim inf</v>
      </c>
      <c r="L27" s="6">
        <v>1</v>
      </c>
      <c r="M27" s="21" t="str">
        <f t="shared" si="19"/>
        <v>Falta</v>
      </c>
      <c r="N27" s="32" t="str">
        <f>IF(J27="SI",E27-H27,"")</f>
        <v/>
      </c>
      <c r="O27" s="6" t="str">
        <f t="shared" ref="O27:O33" si="22">IF(J27="SI",I27-E27,"")</f>
        <v/>
      </c>
      <c r="P27" s="4" t="str">
        <f t="shared" si="20"/>
        <v/>
      </c>
      <c r="Q27" s="28" t="str">
        <f t="shared" si="21"/>
        <v/>
      </c>
      <c r="R27" s="36">
        <v>11.36</v>
      </c>
      <c r="S27" s="49">
        <v>1</v>
      </c>
      <c r="T27" s="36">
        <v>11.36</v>
      </c>
      <c r="U27" s="44">
        <v>1</v>
      </c>
      <c r="V27" s="55">
        <f>T27+U29</f>
        <v>12.36</v>
      </c>
      <c r="W27" s="57">
        <f>U27-U29</f>
        <v>0</v>
      </c>
    </row>
    <row r="28" spans="1:25" x14ac:dyDescent="0.25">
      <c r="A28">
        <v>5</v>
      </c>
      <c r="B28" s="20">
        <v>7</v>
      </c>
      <c r="C28" s="5" t="s">
        <v>6</v>
      </c>
      <c r="D28" s="6">
        <f t="shared" si="14"/>
        <v>10.42</v>
      </c>
      <c r="E28" s="7">
        <v>2.58</v>
      </c>
      <c r="F28" s="21">
        <v>13</v>
      </c>
      <c r="G28" s="40">
        <f t="shared" si="15"/>
        <v>6.5</v>
      </c>
      <c r="H28" s="7">
        <f t="shared" si="12"/>
        <v>3.25</v>
      </c>
      <c r="I28" s="7">
        <f t="shared" si="13"/>
        <v>9.75</v>
      </c>
      <c r="J28" s="21" t="s">
        <v>21</v>
      </c>
      <c r="K28" s="20" t="str">
        <f t="shared" si="17"/>
        <v/>
      </c>
      <c r="L28" s="6" t="str">
        <f t="shared" ref="L28:L29" si="23">IF(J28="NO",IF(K28="Lim Sup",E28-I28,H28-E28),"")</f>
        <v/>
      </c>
      <c r="M28" s="21" t="str">
        <f t="shared" si="19"/>
        <v/>
      </c>
      <c r="N28" s="32">
        <v>0</v>
      </c>
      <c r="O28" s="6">
        <f t="shared" si="22"/>
        <v>7.17</v>
      </c>
      <c r="P28" s="4" t="str">
        <f t="shared" si="20"/>
        <v>Entrega</v>
      </c>
      <c r="Q28" s="28">
        <f t="shared" si="21"/>
        <v>0</v>
      </c>
      <c r="R28" s="55">
        <v>2.58</v>
      </c>
      <c r="S28" s="52">
        <v>0</v>
      </c>
      <c r="T28" s="55">
        <v>2.58</v>
      </c>
      <c r="U28" s="57">
        <v>0</v>
      </c>
      <c r="V28" s="55">
        <v>2.58</v>
      </c>
      <c r="W28" s="57">
        <v>0</v>
      </c>
    </row>
    <row r="29" spans="1:25" x14ac:dyDescent="0.25">
      <c r="A29">
        <v>6</v>
      </c>
      <c r="B29" s="20">
        <v>8</v>
      </c>
      <c r="C29" s="5" t="s">
        <v>7</v>
      </c>
      <c r="D29" s="6">
        <f t="shared" si="14"/>
        <v>5.1100000000000003</v>
      </c>
      <c r="E29" s="7">
        <v>4.8899999999999997</v>
      </c>
      <c r="F29" s="21">
        <v>10</v>
      </c>
      <c r="G29" s="40">
        <f t="shared" si="15"/>
        <v>5</v>
      </c>
      <c r="H29" s="7">
        <f t="shared" si="12"/>
        <v>2.5</v>
      </c>
      <c r="I29" s="7">
        <f t="shared" si="13"/>
        <v>7.5</v>
      </c>
      <c r="J29" s="21" t="str">
        <f t="shared" si="16"/>
        <v>SI</v>
      </c>
      <c r="K29" s="20" t="str">
        <f t="shared" si="17"/>
        <v/>
      </c>
      <c r="L29" s="6" t="str">
        <f t="shared" si="23"/>
        <v/>
      </c>
      <c r="M29" s="21" t="str">
        <f t="shared" si="19"/>
        <v/>
      </c>
      <c r="N29" s="32">
        <v>1</v>
      </c>
      <c r="O29" s="6">
        <v>4</v>
      </c>
      <c r="P29" s="4" t="str">
        <f t="shared" si="20"/>
        <v>Entrega</v>
      </c>
      <c r="Q29" s="28">
        <f t="shared" si="21"/>
        <v>1</v>
      </c>
      <c r="R29" s="32">
        <v>4.8899999999999997</v>
      </c>
      <c r="S29" s="68">
        <v>1</v>
      </c>
      <c r="T29" s="32">
        <v>4.8899999999999997</v>
      </c>
      <c r="U29" s="68">
        <v>1</v>
      </c>
      <c r="V29" s="55">
        <f>T29-U29</f>
        <v>3.8899999999999997</v>
      </c>
      <c r="W29" s="57">
        <v>0</v>
      </c>
    </row>
    <row r="30" spans="1:25" x14ac:dyDescent="0.25">
      <c r="A30">
        <v>7</v>
      </c>
      <c r="B30" s="20">
        <v>10</v>
      </c>
      <c r="C30" s="5" t="s">
        <v>8</v>
      </c>
      <c r="D30" s="6">
        <f t="shared" si="14"/>
        <v>17.36</v>
      </c>
      <c r="E30" s="7">
        <v>1.64</v>
      </c>
      <c r="F30" s="21">
        <v>19</v>
      </c>
      <c r="G30" s="40">
        <f t="shared" si="15"/>
        <v>9.5</v>
      </c>
      <c r="H30" s="7">
        <f t="shared" si="12"/>
        <v>4.75</v>
      </c>
      <c r="I30" s="7">
        <f t="shared" si="13"/>
        <v>14.25</v>
      </c>
      <c r="J30" s="21" t="str">
        <f t="shared" si="16"/>
        <v>NO</v>
      </c>
      <c r="K30" s="20" t="str">
        <f t="shared" si="17"/>
        <v>Lim inf</v>
      </c>
      <c r="L30" s="6">
        <v>3</v>
      </c>
      <c r="M30" s="21" t="str">
        <f t="shared" si="19"/>
        <v>Falta</v>
      </c>
      <c r="N30" s="32" t="str">
        <f t="shared" ref="N30:N33" si="24">IF(J30="SI",E30-H30,"")</f>
        <v/>
      </c>
      <c r="O30" s="6" t="str">
        <f t="shared" si="22"/>
        <v/>
      </c>
      <c r="P30" s="4" t="str">
        <f t="shared" si="20"/>
        <v/>
      </c>
      <c r="Q30" s="28" t="str">
        <f t="shared" si="21"/>
        <v/>
      </c>
      <c r="R30" s="36">
        <v>1.64</v>
      </c>
      <c r="S30" s="49">
        <v>3</v>
      </c>
      <c r="T30" s="55">
        <f>R30+S25</f>
        <v>4.6399999999999997</v>
      </c>
      <c r="U30" s="57">
        <f>S30-S25</f>
        <v>0</v>
      </c>
      <c r="V30" s="55">
        <v>4.6399999999999997</v>
      </c>
      <c r="W30" s="57">
        <v>0</v>
      </c>
    </row>
    <row r="31" spans="1:25" x14ac:dyDescent="0.25">
      <c r="A31">
        <v>8</v>
      </c>
      <c r="B31" s="20">
        <v>11</v>
      </c>
      <c r="C31" s="5" t="s">
        <v>9</v>
      </c>
      <c r="D31" s="6">
        <f t="shared" si="14"/>
        <v>9.18</v>
      </c>
      <c r="E31" s="7">
        <v>1.82</v>
      </c>
      <c r="F31" s="21">
        <v>11</v>
      </c>
      <c r="G31" s="40">
        <f t="shared" si="15"/>
        <v>5.5</v>
      </c>
      <c r="H31" s="7">
        <f t="shared" si="12"/>
        <v>2.75</v>
      </c>
      <c r="I31" s="7">
        <f t="shared" si="13"/>
        <v>8.25</v>
      </c>
      <c r="J31" s="21" t="str">
        <f t="shared" si="16"/>
        <v>NO</v>
      </c>
      <c r="K31" s="20" t="str">
        <f t="shared" si="17"/>
        <v>Lim inf</v>
      </c>
      <c r="L31" s="6">
        <v>1</v>
      </c>
      <c r="M31" s="21" t="str">
        <f t="shared" si="19"/>
        <v>Falta</v>
      </c>
      <c r="N31" s="32" t="str">
        <f t="shared" si="24"/>
        <v/>
      </c>
      <c r="O31" s="6" t="str">
        <f t="shared" si="22"/>
        <v/>
      </c>
      <c r="P31" s="4" t="str">
        <f t="shared" si="20"/>
        <v/>
      </c>
      <c r="Q31" s="28" t="str">
        <f t="shared" si="21"/>
        <v/>
      </c>
      <c r="R31" s="36">
        <v>1.82</v>
      </c>
      <c r="S31" s="49">
        <v>1</v>
      </c>
      <c r="T31" s="36">
        <v>1.82</v>
      </c>
      <c r="U31" s="44">
        <v>1</v>
      </c>
      <c r="V31" s="36">
        <v>1.82</v>
      </c>
      <c r="W31" s="44">
        <v>1</v>
      </c>
    </row>
    <row r="32" spans="1:25" x14ac:dyDescent="0.25">
      <c r="A32">
        <v>9</v>
      </c>
      <c r="B32" s="20">
        <v>12</v>
      </c>
      <c r="C32" s="5" t="s">
        <v>10</v>
      </c>
      <c r="D32" s="6">
        <f t="shared" si="14"/>
        <v>11.780000000000001</v>
      </c>
      <c r="E32" s="7">
        <v>4.22</v>
      </c>
      <c r="F32" s="21">
        <v>16</v>
      </c>
      <c r="G32" s="40">
        <f t="shared" si="15"/>
        <v>8</v>
      </c>
      <c r="H32" s="7">
        <f t="shared" si="12"/>
        <v>4</v>
      </c>
      <c r="I32" s="7">
        <f t="shared" si="13"/>
        <v>12</v>
      </c>
      <c r="J32" s="21" t="str">
        <f t="shared" si="16"/>
        <v>SI</v>
      </c>
      <c r="K32" s="20" t="str">
        <f t="shared" si="17"/>
        <v/>
      </c>
      <c r="L32" s="6" t="str">
        <f t="shared" ref="L32" si="25">IF(J32="NO",IF(K32="Lim Sup",E32-I32,H32-E32),"")</f>
        <v/>
      </c>
      <c r="M32" s="21" t="str">
        <f t="shared" si="19"/>
        <v/>
      </c>
      <c r="N32" s="32">
        <f>IF(J32="SI",E32-H32,"")</f>
        <v>0.21999999999999975</v>
      </c>
      <c r="O32" s="6">
        <f t="shared" si="22"/>
        <v>7.78</v>
      </c>
      <c r="P32" s="4" t="str">
        <f t="shared" si="20"/>
        <v>Entrega</v>
      </c>
      <c r="Q32" s="28">
        <f t="shared" si="21"/>
        <v>0.21999999999999975</v>
      </c>
      <c r="R32" s="55">
        <v>4.22</v>
      </c>
      <c r="S32" s="52">
        <v>0</v>
      </c>
      <c r="T32" s="55">
        <v>4.22</v>
      </c>
      <c r="U32" s="57">
        <v>0</v>
      </c>
      <c r="V32" s="55">
        <v>4.22</v>
      </c>
      <c r="W32" s="57">
        <v>0</v>
      </c>
    </row>
    <row r="33" spans="1:27" ht="15.75" thickBot="1" x14ac:dyDescent="0.3">
      <c r="A33">
        <v>10</v>
      </c>
      <c r="B33" s="22">
        <v>13</v>
      </c>
      <c r="C33" s="23" t="s">
        <v>11</v>
      </c>
      <c r="D33" s="24">
        <f t="shared" si="14"/>
        <v>11.29</v>
      </c>
      <c r="E33" s="7">
        <v>2.71</v>
      </c>
      <c r="F33" s="26">
        <v>14</v>
      </c>
      <c r="G33" s="41">
        <f t="shared" si="15"/>
        <v>7</v>
      </c>
      <c r="H33" s="25">
        <f t="shared" si="12"/>
        <v>3.5</v>
      </c>
      <c r="I33" s="25">
        <f t="shared" si="13"/>
        <v>10.5</v>
      </c>
      <c r="J33" s="26" t="str">
        <f t="shared" si="16"/>
        <v>NO</v>
      </c>
      <c r="K33" s="22" t="str">
        <f t="shared" si="17"/>
        <v>Lim inf</v>
      </c>
      <c r="L33" s="24">
        <f>IF(J33="NO",IF(K33="Lim Sup",E33-I33,H33-E33),"")</f>
        <v>0.79</v>
      </c>
      <c r="M33" s="26" t="str">
        <f t="shared" si="19"/>
        <v>Falta</v>
      </c>
      <c r="N33" s="33" t="str">
        <f t="shared" si="24"/>
        <v/>
      </c>
      <c r="O33" s="24" t="str">
        <f t="shared" si="22"/>
        <v/>
      </c>
      <c r="P33" s="37" t="str">
        <f t="shared" si="20"/>
        <v/>
      </c>
      <c r="Q33" s="34" t="str">
        <f t="shared" si="21"/>
        <v/>
      </c>
      <c r="R33" s="71">
        <v>2.71</v>
      </c>
      <c r="S33" s="76">
        <v>1</v>
      </c>
      <c r="T33" s="71">
        <v>2.71</v>
      </c>
      <c r="U33" s="72">
        <v>1</v>
      </c>
      <c r="V33" s="71">
        <v>2.71</v>
      </c>
      <c r="W33" s="72">
        <v>1</v>
      </c>
    </row>
    <row r="36" spans="1:27" ht="15.75" thickBot="1" x14ac:dyDescent="0.3"/>
    <row r="37" spans="1:27" ht="15.75" thickBot="1" x14ac:dyDescent="0.3">
      <c r="C37" s="2">
        <v>44811.833333333328</v>
      </c>
      <c r="R37" s="77" t="s">
        <v>30</v>
      </c>
      <c r="S37" s="78"/>
      <c r="T37" s="78"/>
      <c r="U37" s="78"/>
      <c r="V37" s="78"/>
      <c r="W37" s="78"/>
      <c r="X37" s="78"/>
      <c r="Y37" s="78"/>
      <c r="Z37" s="78"/>
      <c r="AA37" s="79"/>
    </row>
    <row r="38" spans="1:27" ht="15.75" thickBot="1" x14ac:dyDescent="0.3">
      <c r="K38" s="77" t="s">
        <v>28</v>
      </c>
      <c r="L38" s="78"/>
      <c r="M38" s="79"/>
      <c r="N38" s="77" t="s">
        <v>20</v>
      </c>
      <c r="O38" s="78"/>
      <c r="P38" s="78"/>
      <c r="Q38" s="78"/>
      <c r="R38" s="77" t="s">
        <v>36</v>
      </c>
      <c r="S38" s="79"/>
      <c r="T38" s="77" t="s">
        <v>47</v>
      </c>
      <c r="U38" s="79"/>
      <c r="V38" s="77" t="s">
        <v>40</v>
      </c>
      <c r="W38" s="79"/>
      <c r="X38" s="77" t="s">
        <v>49</v>
      </c>
      <c r="Y38" s="79"/>
      <c r="Z38" s="77" t="s">
        <v>50</v>
      </c>
      <c r="AA38" s="79"/>
    </row>
    <row r="39" spans="1:27" ht="15.75" thickBot="1" x14ac:dyDescent="0.3">
      <c r="B39" s="12" t="s">
        <v>0</v>
      </c>
      <c r="C39" s="13" t="s">
        <v>1</v>
      </c>
      <c r="D39" s="14" t="s">
        <v>12</v>
      </c>
      <c r="E39" s="65" t="s">
        <v>13</v>
      </c>
      <c r="F39" s="16" t="s">
        <v>14</v>
      </c>
      <c r="G39" s="38" t="s">
        <v>15</v>
      </c>
      <c r="H39" s="15" t="s">
        <v>18</v>
      </c>
      <c r="I39" s="15" t="s">
        <v>19</v>
      </c>
      <c r="J39" s="16" t="s">
        <v>20</v>
      </c>
      <c r="K39" s="12" t="s">
        <v>22</v>
      </c>
      <c r="L39" s="14" t="s">
        <v>23</v>
      </c>
      <c r="M39" s="16" t="s">
        <v>24</v>
      </c>
      <c r="N39" s="12" t="s">
        <v>25</v>
      </c>
      <c r="O39" s="14" t="s">
        <v>26</v>
      </c>
      <c r="P39" s="14" t="s">
        <v>27</v>
      </c>
      <c r="Q39" s="43" t="s">
        <v>29</v>
      </c>
      <c r="R39" s="12" t="s">
        <v>13</v>
      </c>
      <c r="S39" s="16" t="s">
        <v>31</v>
      </c>
      <c r="T39" s="12" t="s">
        <v>13</v>
      </c>
      <c r="U39" s="16" t="s">
        <v>31</v>
      </c>
      <c r="V39" s="12" t="s">
        <v>13</v>
      </c>
      <c r="W39" s="16" t="s">
        <v>31</v>
      </c>
      <c r="X39" s="12" t="s">
        <v>13</v>
      </c>
      <c r="Y39" s="16" t="s">
        <v>31</v>
      </c>
      <c r="Z39" s="12" t="s">
        <v>13</v>
      </c>
      <c r="AA39" s="16" t="s">
        <v>31</v>
      </c>
    </row>
    <row r="40" spans="1:27" x14ac:dyDescent="0.25">
      <c r="A40">
        <v>1</v>
      </c>
      <c r="B40" s="18">
        <v>3</v>
      </c>
      <c r="C40" s="9" t="s">
        <v>2</v>
      </c>
      <c r="D40" s="10">
        <f>F40-E40</f>
        <v>12.76</v>
      </c>
      <c r="E40" s="7">
        <v>4.24</v>
      </c>
      <c r="F40" s="19">
        <v>17</v>
      </c>
      <c r="G40" s="39">
        <f>F40/2</f>
        <v>8.5</v>
      </c>
      <c r="H40" s="11">
        <f t="shared" ref="H40:H49" si="26">G40-$E$1*G40</f>
        <v>4.25</v>
      </c>
      <c r="I40" s="11">
        <f t="shared" ref="I40:I49" si="27">G40+$E$1*G40</f>
        <v>12.75</v>
      </c>
      <c r="J40" s="19" t="s">
        <v>21</v>
      </c>
      <c r="K40" s="29" t="str">
        <f>IF(J40="NO",IF(E40&lt;=H40,"Lim inf",IF(E40&gt;=I40,"Lim Sup","")),"")</f>
        <v/>
      </c>
      <c r="L40" s="30" t="str">
        <f>IF(J40="NO",IF(K40="Lim Sup",E40-I40,H40-E40),"")</f>
        <v/>
      </c>
      <c r="M40" s="31" t="str">
        <f>IF(J40="NO",IF(K40="Lim Sup","Sobra","Falta"),"")</f>
        <v/>
      </c>
      <c r="N40" s="66">
        <f>IF(J40="SI",E40-H40,"")</f>
        <v>-9.9999999999997868E-3</v>
      </c>
      <c r="O40" s="10">
        <f>IF(J40="SI",I40-E40,"")</f>
        <v>8.51</v>
      </c>
      <c r="P40" s="8" t="str">
        <f>IF(J40="SI",IF(N40&gt;=O40,"Recibe","Entrega"),"")</f>
        <v>Entrega</v>
      </c>
      <c r="Q40" s="67">
        <f>IF(P40="Recibe",O40,N40)</f>
        <v>-9.9999999999997868E-3</v>
      </c>
      <c r="R40" s="55">
        <v>4.24</v>
      </c>
      <c r="S40" s="52">
        <v>0</v>
      </c>
      <c r="T40" s="55">
        <v>4.24</v>
      </c>
      <c r="U40" s="57">
        <v>0</v>
      </c>
      <c r="V40" s="55">
        <v>4.24</v>
      </c>
      <c r="W40" s="57">
        <v>0</v>
      </c>
      <c r="X40" s="55">
        <v>4.24</v>
      </c>
      <c r="Y40" s="57">
        <v>0</v>
      </c>
      <c r="Z40" s="55">
        <v>4.24</v>
      </c>
      <c r="AA40" s="57">
        <v>0</v>
      </c>
    </row>
    <row r="41" spans="1:27" x14ac:dyDescent="0.25">
      <c r="A41">
        <v>2</v>
      </c>
      <c r="B41" s="20">
        <v>4</v>
      </c>
      <c r="C41" s="5" t="s">
        <v>3</v>
      </c>
      <c r="D41" s="6">
        <f t="shared" ref="D41:D49" si="28">F41-E41</f>
        <v>5.71</v>
      </c>
      <c r="E41" s="7">
        <v>5.29</v>
      </c>
      <c r="F41" s="21">
        <v>11</v>
      </c>
      <c r="G41" s="40">
        <f t="shared" ref="G41:G49" si="29">F41/2</f>
        <v>5.5</v>
      </c>
      <c r="H41" s="7">
        <f t="shared" si="26"/>
        <v>2.75</v>
      </c>
      <c r="I41" s="7">
        <f t="shared" si="27"/>
        <v>8.25</v>
      </c>
      <c r="J41" s="21" t="str">
        <f t="shared" ref="J41:J49" si="30">IF(E41&gt;=H41,IF(E41&lt;=I41,"SI","NO"),"NO")</f>
        <v>SI</v>
      </c>
      <c r="K41" s="20" t="str">
        <f t="shared" ref="K41:K49" si="31">IF(J41="NO",IF(E41&lt;=H41,"Lim inf",IF(E41&gt;=I41,"Lim Sup","")),"")</f>
        <v/>
      </c>
      <c r="L41" s="6" t="str">
        <f t="shared" ref="L41:L42" si="32">IF(J41="NO",IF(K41="Lim Sup",E41-I41,H41-E41),"")</f>
        <v/>
      </c>
      <c r="M41" s="21" t="str">
        <f t="shared" ref="M41:M49" si="33">IF(J41="NO",IF(K41="Lim Sup","Sobra","Falta"),"")</f>
        <v/>
      </c>
      <c r="N41" s="32">
        <v>2</v>
      </c>
      <c r="O41" s="6">
        <f t="shared" ref="O41:O49" si="34">IF(J41="SI",I41-E41,"")</f>
        <v>2.96</v>
      </c>
      <c r="P41" s="4" t="str">
        <f t="shared" ref="P41:P49" si="35">IF(J41="SI",IF(N41&gt;=O41,"Recibe","Entrega"),"")</f>
        <v>Entrega</v>
      </c>
      <c r="Q41" s="28">
        <f t="shared" ref="Q41:Q49" si="36">IF(P41="Recibe",O41,N41)</f>
        <v>2</v>
      </c>
      <c r="R41" s="32">
        <v>5.29</v>
      </c>
      <c r="S41" s="21">
        <v>2</v>
      </c>
      <c r="T41" s="55">
        <f>R41-S41</f>
        <v>3.29</v>
      </c>
      <c r="U41" s="57">
        <v>0</v>
      </c>
      <c r="V41" s="55">
        <v>3.29</v>
      </c>
      <c r="W41" s="57">
        <v>0</v>
      </c>
      <c r="X41" s="55">
        <v>3.29</v>
      </c>
      <c r="Y41" s="57">
        <v>0</v>
      </c>
      <c r="Z41" s="55">
        <v>3.29</v>
      </c>
      <c r="AA41" s="57">
        <v>0</v>
      </c>
    </row>
    <row r="42" spans="1:27" x14ac:dyDescent="0.25">
      <c r="A42">
        <v>3</v>
      </c>
      <c r="B42" s="20">
        <v>5</v>
      </c>
      <c r="C42" s="5" t="s">
        <v>4</v>
      </c>
      <c r="D42" s="6">
        <f t="shared" si="28"/>
        <v>10.129999999999999</v>
      </c>
      <c r="E42" s="7">
        <v>4.87</v>
      </c>
      <c r="F42" s="21">
        <v>15</v>
      </c>
      <c r="G42" s="40">
        <f t="shared" si="29"/>
        <v>7.5</v>
      </c>
      <c r="H42" s="7">
        <f t="shared" si="26"/>
        <v>3.75</v>
      </c>
      <c r="I42" s="7">
        <f t="shared" si="27"/>
        <v>11.25</v>
      </c>
      <c r="J42" s="21" t="str">
        <f t="shared" si="30"/>
        <v>SI</v>
      </c>
      <c r="K42" s="20" t="str">
        <f t="shared" si="31"/>
        <v/>
      </c>
      <c r="L42" s="6" t="str">
        <f t="shared" si="32"/>
        <v/>
      </c>
      <c r="M42" s="21" t="str">
        <f t="shared" si="33"/>
        <v/>
      </c>
      <c r="N42" s="32">
        <v>1</v>
      </c>
      <c r="O42" s="6">
        <f t="shared" si="34"/>
        <v>6.38</v>
      </c>
      <c r="P42" s="4" t="str">
        <f t="shared" si="35"/>
        <v>Entrega</v>
      </c>
      <c r="Q42" s="28">
        <f t="shared" si="36"/>
        <v>1</v>
      </c>
      <c r="R42" s="32">
        <v>4.87</v>
      </c>
      <c r="S42" s="21">
        <v>1</v>
      </c>
      <c r="T42" s="32">
        <v>4.87</v>
      </c>
      <c r="U42" s="68">
        <v>1</v>
      </c>
      <c r="V42" s="32">
        <v>4.87</v>
      </c>
      <c r="W42" s="68">
        <v>1</v>
      </c>
      <c r="X42" s="55">
        <f>V42-W42</f>
        <v>3.87</v>
      </c>
      <c r="Y42" s="57">
        <v>0</v>
      </c>
      <c r="Z42" s="55">
        <v>3.87</v>
      </c>
      <c r="AA42" s="57">
        <v>0</v>
      </c>
    </row>
    <row r="43" spans="1:27" x14ac:dyDescent="0.25">
      <c r="A43">
        <v>4</v>
      </c>
      <c r="B43" s="20">
        <v>6</v>
      </c>
      <c r="C43" s="5" t="s">
        <v>5</v>
      </c>
      <c r="D43" s="6">
        <f t="shared" si="28"/>
        <v>36.42</v>
      </c>
      <c r="E43" s="7">
        <v>10.58</v>
      </c>
      <c r="F43" s="21">
        <v>47</v>
      </c>
      <c r="G43" s="40">
        <f t="shared" si="29"/>
        <v>23.5</v>
      </c>
      <c r="H43" s="7">
        <f t="shared" si="26"/>
        <v>11.75</v>
      </c>
      <c r="I43" s="7">
        <f t="shared" si="27"/>
        <v>35.25</v>
      </c>
      <c r="J43" s="21" t="str">
        <f t="shared" si="30"/>
        <v>NO</v>
      </c>
      <c r="K43" s="20" t="str">
        <f t="shared" si="31"/>
        <v>Lim inf</v>
      </c>
      <c r="L43" s="6">
        <v>1</v>
      </c>
      <c r="M43" s="21" t="str">
        <f t="shared" si="33"/>
        <v>Falta</v>
      </c>
      <c r="N43" s="32" t="str">
        <f t="shared" ref="N43:N49" si="37">IF(J43="SI",E43-H43,"")</f>
        <v/>
      </c>
      <c r="O43" s="6" t="str">
        <f t="shared" si="34"/>
        <v/>
      </c>
      <c r="P43" s="4" t="str">
        <f t="shared" si="35"/>
        <v/>
      </c>
      <c r="Q43" s="28" t="str">
        <f t="shared" si="36"/>
        <v/>
      </c>
      <c r="R43" s="36">
        <v>10.58</v>
      </c>
      <c r="S43" s="49">
        <v>1</v>
      </c>
      <c r="T43" s="36">
        <v>10.58</v>
      </c>
      <c r="U43" s="44">
        <v>1</v>
      </c>
      <c r="V43" s="36">
        <v>10.58</v>
      </c>
      <c r="W43" s="44">
        <v>1</v>
      </c>
      <c r="X43" s="55">
        <f>V43+W42</f>
        <v>11.58</v>
      </c>
      <c r="Y43" s="57">
        <f>W43-W42</f>
        <v>0</v>
      </c>
      <c r="Z43" s="55">
        <v>11.58</v>
      </c>
      <c r="AA43" s="57">
        <v>0</v>
      </c>
    </row>
    <row r="44" spans="1:27" x14ac:dyDescent="0.25">
      <c r="A44">
        <v>5</v>
      </c>
      <c r="B44" s="20">
        <v>7</v>
      </c>
      <c r="C44" s="5" t="s">
        <v>6</v>
      </c>
      <c r="D44" s="6">
        <f t="shared" si="28"/>
        <v>10.79</v>
      </c>
      <c r="E44" s="7">
        <v>2.21</v>
      </c>
      <c r="F44" s="21">
        <v>13</v>
      </c>
      <c r="G44" s="40">
        <f t="shared" si="29"/>
        <v>6.5</v>
      </c>
      <c r="H44" s="7">
        <f t="shared" si="26"/>
        <v>3.25</v>
      </c>
      <c r="I44" s="7">
        <f t="shared" si="27"/>
        <v>9.75</v>
      </c>
      <c r="J44" s="21" t="str">
        <f t="shared" si="30"/>
        <v>NO</v>
      </c>
      <c r="K44" s="20" t="str">
        <f t="shared" si="31"/>
        <v>Lim inf</v>
      </c>
      <c r="L44" s="6">
        <f t="shared" ref="L44:L46" si="38">IF(J44="NO",IF(K44="Lim Sup",E44-I44,H44-E44),"")</f>
        <v>1.04</v>
      </c>
      <c r="M44" s="21" t="str">
        <f t="shared" si="33"/>
        <v>Falta</v>
      </c>
      <c r="N44" s="32" t="str">
        <f t="shared" si="37"/>
        <v/>
      </c>
      <c r="O44" s="6" t="str">
        <f t="shared" si="34"/>
        <v/>
      </c>
      <c r="P44" s="4" t="str">
        <f t="shared" si="35"/>
        <v/>
      </c>
      <c r="Q44" s="28" t="str">
        <f t="shared" si="36"/>
        <v/>
      </c>
      <c r="R44" s="36">
        <v>2.21</v>
      </c>
      <c r="S44" s="49">
        <v>1</v>
      </c>
      <c r="T44" s="36">
        <v>2.21</v>
      </c>
      <c r="U44" s="44">
        <v>1</v>
      </c>
      <c r="V44" s="36">
        <v>2.21</v>
      </c>
      <c r="W44" s="44">
        <v>1</v>
      </c>
      <c r="X44" s="36">
        <v>2.21</v>
      </c>
      <c r="Y44" s="44">
        <v>1</v>
      </c>
      <c r="Z44" s="55">
        <f>X44+Y48</f>
        <v>3.21</v>
      </c>
      <c r="AA44" s="57">
        <f>Y44-Y48</f>
        <v>0</v>
      </c>
    </row>
    <row r="45" spans="1:27" x14ac:dyDescent="0.25">
      <c r="A45">
        <v>6</v>
      </c>
      <c r="B45" s="20">
        <v>8</v>
      </c>
      <c r="C45" s="5" t="s">
        <v>7</v>
      </c>
      <c r="D45" s="6">
        <f t="shared" si="28"/>
        <v>5.18</v>
      </c>
      <c r="E45" s="7">
        <v>4.82</v>
      </c>
      <c r="F45" s="21">
        <v>10</v>
      </c>
      <c r="G45" s="40">
        <f t="shared" si="29"/>
        <v>5</v>
      </c>
      <c r="H45" s="7">
        <f t="shared" si="26"/>
        <v>2.5</v>
      </c>
      <c r="I45" s="7">
        <f t="shared" si="27"/>
        <v>7.5</v>
      </c>
      <c r="J45" s="21" t="str">
        <f t="shared" si="30"/>
        <v>SI</v>
      </c>
      <c r="K45" s="20" t="str">
        <f t="shared" si="31"/>
        <v/>
      </c>
      <c r="L45" s="6" t="str">
        <f t="shared" si="38"/>
        <v/>
      </c>
      <c r="M45" s="21" t="str">
        <f t="shared" si="33"/>
        <v/>
      </c>
      <c r="N45" s="32">
        <v>2</v>
      </c>
      <c r="O45" s="6">
        <v>3</v>
      </c>
      <c r="P45" s="4" t="str">
        <f t="shared" si="35"/>
        <v>Entrega</v>
      </c>
      <c r="Q45" s="28">
        <f t="shared" si="36"/>
        <v>2</v>
      </c>
      <c r="R45" s="32">
        <v>4.82</v>
      </c>
      <c r="S45" s="68">
        <v>2</v>
      </c>
      <c r="T45" s="32">
        <v>4.82</v>
      </c>
      <c r="U45" s="68">
        <v>2</v>
      </c>
      <c r="V45" s="55">
        <f>T45-U45</f>
        <v>2.8200000000000003</v>
      </c>
      <c r="W45" s="57">
        <v>0</v>
      </c>
      <c r="X45" s="55">
        <v>2.8200000000000003</v>
      </c>
      <c r="Y45" s="57">
        <v>0</v>
      </c>
      <c r="Z45" s="55">
        <v>2.8200000000000003</v>
      </c>
      <c r="AA45" s="57">
        <v>0</v>
      </c>
    </row>
    <row r="46" spans="1:27" x14ac:dyDescent="0.25">
      <c r="A46">
        <v>7</v>
      </c>
      <c r="B46" s="20">
        <v>10</v>
      </c>
      <c r="C46" s="5" t="s">
        <v>8</v>
      </c>
      <c r="D46" s="6">
        <f t="shared" si="28"/>
        <v>17.88</v>
      </c>
      <c r="E46" s="7">
        <v>1.1200000000000001</v>
      </c>
      <c r="F46" s="21">
        <v>19</v>
      </c>
      <c r="G46" s="40">
        <f t="shared" si="29"/>
        <v>9.5</v>
      </c>
      <c r="H46" s="7">
        <f t="shared" si="26"/>
        <v>4.75</v>
      </c>
      <c r="I46" s="7">
        <f t="shared" si="27"/>
        <v>14.25</v>
      </c>
      <c r="J46" s="21" t="str">
        <f t="shared" si="30"/>
        <v>NO</v>
      </c>
      <c r="K46" s="20" t="str">
        <f t="shared" si="31"/>
        <v>Lim inf</v>
      </c>
      <c r="L46" s="6">
        <f t="shared" si="38"/>
        <v>3.63</v>
      </c>
      <c r="M46" s="21" t="str">
        <f t="shared" si="33"/>
        <v>Falta</v>
      </c>
      <c r="N46" s="32" t="str">
        <f t="shared" si="37"/>
        <v/>
      </c>
      <c r="O46" s="6" t="str">
        <f t="shared" si="34"/>
        <v/>
      </c>
      <c r="P46" s="4" t="str">
        <f t="shared" si="35"/>
        <v/>
      </c>
      <c r="Q46" s="28" t="str">
        <f t="shared" si="36"/>
        <v/>
      </c>
      <c r="R46" s="36">
        <v>1.1200000000000001</v>
      </c>
      <c r="S46" s="49">
        <v>4</v>
      </c>
      <c r="T46" s="36">
        <f>R46+S41</f>
        <v>3.12</v>
      </c>
      <c r="U46" s="44">
        <f>S46-S41</f>
        <v>2</v>
      </c>
      <c r="V46" s="55">
        <f>T46+U45</f>
        <v>5.12</v>
      </c>
      <c r="W46" s="57">
        <f>U46-U45</f>
        <v>0</v>
      </c>
      <c r="X46" s="55">
        <v>5.12</v>
      </c>
      <c r="Y46" s="57">
        <v>0</v>
      </c>
      <c r="Z46" s="55">
        <v>5.12</v>
      </c>
      <c r="AA46" s="57">
        <v>0</v>
      </c>
    </row>
    <row r="47" spans="1:27" x14ac:dyDescent="0.25">
      <c r="A47">
        <v>8</v>
      </c>
      <c r="B47" s="20">
        <v>11</v>
      </c>
      <c r="C47" s="5" t="s">
        <v>9</v>
      </c>
      <c r="D47" s="6">
        <f t="shared" si="28"/>
        <v>9.14</v>
      </c>
      <c r="E47" s="7">
        <v>1.86</v>
      </c>
      <c r="F47" s="21">
        <v>11</v>
      </c>
      <c r="G47" s="40">
        <f t="shared" si="29"/>
        <v>5.5</v>
      </c>
      <c r="H47" s="7">
        <f t="shared" si="26"/>
        <v>2.75</v>
      </c>
      <c r="I47" s="7">
        <f t="shared" si="27"/>
        <v>8.25</v>
      </c>
      <c r="J47" s="21" t="str">
        <f t="shared" si="30"/>
        <v>NO</v>
      </c>
      <c r="K47" s="20" t="str">
        <f t="shared" si="31"/>
        <v>Lim inf</v>
      </c>
      <c r="L47" s="6">
        <v>1</v>
      </c>
      <c r="M47" s="21" t="str">
        <f t="shared" si="33"/>
        <v>Falta</v>
      </c>
      <c r="N47" s="32" t="str">
        <f t="shared" si="37"/>
        <v/>
      </c>
      <c r="O47" s="6" t="str">
        <f t="shared" si="34"/>
        <v/>
      </c>
      <c r="P47" s="4" t="str">
        <f t="shared" si="35"/>
        <v/>
      </c>
      <c r="Q47" s="28" t="str">
        <f t="shared" si="36"/>
        <v/>
      </c>
      <c r="R47" s="36">
        <v>1.86</v>
      </c>
      <c r="S47" s="49">
        <v>1</v>
      </c>
      <c r="T47" s="36">
        <v>1.86</v>
      </c>
      <c r="U47" s="44">
        <v>1</v>
      </c>
      <c r="V47" s="36">
        <v>1.86</v>
      </c>
      <c r="W47" s="44">
        <v>1</v>
      </c>
      <c r="X47" s="36">
        <v>1.86</v>
      </c>
      <c r="Y47" s="44">
        <v>1</v>
      </c>
      <c r="Z47" s="36">
        <v>1.86</v>
      </c>
      <c r="AA47" s="44">
        <v>1</v>
      </c>
    </row>
    <row r="48" spans="1:27" x14ac:dyDescent="0.25">
      <c r="A48">
        <v>9</v>
      </c>
      <c r="B48" s="20">
        <v>12</v>
      </c>
      <c r="C48" s="5" t="s">
        <v>10</v>
      </c>
      <c r="D48" s="6">
        <f t="shared" si="28"/>
        <v>10.75</v>
      </c>
      <c r="E48" s="7">
        <v>5.25</v>
      </c>
      <c r="F48" s="21">
        <v>16</v>
      </c>
      <c r="G48" s="40">
        <f t="shared" si="29"/>
        <v>8</v>
      </c>
      <c r="H48" s="7">
        <f t="shared" si="26"/>
        <v>4</v>
      </c>
      <c r="I48" s="7">
        <f t="shared" si="27"/>
        <v>12</v>
      </c>
      <c r="J48" s="21" t="str">
        <f t="shared" si="30"/>
        <v>SI</v>
      </c>
      <c r="K48" s="20" t="str">
        <f t="shared" si="31"/>
        <v/>
      </c>
      <c r="L48" s="6" t="str">
        <f t="shared" ref="L48:L49" si="39">IF(J48="NO",IF(K48="Lim Sup",E48-I48,H48-E48),"")</f>
        <v/>
      </c>
      <c r="M48" s="21" t="str">
        <f t="shared" si="33"/>
        <v/>
      </c>
      <c r="N48" s="32">
        <f t="shared" si="37"/>
        <v>1.25</v>
      </c>
      <c r="O48" s="6">
        <f t="shared" si="34"/>
        <v>6.75</v>
      </c>
      <c r="P48" s="4" t="str">
        <f t="shared" si="35"/>
        <v>Entrega</v>
      </c>
      <c r="Q48" s="28">
        <f t="shared" si="36"/>
        <v>1.25</v>
      </c>
      <c r="R48" s="32">
        <v>5.25</v>
      </c>
      <c r="S48" s="21">
        <v>1</v>
      </c>
      <c r="T48" s="32">
        <v>5.25</v>
      </c>
      <c r="U48" s="68">
        <v>1</v>
      </c>
      <c r="V48" s="32">
        <v>5.25</v>
      </c>
      <c r="W48" s="68">
        <v>1</v>
      </c>
      <c r="X48" s="32">
        <v>5.25</v>
      </c>
      <c r="Y48" s="68">
        <v>1</v>
      </c>
      <c r="Z48" s="55">
        <f>X48-Y48</f>
        <v>4.25</v>
      </c>
      <c r="AA48" s="57">
        <v>0</v>
      </c>
    </row>
    <row r="49" spans="1:27" ht="15.75" thickBot="1" x14ac:dyDescent="0.3">
      <c r="A49">
        <v>10</v>
      </c>
      <c r="B49" s="22">
        <v>13</v>
      </c>
      <c r="C49" s="23" t="s">
        <v>11</v>
      </c>
      <c r="D49" s="24">
        <f t="shared" si="28"/>
        <v>10.44</v>
      </c>
      <c r="E49" s="7">
        <v>3.56</v>
      </c>
      <c r="F49" s="26">
        <v>14</v>
      </c>
      <c r="G49" s="41">
        <f t="shared" si="29"/>
        <v>7</v>
      </c>
      <c r="H49" s="25">
        <f t="shared" si="26"/>
        <v>3.5</v>
      </c>
      <c r="I49" s="25">
        <f t="shared" si="27"/>
        <v>10.5</v>
      </c>
      <c r="J49" s="26" t="str">
        <f t="shared" si="30"/>
        <v>SI</v>
      </c>
      <c r="K49" s="22" t="str">
        <f t="shared" si="31"/>
        <v/>
      </c>
      <c r="L49" s="24" t="str">
        <f t="shared" si="39"/>
        <v/>
      </c>
      <c r="M49" s="26" t="str">
        <f t="shared" si="33"/>
        <v/>
      </c>
      <c r="N49" s="33">
        <f t="shared" si="37"/>
        <v>6.0000000000000053E-2</v>
      </c>
      <c r="O49" s="24">
        <f t="shared" si="34"/>
        <v>6.9399999999999995</v>
      </c>
      <c r="P49" s="37" t="str">
        <f t="shared" si="35"/>
        <v>Entrega</v>
      </c>
      <c r="Q49" s="34">
        <f t="shared" si="36"/>
        <v>6.0000000000000053E-2</v>
      </c>
      <c r="R49" s="58">
        <v>3.56</v>
      </c>
      <c r="S49" s="54">
        <v>0</v>
      </c>
      <c r="T49" s="58">
        <v>3.56</v>
      </c>
      <c r="U49" s="59">
        <v>0</v>
      </c>
      <c r="V49" s="58">
        <v>3.56</v>
      </c>
      <c r="W49" s="59">
        <v>0</v>
      </c>
      <c r="X49" s="58">
        <v>3.56</v>
      </c>
      <c r="Y49" s="59">
        <v>0</v>
      </c>
      <c r="Z49" s="58">
        <v>3.56</v>
      </c>
      <c r="AA49" s="59">
        <v>0</v>
      </c>
    </row>
    <row r="52" spans="1:27" ht="15.75" thickBot="1" x14ac:dyDescent="0.3"/>
    <row r="53" spans="1:27" ht="15.75" thickBot="1" x14ac:dyDescent="0.3">
      <c r="C53" s="2">
        <v>44812.833333333328</v>
      </c>
      <c r="R53" s="77" t="s">
        <v>30</v>
      </c>
      <c r="S53" s="78"/>
      <c r="T53" s="78"/>
      <c r="U53" s="78"/>
      <c r="V53" s="78"/>
      <c r="W53" s="78"/>
      <c r="X53" s="78"/>
      <c r="Y53" s="79"/>
    </row>
    <row r="54" spans="1:27" ht="15.75" thickBot="1" x14ac:dyDescent="0.3">
      <c r="K54" s="77" t="s">
        <v>28</v>
      </c>
      <c r="L54" s="78"/>
      <c r="M54" s="79"/>
      <c r="N54" s="77" t="s">
        <v>20</v>
      </c>
      <c r="O54" s="78"/>
      <c r="P54" s="78"/>
      <c r="Q54" s="78"/>
      <c r="R54" s="77" t="s">
        <v>36</v>
      </c>
      <c r="S54" s="79"/>
      <c r="T54" s="77" t="s">
        <v>47</v>
      </c>
      <c r="U54" s="79"/>
      <c r="V54" s="77" t="s">
        <v>44</v>
      </c>
      <c r="W54" s="79"/>
      <c r="X54" s="77" t="s">
        <v>51</v>
      </c>
      <c r="Y54" s="79"/>
    </row>
    <row r="55" spans="1:27" ht="15.75" thickBot="1" x14ac:dyDescent="0.3">
      <c r="B55" s="12" t="s">
        <v>0</v>
      </c>
      <c r="C55" s="13" t="s">
        <v>1</v>
      </c>
      <c r="D55" s="14" t="s">
        <v>12</v>
      </c>
      <c r="E55" s="65" t="s">
        <v>13</v>
      </c>
      <c r="F55" s="16" t="s">
        <v>14</v>
      </c>
      <c r="G55" s="38" t="s">
        <v>15</v>
      </c>
      <c r="H55" s="15" t="s">
        <v>18</v>
      </c>
      <c r="I55" s="15" t="s">
        <v>19</v>
      </c>
      <c r="J55" s="16" t="s">
        <v>20</v>
      </c>
      <c r="K55" s="12" t="s">
        <v>22</v>
      </c>
      <c r="L55" s="14" t="s">
        <v>23</v>
      </c>
      <c r="M55" s="16" t="s">
        <v>24</v>
      </c>
      <c r="N55" s="12" t="s">
        <v>25</v>
      </c>
      <c r="O55" s="14" t="s">
        <v>26</v>
      </c>
      <c r="P55" s="14" t="s">
        <v>27</v>
      </c>
      <c r="Q55" s="43" t="s">
        <v>29</v>
      </c>
      <c r="R55" s="12" t="s">
        <v>13</v>
      </c>
      <c r="S55" s="16" t="s">
        <v>31</v>
      </c>
      <c r="T55" s="12" t="s">
        <v>13</v>
      </c>
      <c r="U55" s="16" t="s">
        <v>31</v>
      </c>
      <c r="V55" s="12" t="s">
        <v>13</v>
      </c>
      <c r="W55" s="16" t="s">
        <v>31</v>
      </c>
      <c r="X55" s="12" t="s">
        <v>13</v>
      </c>
      <c r="Y55" s="16" t="s">
        <v>31</v>
      </c>
    </row>
    <row r="56" spans="1:27" x14ac:dyDescent="0.25">
      <c r="A56">
        <v>1</v>
      </c>
      <c r="B56" s="18">
        <v>3</v>
      </c>
      <c r="C56" s="9" t="s">
        <v>2</v>
      </c>
      <c r="D56" s="10">
        <f>F56-E56</f>
        <v>13.46</v>
      </c>
      <c r="E56" s="7">
        <v>3.54</v>
      </c>
      <c r="F56" s="19">
        <v>17</v>
      </c>
      <c r="G56" s="39">
        <f>F56/2</f>
        <v>8.5</v>
      </c>
      <c r="H56" s="11">
        <f t="shared" ref="H56:H65" si="40">G56-$E$1*G56</f>
        <v>4.25</v>
      </c>
      <c r="I56" s="11">
        <f t="shared" ref="I56:I65" si="41">G56+$E$1*G56</f>
        <v>12.75</v>
      </c>
      <c r="J56" s="19" t="s">
        <v>38</v>
      </c>
      <c r="K56" s="29" t="str">
        <f>IF(J56="NO",IF(E56&lt;=H56,"Lim inf",IF(E56&gt;=I56,"Lim Sup","")),"")</f>
        <v/>
      </c>
      <c r="L56" s="30" t="str">
        <f>IF(J56="NO",IF(K56="Lim Sup",E56-I56,H56-E56),"")</f>
        <v/>
      </c>
      <c r="M56" s="31" t="str">
        <f>IF(J56="NO",IF(K56="Lim Sup","Sobra","Falta"),"")</f>
        <v/>
      </c>
      <c r="N56" s="66">
        <v>0</v>
      </c>
      <c r="O56" s="10">
        <f>IF(J56="SI",I56-E56,"")</f>
        <v>9.2100000000000009</v>
      </c>
      <c r="P56" s="8" t="str">
        <f>IF(J56="SI",IF(N56&gt;=O56,"Recibe","Entrega"),"")</f>
        <v>Entrega</v>
      </c>
      <c r="Q56" s="67">
        <f>IF(P56="Recibe",O56,N56)</f>
        <v>0</v>
      </c>
      <c r="R56" s="55">
        <v>3.54</v>
      </c>
      <c r="S56" s="52">
        <v>0</v>
      </c>
      <c r="T56" s="55">
        <v>3.54</v>
      </c>
      <c r="U56" s="57">
        <v>0</v>
      </c>
      <c r="V56" s="55">
        <v>3.54</v>
      </c>
      <c r="W56" s="57">
        <v>0</v>
      </c>
      <c r="X56" s="55">
        <v>3.54</v>
      </c>
      <c r="Y56" s="57">
        <v>0</v>
      </c>
    </row>
    <row r="57" spans="1:27" x14ac:dyDescent="0.25">
      <c r="A57">
        <v>2</v>
      </c>
      <c r="B57" s="20">
        <v>4</v>
      </c>
      <c r="C57" s="5" t="s">
        <v>3</v>
      </c>
      <c r="D57" s="6">
        <f t="shared" ref="D57:D65" si="42">F57-E57</f>
        <v>5.56</v>
      </c>
      <c r="E57" s="7">
        <v>5.44</v>
      </c>
      <c r="F57" s="21">
        <v>11</v>
      </c>
      <c r="G57" s="40">
        <f t="shared" ref="G57:G65" si="43">F57/2</f>
        <v>5.5</v>
      </c>
      <c r="H57" s="7">
        <f t="shared" si="40"/>
        <v>2.75</v>
      </c>
      <c r="I57" s="7">
        <f t="shared" si="41"/>
        <v>8.25</v>
      </c>
      <c r="J57" s="21" t="str">
        <f t="shared" ref="J57:J65" si="44">IF(E57&gt;=H57,IF(E57&lt;=I57,"SI","NO"),"NO")</f>
        <v>SI</v>
      </c>
      <c r="K57" s="20" t="str">
        <f t="shared" ref="K57:K65" si="45">IF(J57="NO",IF(E57&lt;=H57,"Lim inf",IF(E57&gt;=I57,"Lim Sup","")),"")</f>
        <v/>
      </c>
      <c r="L57" s="6" t="str">
        <f t="shared" ref="L57:L58" si="46">IF(J57="NO",IF(K57="Lim Sup",E57-I57,H57-E57),"")</f>
        <v/>
      </c>
      <c r="M57" s="21" t="str">
        <f t="shared" ref="M57:M65" si="47">IF(J57="NO",IF(K57="Lim Sup","Sobra","Falta"),"")</f>
        <v/>
      </c>
      <c r="N57" s="32">
        <v>2</v>
      </c>
      <c r="O57" s="6">
        <f t="shared" ref="O57:O65" si="48">IF(J57="SI",I57-E57,"")</f>
        <v>2.8099999999999996</v>
      </c>
      <c r="P57" s="4" t="str">
        <f t="shared" ref="P57:P65" si="49">IF(J57="SI",IF(N57&gt;=O57,"Recibe","Entrega"),"")</f>
        <v>Entrega</v>
      </c>
      <c r="Q57" s="28">
        <f t="shared" ref="Q57:Q65" si="50">IF(P57="Recibe",O57,N57)</f>
        <v>2</v>
      </c>
      <c r="R57" s="32">
        <v>5.44</v>
      </c>
      <c r="S57" s="21">
        <v>2</v>
      </c>
      <c r="T57" s="55">
        <f>R57-S57</f>
        <v>3.4400000000000004</v>
      </c>
      <c r="U57" s="57">
        <v>0</v>
      </c>
      <c r="V57" s="55">
        <v>3.4400000000000004</v>
      </c>
      <c r="W57" s="57">
        <v>0</v>
      </c>
      <c r="X57" s="55">
        <v>3.4400000000000004</v>
      </c>
      <c r="Y57" s="57">
        <v>0</v>
      </c>
    </row>
    <row r="58" spans="1:27" x14ac:dyDescent="0.25">
      <c r="A58">
        <v>3</v>
      </c>
      <c r="B58" s="20">
        <v>5</v>
      </c>
      <c r="C58" s="5" t="s">
        <v>4</v>
      </c>
      <c r="D58" s="6">
        <f t="shared" si="42"/>
        <v>9.129999999999999</v>
      </c>
      <c r="E58" s="7">
        <v>5.87</v>
      </c>
      <c r="F58" s="21">
        <v>15</v>
      </c>
      <c r="G58" s="40">
        <f t="shared" si="43"/>
        <v>7.5</v>
      </c>
      <c r="H58" s="7">
        <f t="shared" si="40"/>
        <v>3.75</v>
      </c>
      <c r="I58" s="7">
        <f t="shared" si="41"/>
        <v>11.25</v>
      </c>
      <c r="J58" s="21" t="str">
        <f t="shared" si="44"/>
        <v>SI</v>
      </c>
      <c r="K58" s="20" t="str">
        <f t="shared" si="45"/>
        <v/>
      </c>
      <c r="L58" s="6" t="str">
        <f t="shared" si="46"/>
        <v/>
      </c>
      <c r="M58" s="21" t="str">
        <f t="shared" si="47"/>
        <v/>
      </c>
      <c r="N58" s="32">
        <v>2</v>
      </c>
      <c r="O58" s="6">
        <f t="shared" si="48"/>
        <v>5.38</v>
      </c>
      <c r="P58" s="4" t="str">
        <f t="shared" si="49"/>
        <v>Entrega</v>
      </c>
      <c r="Q58" s="28">
        <f t="shared" si="50"/>
        <v>2</v>
      </c>
      <c r="R58" s="32">
        <v>5.87</v>
      </c>
      <c r="S58" s="21">
        <v>2</v>
      </c>
      <c r="T58" s="32">
        <v>5.87</v>
      </c>
      <c r="U58" s="68">
        <v>2</v>
      </c>
      <c r="V58" s="55">
        <f>T58-U58</f>
        <v>3.87</v>
      </c>
      <c r="W58" s="57">
        <v>0</v>
      </c>
      <c r="X58" s="55">
        <v>3.87</v>
      </c>
      <c r="Y58" s="57">
        <v>0</v>
      </c>
    </row>
    <row r="59" spans="1:27" x14ac:dyDescent="0.25">
      <c r="A59">
        <v>4</v>
      </c>
      <c r="B59" s="20">
        <v>6</v>
      </c>
      <c r="C59" s="5" t="s">
        <v>5</v>
      </c>
      <c r="D59" s="6">
        <f t="shared" si="42"/>
        <v>38.769999999999996</v>
      </c>
      <c r="E59" s="7">
        <v>8.23</v>
      </c>
      <c r="F59" s="21">
        <v>47</v>
      </c>
      <c r="G59" s="40">
        <f t="shared" si="43"/>
        <v>23.5</v>
      </c>
      <c r="H59" s="7">
        <f t="shared" si="40"/>
        <v>11.75</v>
      </c>
      <c r="I59" s="7">
        <f t="shared" si="41"/>
        <v>35.25</v>
      </c>
      <c r="J59" s="21" t="str">
        <f t="shared" si="44"/>
        <v>NO</v>
      </c>
      <c r="K59" s="20" t="str">
        <f t="shared" si="45"/>
        <v>Lim inf</v>
      </c>
      <c r="L59" s="6">
        <v>4</v>
      </c>
      <c r="M59" s="21" t="str">
        <f t="shared" si="47"/>
        <v>Falta</v>
      </c>
      <c r="N59" s="32" t="str">
        <f t="shared" ref="N59:N65" si="51">IF(J59="SI",E59-H59,"")</f>
        <v/>
      </c>
      <c r="O59" s="6" t="str">
        <f t="shared" si="48"/>
        <v/>
      </c>
      <c r="P59" s="4" t="str">
        <f t="shared" si="49"/>
        <v/>
      </c>
      <c r="Q59" s="28" t="str">
        <f t="shared" si="50"/>
        <v/>
      </c>
      <c r="R59" s="36">
        <v>8.23</v>
      </c>
      <c r="S59" s="49">
        <v>4</v>
      </c>
      <c r="T59" s="36">
        <v>8.23</v>
      </c>
      <c r="U59" s="44">
        <v>4</v>
      </c>
      <c r="V59" s="36">
        <v>8.23</v>
      </c>
      <c r="W59" s="44">
        <v>4</v>
      </c>
      <c r="X59" s="36">
        <f>V59+1</f>
        <v>9.23</v>
      </c>
      <c r="Y59" s="44">
        <v>3</v>
      </c>
    </row>
    <row r="60" spans="1:27" x14ac:dyDescent="0.25">
      <c r="A60">
        <v>5</v>
      </c>
      <c r="B60" s="20">
        <v>7</v>
      </c>
      <c r="C60" s="5" t="s">
        <v>6</v>
      </c>
      <c r="D60" s="6">
        <f t="shared" si="42"/>
        <v>11.32</v>
      </c>
      <c r="E60" s="7">
        <v>1.68</v>
      </c>
      <c r="F60" s="21">
        <v>13</v>
      </c>
      <c r="G60" s="40">
        <f t="shared" si="43"/>
        <v>6.5</v>
      </c>
      <c r="H60" s="7">
        <f t="shared" si="40"/>
        <v>3.25</v>
      </c>
      <c r="I60" s="7">
        <f t="shared" si="41"/>
        <v>9.75</v>
      </c>
      <c r="J60" s="21" t="str">
        <f t="shared" si="44"/>
        <v>NO</v>
      </c>
      <c r="K60" s="20" t="str">
        <f t="shared" si="45"/>
        <v>Lim inf</v>
      </c>
      <c r="L60" s="6">
        <v>1</v>
      </c>
      <c r="M60" s="21" t="str">
        <f t="shared" si="47"/>
        <v>Falta</v>
      </c>
      <c r="N60" s="32" t="str">
        <f t="shared" si="51"/>
        <v/>
      </c>
      <c r="O60" s="6" t="str">
        <f t="shared" si="48"/>
        <v/>
      </c>
      <c r="P60" s="4" t="str">
        <f t="shared" si="49"/>
        <v/>
      </c>
      <c r="Q60" s="28" t="str">
        <f t="shared" si="50"/>
        <v/>
      </c>
      <c r="R60" s="36">
        <v>1.68</v>
      </c>
      <c r="S60" s="49">
        <v>1</v>
      </c>
      <c r="T60" s="36">
        <v>1.68</v>
      </c>
      <c r="U60" s="44">
        <v>1</v>
      </c>
      <c r="V60" s="36">
        <v>1.68</v>
      </c>
      <c r="W60" s="44">
        <v>1</v>
      </c>
      <c r="X60" s="36">
        <v>1.68</v>
      </c>
      <c r="Y60" s="44">
        <v>1</v>
      </c>
    </row>
    <row r="61" spans="1:27" x14ac:dyDescent="0.25">
      <c r="A61">
        <v>6</v>
      </c>
      <c r="B61" s="20">
        <v>8</v>
      </c>
      <c r="C61" s="5" t="s">
        <v>7</v>
      </c>
      <c r="D61" s="6">
        <f t="shared" si="42"/>
        <v>5.13</v>
      </c>
      <c r="E61" s="7">
        <v>4.87</v>
      </c>
      <c r="F61" s="21">
        <v>10</v>
      </c>
      <c r="G61" s="40">
        <f t="shared" si="43"/>
        <v>5</v>
      </c>
      <c r="H61" s="7">
        <f t="shared" si="40"/>
        <v>2.5</v>
      </c>
      <c r="I61" s="7">
        <f t="shared" si="41"/>
        <v>7.5</v>
      </c>
      <c r="J61" s="21" t="str">
        <f t="shared" si="44"/>
        <v>SI</v>
      </c>
      <c r="K61" s="20" t="str">
        <f t="shared" si="45"/>
        <v/>
      </c>
      <c r="L61" s="6" t="str">
        <f t="shared" ref="L61" si="52">IF(J61="NO",IF(K61="Lim Sup",E61-I61,H61-E61),"")</f>
        <v/>
      </c>
      <c r="M61" s="21" t="str">
        <f t="shared" si="47"/>
        <v/>
      </c>
      <c r="N61" s="32">
        <f t="shared" si="51"/>
        <v>2.37</v>
      </c>
      <c r="O61" s="6">
        <f t="shared" si="48"/>
        <v>2.63</v>
      </c>
      <c r="P61" s="4" t="str">
        <f t="shared" si="49"/>
        <v>Entrega</v>
      </c>
      <c r="Q61" s="28">
        <f t="shared" si="50"/>
        <v>2.37</v>
      </c>
      <c r="R61" s="32">
        <v>4.87</v>
      </c>
      <c r="S61" s="21">
        <v>2</v>
      </c>
      <c r="T61" s="32">
        <v>4.87</v>
      </c>
      <c r="U61" s="68">
        <v>2</v>
      </c>
      <c r="V61" s="32">
        <v>4.87</v>
      </c>
      <c r="W61" s="68">
        <v>2</v>
      </c>
      <c r="X61" s="55">
        <f>V61-W61</f>
        <v>2.87</v>
      </c>
      <c r="Y61" s="57">
        <v>0</v>
      </c>
    </row>
    <row r="62" spans="1:27" x14ac:dyDescent="0.25">
      <c r="A62">
        <v>7</v>
      </c>
      <c r="B62" s="20">
        <v>10</v>
      </c>
      <c r="C62" s="5" t="s">
        <v>8</v>
      </c>
      <c r="D62" s="6">
        <f t="shared" si="42"/>
        <v>18.82</v>
      </c>
      <c r="E62" s="7">
        <v>0.18</v>
      </c>
      <c r="F62" s="21">
        <v>19</v>
      </c>
      <c r="G62" s="40">
        <f t="shared" si="43"/>
        <v>9.5</v>
      </c>
      <c r="H62" s="7">
        <f t="shared" si="40"/>
        <v>4.75</v>
      </c>
      <c r="I62" s="7">
        <f t="shared" si="41"/>
        <v>14.25</v>
      </c>
      <c r="J62" s="21" t="str">
        <f t="shared" si="44"/>
        <v>NO</v>
      </c>
      <c r="K62" s="20" t="str">
        <f t="shared" si="45"/>
        <v>Lim inf</v>
      </c>
      <c r="L62" s="6">
        <v>5</v>
      </c>
      <c r="M62" s="21" t="str">
        <f t="shared" si="47"/>
        <v>Falta</v>
      </c>
      <c r="N62" s="32" t="str">
        <f t="shared" si="51"/>
        <v/>
      </c>
      <c r="O62" s="6" t="str">
        <f t="shared" si="48"/>
        <v/>
      </c>
      <c r="P62" s="4" t="str">
        <f t="shared" si="49"/>
        <v/>
      </c>
      <c r="Q62" s="28" t="str">
        <f t="shared" si="50"/>
        <v/>
      </c>
      <c r="R62" s="36">
        <v>0.18</v>
      </c>
      <c r="S62" s="49">
        <v>5</v>
      </c>
      <c r="T62" s="36">
        <f>R62+S57</f>
        <v>2.1800000000000002</v>
      </c>
      <c r="U62" s="44">
        <f>S62-S57</f>
        <v>3</v>
      </c>
      <c r="V62" s="36">
        <f>T62+U58</f>
        <v>4.18</v>
      </c>
      <c r="W62" s="44">
        <f>U62-U58</f>
        <v>1</v>
      </c>
      <c r="X62" s="55">
        <f>V62-1</f>
        <v>3.1799999999999997</v>
      </c>
      <c r="Y62" s="57">
        <v>0</v>
      </c>
    </row>
    <row r="63" spans="1:27" x14ac:dyDescent="0.25">
      <c r="A63">
        <v>8</v>
      </c>
      <c r="B63" s="20">
        <v>11</v>
      </c>
      <c r="C63" s="5" t="s">
        <v>9</v>
      </c>
      <c r="D63" s="6">
        <f t="shared" si="42"/>
        <v>9.41</v>
      </c>
      <c r="E63" s="7">
        <v>1.59</v>
      </c>
      <c r="F63" s="21">
        <v>11</v>
      </c>
      <c r="G63" s="40">
        <f t="shared" si="43"/>
        <v>5.5</v>
      </c>
      <c r="H63" s="7">
        <f t="shared" si="40"/>
        <v>2.75</v>
      </c>
      <c r="I63" s="7">
        <f t="shared" si="41"/>
        <v>8.25</v>
      </c>
      <c r="J63" s="21" t="str">
        <f t="shared" si="44"/>
        <v>NO</v>
      </c>
      <c r="K63" s="20" t="str">
        <f t="shared" si="45"/>
        <v>Lim inf</v>
      </c>
      <c r="L63" s="6">
        <v>1</v>
      </c>
      <c r="M63" s="21" t="str">
        <f t="shared" si="47"/>
        <v>Falta</v>
      </c>
      <c r="N63" s="32" t="str">
        <f t="shared" si="51"/>
        <v/>
      </c>
      <c r="O63" s="6" t="str">
        <f t="shared" si="48"/>
        <v/>
      </c>
      <c r="P63" s="4" t="str">
        <f t="shared" si="49"/>
        <v/>
      </c>
      <c r="Q63" s="28" t="str">
        <f t="shared" si="50"/>
        <v/>
      </c>
      <c r="R63" s="36">
        <v>1.59</v>
      </c>
      <c r="S63" s="49">
        <v>1</v>
      </c>
      <c r="T63" s="36">
        <v>1.59</v>
      </c>
      <c r="U63" s="44">
        <v>1</v>
      </c>
      <c r="V63" s="36">
        <v>1.59</v>
      </c>
      <c r="W63" s="44">
        <v>1</v>
      </c>
      <c r="X63" s="36">
        <v>1.59</v>
      </c>
      <c r="Y63" s="44">
        <v>1</v>
      </c>
    </row>
    <row r="64" spans="1:27" x14ac:dyDescent="0.25">
      <c r="A64">
        <v>9</v>
      </c>
      <c r="B64" s="20">
        <v>12</v>
      </c>
      <c r="C64" s="5" t="s">
        <v>10</v>
      </c>
      <c r="D64" s="6">
        <f t="shared" si="42"/>
        <v>12.1</v>
      </c>
      <c r="E64" s="7">
        <v>3.9</v>
      </c>
      <c r="F64" s="21">
        <v>16</v>
      </c>
      <c r="G64" s="40">
        <f t="shared" si="43"/>
        <v>8</v>
      </c>
      <c r="H64" s="7">
        <f t="shared" si="40"/>
        <v>4</v>
      </c>
      <c r="I64" s="7">
        <f t="shared" si="41"/>
        <v>12</v>
      </c>
      <c r="J64" s="21" t="s">
        <v>21</v>
      </c>
      <c r="K64" s="20" t="str">
        <f t="shared" si="45"/>
        <v/>
      </c>
      <c r="L64" s="6" t="str">
        <f t="shared" ref="L64" si="53">IF(J64="NO",IF(K64="Lim Sup",E64-I64,H64-E64),"")</f>
        <v/>
      </c>
      <c r="M64" s="21" t="str">
        <f t="shared" si="47"/>
        <v/>
      </c>
      <c r="N64" s="32">
        <f t="shared" si="51"/>
        <v>-0.10000000000000009</v>
      </c>
      <c r="O64" s="6">
        <f t="shared" si="48"/>
        <v>8.1</v>
      </c>
      <c r="P64" s="4" t="str">
        <f t="shared" si="49"/>
        <v>Entrega</v>
      </c>
      <c r="Q64" s="28">
        <f t="shared" si="50"/>
        <v>-0.10000000000000009</v>
      </c>
      <c r="R64" s="55">
        <v>3.9</v>
      </c>
      <c r="S64" s="52">
        <v>0</v>
      </c>
      <c r="T64" s="55">
        <v>3.9</v>
      </c>
      <c r="U64" s="57">
        <v>0</v>
      </c>
      <c r="V64" s="55">
        <v>3.9</v>
      </c>
      <c r="W64" s="57">
        <v>0</v>
      </c>
      <c r="X64" s="55">
        <v>3.9</v>
      </c>
      <c r="Y64" s="57">
        <v>0</v>
      </c>
    </row>
    <row r="65" spans="1:25" ht="15.75" thickBot="1" x14ac:dyDescent="0.3">
      <c r="A65">
        <v>10</v>
      </c>
      <c r="B65" s="22">
        <v>13</v>
      </c>
      <c r="C65" s="23" t="s">
        <v>11</v>
      </c>
      <c r="D65" s="24">
        <f t="shared" si="42"/>
        <v>10.93</v>
      </c>
      <c r="E65" s="7">
        <v>3.07</v>
      </c>
      <c r="F65" s="26">
        <v>14</v>
      </c>
      <c r="G65" s="41">
        <f t="shared" si="43"/>
        <v>7</v>
      </c>
      <c r="H65" s="25">
        <f t="shared" si="40"/>
        <v>3.5</v>
      </c>
      <c r="I65" s="25">
        <f t="shared" si="41"/>
        <v>10.5</v>
      </c>
      <c r="J65" s="26" t="str">
        <f t="shared" si="44"/>
        <v>NO</v>
      </c>
      <c r="K65" s="22" t="str">
        <f t="shared" si="45"/>
        <v>Lim inf</v>
      </c>
      <c r="L65" s="24">
        <v>1</v>
      </c>
      <c r="M65" s="26" t="str">
        <f t="shared" si="47"/>
        <v>Falta</v>
      </c>
      <c r="N65" s="33" t="str">
        <f t="shared" si="51"/>
        <v/>
      </c>
      <c r="O65" s="24" t="str">
        <f t="shared" si="48"/>
        <v/>
      </c>
      <c r="P65" s="37" t="str">
        <f t="shared" si="49"/>
        <v/>
      </c>
      <c r="Q65" s="34" t="str">
        <f t="shared" si="50"/>
        <v/>
      </c>
      <c r="R65" s="71">
        <v>3.07</v>
      </c>
      <c r="S65" s="76">
        <v>1</v>
      </c>
      <c r="T65" s="71">
        <v>3.07</v>
      </c>
      <c r="U65" s="72">
        <v>1</v>
      </c>
      <c r="V65" s="71">
        <v>3.07</v>
      </c>
      <c r="W65" s="72">
        <v>1</v>
      </c>
      <c r="X65" s="71">
        <v>3.07</v>
      </c>
      <c r="Y65" s="72">
        <v>1</v>
      </c>
    </row>
  </sheetData>
  <mergeCells count="28">
    <mergeCell ref="K54:M54"/>
    <mergeCell ref="N54:Q54"/>
    <mergeCell ref="K6:M6"/>
    <mergeCell ref="N6:Q6"/>
    <mergeCell ref="K22:M22"/>
    <mergeCell ref="N22:Q22"/>
    <mergeCell ref="K38:M38"/>
    <mergeCell ref="N38:Q38"/>
    <mergeCell ref="R6:S6"/>
    <mergeCell ref="T6:U6"/>
    <mergeCell ref="V6:W6"/>
    <mergeCell ref="X6:Y6"/>
    <mergeCell ref="R5:Y5"/>
    <mergeCell ref="Z38:AA38"/>
    <mergeCell ref="R37:AA37"/>
    <mergeCell ref="R22:S22"/>
    <mergeCell ref="R38:S38"/>
    <mergeCell ref="R54:S54"/>
    <mergeCell ref="T22:U22"/>
    <mergeCell ref="V22:W22"/>
    <mergeCell ref="T54:U54"/>
    <mergeCell ref="V54:W54"/>
    <mergeCell ref="X54:Y54"/>
    <mergeCell ref="R53:Y53"/>
    <mergeCell ref="R21:W21"/>
    <mergeCell ref="T38:U38"/>
    <mergeCell ref="V38:W38"/>
    <mergeCell ref="X38:Y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GBM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2022-11-29T20:31:33Z</dcterms:created>
  <dcterms:modified xsi:type="dcterms:W3CDTF">2022-12-14T07:29:01Z</dcterms:modified>
</cp:coreProperties>
</file>