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5"/>
  </bookViews>
  <sheets>
    <sheet name="Instructions" sheetId="9" r:id="rId1"/>
    <sheet name="License" sheetId="10" r:id="rId2"/>
    <sheet name="Timestamp Data" sheetId="2" r:id="rId3"/>
    <sheet name="Stability Metric, Time Stamps" sheetId="6" r:id="rId4"/>
    <sheet name="Stability Metric, Item Count" sheetId="1" r:id="rId5"/>
    <sheet name="ALT" sheetId="11" r:id="rId6"/>
    <sheet name="TS-Calc 31 days" sheetId="5" r:id="rId7"/>
    <sheet name="TS-Calc 3 month" sheetId="7" r:id="rId8"/>
    <sheet name="TS-Calc 6 month" sheetId="8" r:id="rId9"/>
    <sheet name="TS-Calc 12 month" sheetId="3"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I24" i="11"/>
  <c r="I25" i="11"/>
  <c r="I26" i="11"/>
  <c r="I27" i="11"/>
  <c r="H3" i="11"/>
  <c r="H4" i="11"/>
  <c r="H5" i="11"/>
  <c r="H6" i="11"/>
  <c r="H7" i="11"/>
  <c r="H8" i="11"/>
  <c r="H9" i="11"/>
  <c r="H10" i="11"/>
  <c r="H11" i="11"/>
  <c r="H12" i="11"/>
  <c r="H13" i="11"/>
  <c r="H14" i="11"/>
  <c r="H15" i="11"/>
  <c r="H16" i="11"/>
  <c r="H17" i="11"/>
  <c r="H18" i="11"/>
  <c r="H19" i="11"/>
  <c r="H20" i="11"/>
  <c r="H21" i="11"/>
  <c r="H22" i="11"/>
  <c r="H23" i="11"/>
  <c r="H24" i="11"/>
  <c r="H25" i="11"/>
  <c r="H26" i="11"/>
  <c r="H27" i="11"/>
  <c r="K4" i="11"/>
  <c r="K5" i="11"/>
  <c r="K6" i="11"/>
  <c r="K7" i="11"/>
  <c r="K8" i="11"/>
  <c r="K9" i="11"/>
  <c r="K10" i="11"/>
  <c r="K11" i="11"/>
  <c r="K12" i="11"/>
  <c r="K13" i="11"/>
  <c r="K14" i="11"/>
  <c r="K15" i="11"/>
  <c r="K16" i="11"/>
  <c r="K17" i="11"/>
  <c r="K18" i="11"/>
  <c r="K19" i="11"/>
  <c r="K20" i="11"/>
  <c r="K21" i="11"/>
  <c r="K22" i="11"/>
  <c r="K23" i="11"/>
  <c r="K24" i="11"/>
  <c r="K25" i="11"/>
  <c r="K26" i="11"/>
  <c r="K27" i="11"/>
  <c r="J27" i="11"/>
  <c r="J26" i="11"/>
  <c r="J25" i="11"/>
  <c r="J24" i="11"/>
  <c r="J23" i="11"/>
  <c r="J22" i="11"/>
  <c r="J21" i="11"/>
  <c r="J20" i="11"/>
  <c r="J19" i="11"/>
  <c r="J18" i="11"/>
  <c r="J17" i="11"/>
  <c r="J16" i="11"/>
  <c r="J15" i="11"/>
  <c r="J14" i="11"/>
  <c r="J13" i="11"/>
  <c r="J12" i="11"/>
  <c r="J11" i="11"/>
  <c r="J10" i="11"/>
  <c r="J9" i="11"/>
  <c r="J8" i="11"/>
  <c r="J7" i="11"/>
  <c r="J6" i="11"/>
  <c r="J5" i="11"/>
  <c r="J4" i="11"/>
  <c r="J3" i="11"/>
  <c r="E165" i="11"/>
  <c r="D165" i="11"/>
  <c r="C165" i="11"/>
  <c r="E164" i="11"/>
  <c r="D164" i="11"/>
  <c r="C164" i="11"/>
  <c r="E163" i="11"/>
  <c r="D163" i="11"/>
  <c r="C163" i="11"/>
  <c r="E162" i="11"/>
  <c r="D162" i="11"/>
  <c r="C162" i="11"/>
  <c r="E161" i="11"/>
  <c r="D161" i="11"/>
  <c r="C161" i="11"/>
  <c r="E160" i="11"/>
  <c r="D160" i="11"/>
  <c r="C160" i="11"/>
  <c r="E159" i="11"/>
  <c r="D159" i="11"/>
  <c r="C159" i="11"/>
  <c r="E158" i="11"/>
  <c r="D158" i="11"/>
  <c r="C158" i="11"/>
  <c r="E157" i="11"/>
  <c r="D157" i="11"/>
  <c r="C157" i="11"/>
  <c r="E156" i="11"/>
  <c r="D156" i="11"/>
  <c r="C156" i="11"/>
  <c r="E155" i="11"/>
  <c r="D155" i="11"/>
  <c r="C155" i="11"/>
  <c r="E154" i="11"/>
  <c r="D154" i="11"/>
  <c r="C154" i="11"/>
  <c r="E153" i="11"/>
  <c r="D153" i="11"/>
  <c r="C153" i="11"/>
  <c r="E152" i="11"/>
  <c r="D152" i="11"/>
  <c r="C152" i="11"/>
  <c r="E151" i="11"/>
  <c r="D151" i="11"/>
  <c r="C151" i="11"/>
  <c r="E150" i="11"/>
  <c r="D150" i="11"/>
  <c r="C150" i="11"/>
  <c r="E149" i="11"/>
  <c r="D149" i="11"/>
  <c r="C149" i="11"/>
  <c r="E148" i="11"/>
  <c r="D148" i="11"/>
  <c r="C148" i="11"/>
  <c r="E147" i="11"/>
  <c r="D147" i="11"/>
  <c r="C147" i="11"/>
  <c r="E146" i="11"/>
  <c r="D146" i="11"/>
  <c r="C146" i="11"/>
  <c r="E145" i="11"/>
  <c r="D145" i="11"/>
  <c r="C145" i="11"/>
  <c r="E144" i="11"/>
  <c r="D144" i="11"/>
  <c r="C144" i="11"/>
  <c r="E143" i="11"/>
  <c r="D143" i="11"/>
  <c r="C143" i="11"/>
  <c r="E142" i="11"/>
  <c r="D142" i="11"/>
  <c r="C142" i="11"/>
  <c r="E141" i="11"/>
  <c r="D141" i="11"/>
  <c r="C141" i="11"/>
  <c r="E140" i="11"/>
  <c r="D140" i="11"/>
  <c r="C140" i="11"/>
  <c r="E139" i="11"/>
  <c r="D139" i="11"/>
  <c r="C139" i="11"/>
  <c r="E138" i="11"/>
  <c r="D138" i="11"/>
  <c r="C138" i="11"/>
  <c r="E137" i="11"/>
  <c r="D137" i="11"/>
  <c r="C137" i="11"/>
  <c r="E136" i="11"/>
  <c r="D136" i="11"/>
  <c r="C136" i="11"/>
  <c r="E135" i="11"/>
  <c r="D135" i="11"/>
  <c r="C135" i="11"/>
  <c r="E134" i="11"/>
  <c r="D134" i="11"/>
  <c r="C134" i="11"/>
  <c r="E133" i="11"/>
  <c r="D133" i="11"/>
  <c r="C133" i="11"/>
  <c r="E132" i="11"/>
  <c r="D132" i="11"/>
  <c r="C132" i="11"/>
  <c r="E131" i="11"/>
  <c r="D131" i="11"/>
  <c r="C131" i="11"/>
  <c r="E130" i="11"/>
  <c r="D130" i="11"/>
  <c r="C130" i="11"/>
  <c r="E129" i="11"/>
  <c r="D129" i="11"/>
  <c r="C129" i="11"/>
  <c r="E128" i="11"/>
  <c r="D128" i="11"/>
  <c r="C128" i="11"/>
  <c r="E127" i="11"/>
  <c r="D127" i="11"/>
  <c r="C127" i="11"/>
  <c r="E126" i="11"/>
  <c r="D126" i="11"/>
  <c r="C126" i="11"/>
  <c r="E125" i="11"/>
  <c r="D125" i="11"/>
  <c r="C125" i="11"/>
  <c r="E124" i="11"/>
  <c r="D124" i="11"/>
  <c r="C124" i="11"/>
  <c r="E123" i="11"/>
  <c r="D123" i="11"/>
  <c r="C123" i="11"/>
  <c r="E122" i="11"/>
  <c r="D122" i="11"/>
  <c r="C122" i="11"/>
  <c r="E121" i="11"/>
  <c r="D121" i="11"/>
  <c r="C121" i="11"/>
  <c r="E120" i="11"/>
  <c r="D120" i="11"/>
  <c r="C120" i="11"/>
  <c r="E119" i="11"/>
  <c r="D119" i="11"/>
  <c r="C119" i="11"/>
  <c r="E118" i="11"/>
  <c r="D118" i="11"/>
  <c r="C118" i="11"/>
  <c r="E117" i="11"/>
  <c r="D117" i="11"/>
  <c r="C117" i="11"/>
  <c r="E116" i="11"/>
  <c r="D116" i="11"/>
  <c r="C116" i="11"/>
  <c r="E115" i="11"/>
  <c r="D115" i="11"/>
  <c r="C115" i="11"/>
  <c r="E114" i="11"/>
  <c r="D114" i="11"/>
  <c r="C114" i="11"/>
  <c r="E113" i="11"/>
  <c r="D113" i="11"/>
  <c r="C113" i="11"/>
  <c r="E112" i="11"/>
  <c r="D112" i="11"/>
  <c r="C112" i="11"/>
  <c r="E111" i="11"/>
  <c r="D111" i="11"/>
  <c r="C111" i="11"/>
  <c r="E110" i="11"/>
  <c r="D110" i="11"/>
  <c r="C110" i="11"/>
  <c r="E109" i="11"/>
  <c r="D109" i="11"/>
  <c r="C109" i="11"/>
  <c r="E108" i="11"/>
  <c r="D108" i="11"/>
  <c r="C108" i="11"/>
  <c r="E107" i="11"/>
  <c r="D107" i="11"/>
  <c r="C107" i="11"/>
  <c r="E106" i="11"/>
  <c r="D106" i="11"/>
  <c r="C106" i="11"/>
  <c r="E105" i="11"/>
  <c r="D105" i="11"/>
  <c r="C105" i="11"/>
  <c r="E104" i="11"/>
  <c r="D104" i="11"/>
  <c r="C104" i="11"/>
  <c r="E103" i="11"/>
  <c r="D103" i="11"/>
  <c r="C103" i="11"/>
  <c r="E102" i="11"/>
  <c r="D102" i="11"/>
  <c r="C102" i="11"/>
  <c r="E101" i="11"/>
  <c r="D101" i="11"/>
  <c r="C101" i="11"/>
  <c r="E100" i="11"/>
  <c r="D100" i="11"/>
  <c r="C100" i="11"/>
  <c r="E99" i="11"/>
  <c r="D99" i="11"/>
  <c r="C99" i="11"/>
  <c r="E98" i="11"/>
  <c r="D98" i="11"/>
  <c r="C98" i="11"/>
  <c r="E97" i="11"/>
  <c r="D97" i="11"/>
  <c r="C97" i="11"/>
  <c r="E96" i="11"/>
  <c r="D96" i="11"/>
  <c r="C96" i="11"/>
  <c r="E95" i="11"/>
  <c r="D95" i="11"/>
  <c r="C95" i="11"/>
  <c r="E94" i="11"/>
  <c r="D94" i="11"/>
  <c r="C94" i="11"/>
  <c r="E93" i="11"/>
  <c r="D93" i="11"/>
  <c r="C93" i="11"/>
  <c r="E92" i="11"/>
  <c r="D92" i="11"/>
  <c r="C92" i="11"/>
  <c r="E91" i="11"/>
  <c r="D91" i="11"/>
  <c r="C91" i="11"/>
  <c r="E90" i="11"/>
  <c r="D90" i="11"/>
  <c r="C90" i="11"/>
  <c r="E89" i="11"/>
  <c r="D89" i="11"/>
  <c r="C89" i="11"/>
  <c r="E88" i="11"/>
  <c r="D88" i="11"/>
  <c r="C88" i="11"/>
  <c r="E87" i="11"/>
  <c r="D87" i="11"/>
  <c r="C87" i="11"/>
  <c r="E86" i="11"/>
  <c r="D86" i="11"/>
  <c r="C86" i="11"/>
  <c r="E85" i="11"/>
  <c r="D85" i="11"/>
  <c r="C85" i="11"/>
  <c r="E84" i="11"/>
  <c r="D84" i="11"/>
  <c r="C84" i="11"/>
  <c r="E83" i="11"/>
  <c r="D83" i="11"/>
  <c r="C83" i="11"/>
  <c r="E82" i="11"/>
  <c r="D82" i="11"/>
  <c r="C82" i="11"/>
  <c r="E81" i="11"/>
  <c r="D81" i="11"/>
  <c r="C81" i="11"/>
  <c r="E80" i="11"/>
  <c r="D80" i="11"/>
  <c r="C80" i="11"/>
  <c r="E79" i="11"/>
  <c r="D79" i="11"/>
  <c r="C79" i="11"/>
  <c r="E78" i="11"/>
  <c r="D78" i="11"/>
  <c r="C78" i="11"/>
  <c r="E77" i="11"/>
  <c r="D77" i="11"/>
  <c r="C77" i="11"/>
  <c r="E76" i="11"/>
  <c r="D76" i="11"/>
  <c r="C76" i="11"/>
  <c r="E75" i="11"/>
  <c r="D75" i="11"/>
  <c r="C75" i="11"/>
  <c r="E74" i="11"/>
  <c r="D74" i="11"/>
  <c r="C74" i="11"/>
  <c r="E73" i="11"/>
  <c r="D73" i="11"/>
  <c r="C73" i="11"/>
  <c r="E72" i="11"/>
  <c r="D72" i="11"/>
  <c r="C72" i="11"/>
  <c r="E71" i="11"/>
  <c r="D71" i="11"/>
  <c r="C71" i="11"/>
  <c r="E70" i="11"/>
  <c r="D70" i="11"/>
  <c r="C70" i="11"/>
  <c r="E69" i="11"/>
  <c r="D69" i="11"/>
  <c r="C69" i="11"/>
  <c r="E68" i="11"/>
  <c r="D68" i="11"/>
  <c r="C68" i="11"/>
  <c r="E67" i="11"/>
  <c r="D67" i="11"/>
  <c r="C67" i="11"/>
  <c r="E66" i="11"/>
  <c r="D66" i="11"/>
  <c r="C66" i="11"/>
  <c r="E65" i="11"/>
  <c r="D65" i="11"/>
  <c r="C65" i="11"/>
  <c r="E64" i="11"/>
  <c r="D64" i="11"/>
  <c r="C64" i="11"/>
  <c r="E63" i="11"/>
  <c r="D63" i="11"/>
  <c r="C63" i="11"/>
  <c r="E62" i="11"/>
  <c r="D62" i="11"/>
  <c r="C62" i="11"/>
  <c r="E61" i="11"/>
  <c r="D61" i="11"/>
  <c r="C61" i="11"/>
  <c r="E60" i="11"/>
  <c r="D60" i="11"/>
  <c r="C60" i="11"/>
  <c r="E59" i="11"/>
  <c r="D59" i="11"/>
  <c r="C59" i="11"/>
  <c r="E58" i="11"/>
  <c r="D58" i="11"/>
  <c r="C58" i="11"/>
  <c r="E57" i="11"/>
  <c r="D57" i="11"/>
  <c r="C57" i="11"/>
  <c r="E56" i="11"/>
  <c r="D56" i="11"/>
  <c r="C56" i="11"/>
  <c r="E55" i="11"/>
  <c r="D55" i="11"/>
  <c r="C55" i="11"/>
  <c r="E54" i="11"/>
  <c r="D54" i="11"/>
  <c r="C54" i="11"/>
  <c r="E53" i="11"/>
  <c r="D53" i="11"/>
  <c r="C53" i="11"/>
  <c r="E52" i="11"/>
  <c r="D52" i="11"/>
  <c r="C52" i="11"/>
  <c r="E51" i="11"/>
  <c r="D51" i="11"/>
  <c r="C51" i="11"/>
  <c r="E50" i="11"/>
  <c r="D50" i="11"/>
  <c r="C50" i="11"/>
  <c r="E49" i="11"/>
  <c r="D49" i="11"/>
  <c r="C49" i="11"/>
  <c r="E48" i="11"/>
  <c r="D48" i="11"/>
  <c r="C48" i="11"/>
  <c r="E47" i="11"/>
  <c r="D47" i="11"/>
  <c r="C47" i="11"/>
  <c r="E46" i="11"/>
  <c r="D46" i="11"/>
  <c r="C46" i="11"/>
  <c r="E45" i="11"/>
  <c r="D45" i="11"/>
  <c r="C45" i="11"/>
  <c r="E44" i="11"/>
  <c r="D44" i="11"/>
  <c r="C44" i="11"/>
  <c r="E43" i="11"/>
  <c r="D43" i="11"/>
  <c r="C43" i="11"/>
  <c r="E42" i="11"/>
  <c r="D42" i="11"/>
  <c r="C42" i="11"/>
  <c r="E41" i="11"/>
  <c r="D41" i="11"/>
  <c r="C41" i="11"/>
  <c r="E40" i="11"/>
  <c r="D40" i="11"/>
  <c r="C40" i="11"/>
  <c r="E39" i="11"/>
  <c r="D39" i="11"/>
  <c r="C39" i="11"/>
  <c r="E38" i="11"/>
  <c r="D38" i="11"/>
  <c r="C38" i="11"/>
  <c r="E37" i="11"/>
  <c r="D37" i="11"/>
  <c r="C37" i="11"/>
  <c r="E36" i="11"/>
  <c r="D36" i="11"/>
  <c r="C36" i="11"/>
  <c r="E35" i="11"/>
  <c r="D35" i="11"/>
  <c r="C35" i="11"/>
  <c r="E34" i="11"/>
  <c r="D34" i="11"/>
  <c r="C34" i="11"/>
  <c r="E33" i="11"/>
  <c r="D33" i="11"/>
  <c r="C33" i="11"/>
  <c r="E32" i="11"/>
  <c r="D32" i="11"/>
  <c r="C32" i="11"/>
  <c r="E31" i="11"/>
  <c r="D31" i="11"/>
  <c r="C31" i="11"/>
  <c r="E30" i="11"/>
  <c r="D30" i="11"/>
  <c r="C30" i="11"/>
  <c r="E29" i="11"/>
  <c r="D29" i="11"/>
  <c r="C29" i="11"/>
  <c r="E28" i="11"/>
  <c r="D28" i="11"/>
  <c r="C28" i="11"/>
  <c r="E27" i="11"/>
  <c r="D27" i="11"/>
  <c r="C27" i="11"/>
  <c r="E26" i="11"/>
  <c r="D26" i="11"/>
  <c r="C26" i="11"/>
  <c r="E25" i="11"/>
  <c r="D25" i="11"/>
  <c r="C25" i="11"/>
  <c r="E24" i="11"/>
  <c r="D24" i="11"/>
  <c r="C24" i="11"/>
  <c r="E23" i="11"/>
  <c r="D23" i="11"/>
  <c r="C23" i="11"/>
  <c r="E22" i="11"/>
  <c r="D22" i="11"/>
  <c r="C22" i="11"/>
  <c r="E21" i="11"/>
  <c r="D21" i="11"/>
  <c r="C21" i="11"/>
  <c r="E20" i="11"/>
  <c r="D20" i="11"/>
  <c r="C20" i="11"/>
  <c r="E19" i="11"/>
  <c r="D19" i="11"/>
  <c r="C19" i="11"/>
  <c r="E18" i="11"/>
  <c r="D18" i="11"/>
  <c r="C18" i="11"/>
  <c r="E17" i="11"/>
  <c r="D17" i="11"/>
  <c r="C17" i="11"/>
  <c r="E16" i="11"/>
  <c r="D16" i="11"/>
  <c r="C16" i="11"/>
  <c r="E15" i="11"/>
  <c r="D15" i="11"/>
  <c r="C15" i="11"/>
  <c r="E14" i="11"/>
  <c r="D14" i="11"/>
  <c r="C14" i="11"/>
  <c r="E13" i="11"/>
  <c r="D13" i="11"/>
  <c r="C13" i="11"/>
  <c r="E12" i="11"/>
  <c r="D12" i="11"/>
  <c r="C12" i="11"/>
  <c r="E11" i="11"/>
  <c r="D11" i="11"/>
  <c r="C11" i="11"/>
  <c r="E10" i="11"/>
  <c r="D10" i="11"/>
  <c r="C10" i="11"/>
  <c r="E9" i="11"/>
  <c r="D9" i="11"/>
  <c r="C9" i="11"/>
  <c r="E8" i="11"/>
  <c r="D8" i="11"/>
  <c r="C8" i="11"/>
  <c r="E7" i="11"/>
  <c r="D7" i="11"/>
  <c r="C7" i="11"/>
  <c r="E6" i="11"/>
  <c r="D6" i="11"/>
  <c r="C6" i="11"/>
  <c r="E5" i="11"/>
  <c r="D5" i="11"/>
  <c r="C5" i="11"/>
  <c r="E4" i="11"/>
  <c r="D4" i="11"/>
  <c r="C4" i="11"/>
  <c r="E3" i="11"/>
  <c r="D3" i="11"/>
  <c r="C3" i="11"/>
  <c r="L4" i="2"/>
  <c r="M4" i="2"/>
  <c r="O4" i="2"/>
  <c r="L5" i="2"/>
  <c r="M5" i="2"/>
  <c r="O5" i="2"/>
  <c r="L6" i="2"/>
  <c r="M6" i="2"/>
  <c r="O6" i="2"/>
  <c r="L7" i="2"/>
  <c r="M7" i="2"/>
  <c r="O7" i="2"/>
  <c r="L8" i="2"/>
  <c r="M8" i="2"/>
  <c r="O8" i="2"/>
  <c r="L9" i="2"/>
  <c r="M9" i="2"/>
  <c r="O9" i="2"/>
  <c r="L10" i="2"/>
  <c r="M10" i="2"/>
  <c r="O10" i="2"/>
  <c r="L11" i="2"/>
  <c r="M11" i="2"/>
  <c r="O11" i="2"/>
  <c r="L12" i="2"/>
  <c r="M12" i="2"/>
  <c r="O12" i="2"/>
  <c r="L13" i="2"/>
  <c r="M13" i="2"/>
  <c r="O13" i="2"/>
  <c r="L14" i="2"/>
  <c r="M14" i="2"/>
  <c r="O14" i="2"/>
  <c r="L15" i="2"/>
  <c r="M15" i="2"/>
  <c r="O15" i="2"/>
  <c r="L16" i="2"/>
  <c r="M16" i="2"/>
  <c r="O16" i="2"/>
  <c r="L17" i="2"/>
  <c r="M17" i="2"/>
  <c r="O17" i="2"/>
  <c r="L18" i="2"/>
  <c r="M18" i="2"/>
  <c r="O18" i="2"/>
  <c r="L19" i="2"/>
  <c r="M19" i="2"/>
  <c r="O19" i="2"/>
  <c r="L20" i="2"/>
  <c r="M20" i="2"/>
  <c r="O20" i="2"/>
  <c r="L21" i="2"/>
  <c r="M21" i="2"/>
  <c r="O21" i="2"/>
  <c r="L22" i="2"/>
  <c r="M22" i="2"/>
  <c r="O22" i="2"/>
  <c r="L23" i="2"/>
  <c r="M23" i="2"/>
  <c r="O23" i="2"/>
  <c r="L24" i="2"/>
  <c r="M24" i="2"/>
  <c r="O24" i="2"/>
  <c r="L25" i="2"/>
  <c r="M25" i="2"/>
  <c r="O25" i="2"/>
  <c r="L26" i="2"/>
  <c r="M26" i="2"/>
  <c r="O26" i="2"/>
  <c r="L27" i="2"/>
  <c r="M27" i="2"/>
  <c r="O27" i="2"/>
  <c r="L3" i="2"/>
  <c r="M3" i="2"/>
  <c r="N3" i="2"/>
  <c r="N5" i="2"/>
  <c r="N6" i="2"/>
  <c r="N7" i="2"/>
  <c r="N8" i="2"/>
  <c r="N9" i="2"/>
  <c r="N10" i="2"/>
  <c r="N11" i="2"/>
  <c r="N12" i="2"/>
  <c r="N13" i="2"/>
  <c r="N14" i="2"/>
  <c r="N15" i="2"/>
  <c r="N16" i="2"/>
  <c r="N17" i="2"/>
  <c r="N18" i="2"/>
  <c r="N19" i="2"/>
  <c r="N20" i="2"/>
  <c r="N21" i="2"/>
  <c r="N22" i="2"/>
  <c r="N23" i="2"/>
  <c r="N24" i="2"/>
  <c r="N25" i="2"/>
  <c r="N26" i="2"/>
  <c r="N27" i="2"/>
  <c r="N4" i="2"/>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<sst xmlns="http://schemas.openxmlformats.org/spreadsheetml/2006/main" count="188" uniqueCount="138">
  <si>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</si>
  <si>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</si>
  <si>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</si>
  <si>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</si>
  <si>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</si>
  <si>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</si>
  <si>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</si>
  <si>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</si>
  <si>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</si>
  <si>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</si>
  <si>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</si>
  <si>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</si>
  <si>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</si>
  <si>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</si>
  <si>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</si>
  <si>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</si>
  <si>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</si>
  <si>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</si>
  <si>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</si>
  <si>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</si>
  <si>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</si>
  <si>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</si>
  <si>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</si>
  <si>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</si>
  <si>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</si>
  <si>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</si>
  <si>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</si>
  <si>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</si>
  <si>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</si>
  <si>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</si>
  <si>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</si>
  <si>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</si>
  <si>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</si>
  <si>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</si>
  <si>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</si>
  <si>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</si>
  <si>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</si>
  <si>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</si>
  <si>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</si>
  <si>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</si>
  <si>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</si>
  <si>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</si>
  <si>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</si>
  <si>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</si>
  <si>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</si>
  <si>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</si>
  <si>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</si>
  <si>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</si>
  <si>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</si>
  <si>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</si>
  <si>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</si>
  <si>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</si>
  <si>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</si>
  <si>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</si>
  <si>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</si>
  <si>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</si>
  <si>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</si>
  <si>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</si>
  <si>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</si>
  <si>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</si>
  <si>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</si>
  <si>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</si>
  <si>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</si>
  <si>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</si>
  <si>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</si>
  <si>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</si>
  <si>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</si>
  <si>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</si>
  <si>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</si>
  <si>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</si>
  <si>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</si>
  <si>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</si>
  <si>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</si>
  <si>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</si>
  <si>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</si>
  <si>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</si>
  <si>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</si>
  <si>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</si>
  <si>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</si>
  <si>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</si>
  <si>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</si>
  <si>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</si>
  <si>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</si>
  <si>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</si>
  <si>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</si>
  <si>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</si>
  <si>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</si>
  <si>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</si>
  <si>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</si>
  <si>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</si>
  <si>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</si>
  <si>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</si>
  <si>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</si>
  <si>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</si>
  <si>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</si>
  <si>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</si>
  <si>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</si>
  <si>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</si>
  <si>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</si>
  <si>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</si>
  <si>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</si>
  <si>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</si>
  <si>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</si>
  <si>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</si>
  <si>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</si>
  <si>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</si>
  <si>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</si>
  <si>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</si>
  <si>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</si>
  <si>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</si>
  <si>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</si>
  <si>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</si>
  <si>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</si>
  <si>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</si>
  <si>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</si>
  <si>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</si>
  <si>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</si>
  <si>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</si>
  <si>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</si>
  <si>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</si>
  <si>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</si>
  <si>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</si>
  <si>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</si>
  <si>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</si>
  <si>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</si>
  <si>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</si>
  <si>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</si>
  <si>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</si>
  <si>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</si>
  <si>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</si>
  <si>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</si>
  <si>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</si>
  <si>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</si>
  <si>
    <t>Week</t>
  </si>
  <si>
    <t>Com/week</t>
  </si>
  <si>
    <t>Done/week</t>
  </si>
  <si>
    <t>Diff</t>
  </si>
  <si>
    <t>wip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</si>
</sst>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top style="thin">
        <color theme="4"/>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3">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14" fontId="0" fillId="0" borderId="1" xfId="0" applyNumberFormat="1" applyFont="1" applyBorder="1"/>
    <xf numFmtId="0" fontId="0" fillId="0" borderId="0" xfId="0" applyNumberFormat="1"/>
    <xf numFmtId="0" fontId="1" fillId="0" borderId="0" xfId="0" applyFont="1" applyAlignment="1">
      <alignment horizontal="center"/>
    </xf>
  </cellXfs>
  <cellStyles count="4">
    <cellStyle name="Followed Hyperlink" xfId="2" builtinId="9" hidden="1"/>
    <cellStyle name="Hyperlink" xfId="1" builtinId="8" hidden="1"/>
    <cellStyle name="Normal" xfId="0" builtinId="0"/>
    <cellStyle name="White" xfId="3"/>
  </cellStyles>
  <dxfs count="26">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036525648"/>
        <c:axId val="-2064202560"/>
      </c:areaChart>
      <c:dateAx>
        <c:axId val="-203652564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02560"/>
        <c:crosses val="autoZero"/>
        <c:auto val="1"/>
        <c:lblOffset val="100"/>
        <c:baseTimeUnit val="days"/>
      </c:dateAx>
      <c:valAx>
        <c:axId val="-20642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256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days'!$G$2:$G$32</c:f>
              <c:numCache>
                <c:formatCode>General</c:formatCode>
                <c:ptCount val="31"/>
                <c:pt idx="0">
                  <c:v>0.0</c:v>
                </c:pt>
                <c:pt idx="1">
                  <c:v>0.0</c:v>
                </c:pt>
                <c:pt idx="2">
                  <c:v>0.0</c:v>
                </c:pt>
                <c:pt idx="3">
                  <c:v>1.0</c:v>
                </c:pt>
                <c:pt idx="4">
                  <c:v>1.0</c:v>
                </c:pt>
                <c:pt idx="5">
                  <c:v>2.0</c:v>
                </c:pt>
                <c:pt idx="6">
                  <c:v>5.0</c:v>
                </c:pt>
                <c:pt idx="7">
                  <c:v>5.0</c:v>
                </c:pt>
                <c:pt idx="8">
                  <c:v>5.0</c:v>
                </c:pt>
                <c:pt idx="9">
                  <c:v>6.0</c:v>
                </c:pt>
                <c:pt idx="10">
                  <c:v>15.0</c:v>
                </c:pt>
                <c:pt idx="11">
                  <c:v>16.0</c:v>
                </c:pt>
                <c:pt idx="12">
                  <c:v>17.0</c:v>
                </c:pt>
                <c:pt idx="13">
                  <c:v>18.0</c:v>
                </c:pt>
                <c:pt idx="14">
                  <c:v>18.0</c:v>
                </c:pt>
                <c:pt idx="15">
                  <c:v>18.0</c:v>
                </c:pt>
                <c:pt idx="16">
                  <c:v>18.0</c:v>
                </c:pt>
                <c:pt idx="17">
                  <c:v>20.0</c:v>
                </c:pt>
                <c:pt idx="18">
                  <c:v>22.0</c:v>
                </c:pt>
                <c:pt idx="19">
                  <c:v>25.0</c:v>
                </c:pt>
                <c:pt idx="20">
                  <c:v>25.0</c:v>
                </c:pt>
                <c:pt idx="21">
                  <c:v>25.0</c:v>
                </c:pt>
                <c:pt idx="22">
                  <c:v>25.0</c:v>
                </c:pt>
                <c:pt idx="23">
                  <c:v>27.0</c:v>
                </c:pt>
                <c:pt idx="24">
                  <c:v>27.0</c:v>
                </c:pt>
                <c:pt idx="25">
                  <c:v>28.0</c:v>
                </c:pt>
                <c:pt idx="26">
                  <c:v>28.0</c:v>
                </c:pt>
                <c:pt idx="27">
                  <c:v>29.0</c:v>
                </c:pt>
                <c:pt idx="28">
                  <c:v>29.0</c:v>
                </c:pt>
                <c:pt idx="29">
                  <c:v>29.0</c:v>
                </c:pt>
                <c:pt idx="30">
                  <c:v>30.0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days'!$H$2:$H$32</c:f>
              <c:numCache>
                <c:formatCode>General</c:formatCode>
                <c:ptCount val="31"/>
                <c:pt idx="0">
                  <c:v>24.0</c:v>
                </c:pt>
                <c:pt idx="1">
                  <c:v>24.0</c:v>
                </c:pt>
                <c:pt idx="2">
                  <c:v>26.0</c:v>
                </c:pt>
                <c:pt idx="3">
                  <c:v>32.0</c:v>
                </c:pt>
                <c:pt idx="4">
                  <c:v>32.0</c:v>
                </c:pt>
                <c:pt idx="5">
                  <c:v>31.0</c:v>
                </c:pt>
                <c:pt idx="6">
                  <c:v>28.0</c:v>
                </c:pt>
                <c:pt idx="7">
                  <c:v>28.0</c:v>
                </c:pt>
                <c:pt idx="8">
                  <c:v>28.0</c:v>
                </c:pt>
                <c:pt idx="9">
                  <c:v>27.0</c:v>
                </c:pt>
                <c:pt idx="10">
                  <c:v>21.0</c:v>
                </c:pt>
                <c:pt idx="11">
                  <c:v>20.0</c:v>
                </c:pt>
                <c:pt idx="12">
                  <c:v>19.0</c:v>
                </c:pt>
                <c:pt idx="13">
                  <c:v>18.0</c:v>
                </c:pt>
                <c:pt idx="14">
                  <c:v>18.0</c:v>
                </c:pt>
                <c:pt idx="15">
                  <c:v>18.0</c:v>
                </c:pt>
                <c:pt idx="16">
                  <c:v>19.0</c:v>
                </c:pt>
                <c:pt idx="17">
                  <c:v>20.0</c:v>
                </c:pt>
                <c:pt idx="18">
                  <c:v>18.0</c:v>
                </c:pt>
                <c:pt idx="19">
                  <c:v>15.0</c:v>
                </c:pt>
                <c:pt idx="20">
                  <c:v>19.0</c:v>
                </c:pt>
                <c:pt idx="21">
                  <c:v>19.0</c:v>
                </c:pt>
                <c:pt idx="22">
                  <c:v>19.0</c:v>
                </c:pt>
                <c:pt idx="23">
                  <c:v>19.0</c:v>
                </c:pt>
                <c:pt idx="24">
                  <c:v>19.0</c:v>
                </c:pt>
                <c:pt idx="25">
                  <c:v>18.0</c:v>
                </c:pt>
                <c:pt idx="26">
                  <c:v>18.0</c:v>
                </c:pt>
                <c:pt idx="27">
                  <c:v>18.0</c:v>
                </c:pt>
                <c:pt idx="28">
                  <c:v>18.0</c:v>
                </c:pt>
                <c:pt idx="29">
                  <c:v>18.0</c:v>
                </c:pt>
                <c:pt idx="30">
                  <c:v>17.0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days'!$I$2:$I$32</c:f>
              <c:numCache>
                <c:formatCode>General</c:formatCode>
                <c:ptCount val="31"/>
                <c:pt idx="0">
                  <c:v>62.0</c:v>
                </c:pt>
                <c:pt idx="1">
                  <c:v>62.0</c:v>
                </c:pt>
                <c:pt idx="2">
                  <c:v>60.0</c:v>
                </c:pt>
                <c:pt idx="3">
                  <c:v>53.0</c:v>
                </c:pt>
                <c:pt idx="4">
                  <c:v>53.0</c:v>
                </c:pt>
                <c:pt idx="5">
                  <c:v>53.0</c:v>
                </c:pt>
                <c:pt idx="6">
                  <c:v>53.0</c:v>
                </c:pt>
                <c:pt idx="7">
                  <c:v>53.0</c:v>
                </c:pt>
                <c:pt idx="8">
                  <c:v>53.0</c:v>
                </c:pt>
                <c:pt idx="9">
                  <c:v>53.0</c:v>
                </c:pt>
                <c:pt idx="10">
                  <c:v>50.0</c:v>
                </c:pt>
                <c:pt idx="11">
                  <c:v>50.0</c:v>
                </c:pt>
                <c:pt idx="12">
                  <c:v>50.0</c:v>
                </c:pt>
                <c:pt idx="13">
                  <c:v>50.0</c:v>
                </c:pt>
                <c:pt idx="14">
                  <c:v>50.0</c:v>
                </c:pt>
                <c:pt idx="15">
                  <c:v>50.0</c:v>
                </c:pt>
                <c:pt idx="16">
                  <c:v>49.0</c:v>
                </c:pt>
                <c:pt idx="17">
                  <c:v>46.0</c:v>
                </c:pt>
                <c:pt idx="18">
                  <c:v>46.0</c:v>
                </c:pt>
                <c:pt idx="19">
                  <c:v>46.0</c:v>
                </c:pt>
                <c:pt idx="20">
                  <c:v>42.0</c:v>
                </c:pt>
                <c:pt idx="21">
                  <c:v>42.0</c:v>
                </c:pt>
                <c:pt idx="22">
                  <c:v>42.0</c:v>
                </c:pt>
                <c:pt idx="23">
                  <c:v>40.0</c:v>
                </c:pt>
                <c:pt idx="24">
                  <c:v>40.0</c:v>
                </c:pt>
                <c:pt idx="25">
                  <c:v>40.0</c:v>
                </c:pt>
                <c:pt idx="26">
                  <c:v>40.0</c:v>
                </c:pt>
                <c:pt idx="27">
                  <c:v>39.0</c:v>
                </c:pt>
                <c:pt idx="28">
                  <c:v>39.0</c:v>
                </c:pt>
                <c:pt idx="29">
                  <c:v>39.0</c:v>
                </c:pt>
                <c:pt idx="30">
                  <c:v>39.0</c:v>
                </c:pt>
              </c:numCache>
            </c:numRef>
          </c:val>
        </c:ser>
        <c:dLbls>
          <c:showLegendKey val="0"/>
          <c:showVal val="0"/>
          <c:showCatName val="0"/>
          <c:showSerName val="0"/>
          <c:showPercent val="0"/>
          <c:showBubbleSize val="0"/>
        </c:dLbls>
        <c:axId val="-2033713696"/>
        <c:axId val="2126471680"/>
      </c:areaChart>
      <c:dateAx>
        <c:axId val="-203371369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71680"/>
        <c:crosses val="autoZero"/>
        <c:auto val="1"/>
        <c:lblOffset val="100"/>
        <c:baseTimeUnit val="days"/>
      </c:dateAx>
      <c:valAx>
        <c:axId val="21264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7136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064320064"/>
        <c:axId val="-2136398208"/>
      </c:areaChart>
      <c:dateAx>
        <c:axId val="-206432006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98208"/>
        <c:crosses val="autoZero"/>
        <c:auto val="1"/>
        <c:lblOffset val="100"/>
        <c:baseTimeUnit val="days"/>
      </c:dateAx>
      <c:valAx>
        <c:axId val="-21363982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200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031941744"/>
        <c:axId val="-2029205856"/>
      </c:areaChart>
      <c:dateAx>
        <c:axId val="-203194174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05856"/>
        <c:crosses val="autoZero"/>
        <c:auto val="1"/>
        <c:lblOffset val="100"/>
        <c:baseTimeUnit val="days"/>
      </c:dateAx>
      <c:valAx>
        <c:axId val="-202920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417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139077872"/>
        <c:axId val="-2138251024"/>
      </c:areaChart>
      <c:dateAx>
        <c:axId val="-213907787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251024"/>
        <c:crosses val="autoZero"/>
        <c:auto val="1"/>
        <c:lblOffset val="100"/>
        <c:baseTimeUnit val="days"/>
      </c:dateAx>
      <c:valAx>
        <c:axId val="-2138251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77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ALT!$G$3:$G$27</c:f>
              <c:numCache>
                <c:formatCode>General</c:formatCode>
                <c:ptCount val="25"/>
                <c:pt idx="0">
                  <c:v>25.0</c:v>
                </c:pt>
                <c:pt idx="1">
                  <c:v>26.0</c:v>
                </c:pt>
                <c:pt idx="2">
                  <c:v>27.0</c:v>
                </c:pt>
                <c:pt idx="3">
                  <c:v>28.0</c:v>
                </c:pt>
                <c:pt idx="4">
                  <c:v>29.0</c:v>
                </c:pt>
                <c:pt idx="5">
                  <c:v>30.0</c:v>
                </c:pt>
                <c:pt idx="6">
                  <c:v>31.0</c:v>
                </c:pt>
                <c:pt idx="7">
                  <c:v>32.0</c:v>
                </c:pt>
                <c:pt idx="8">
                  <c:v>33.0</c:v>
                </c:pt>
                <c:pt idx="9">
                  <c:v>34.0</c:v>
                </c:pt>
                <c:pt idx="10">
                  <c:v>35.0</c:v>
                </c:pt>
                <c:pt idx="11">
                  <c:v>36.0</c:v>
                </c:pt>
                <c:pt idx="12">
                  <c:v>37.0</c:v>
                </c:pt>
                <c:pt idx="13">
                  <c:v>38.0</c:v>
                </c:pt>
                <c:pt idx="14">
                  <c:v>39.0</c:v>
                </c:pt>
                <c:pt idx="15">
                  <c:v>40.0</c:v>
                </c:pt>
                <c:pt idx="16">
                  <c:v>41.0</c:v>
                </c:pt>
                <c:pt idx="17">
                  <c:v>42.0</c:v>
                </c:pt>
                <c:pt idx="18">
                  <c:v>43.0</c:v>
                </c:pt>
                <c:pt idx="19">
                  <c:v>44.0</c:v>
                </c:pt>
                <c:pt idx="20">
                  <c:v>45.0</c:v>
                </c:pt>
                <c:pt idx="21">
                  <c:v>46.0</c:v>
                </c:pt>
                <c:pt idx="22">
                  <c:v>47.0</c:v>
                </c:pt>
                <c:pt idx="23">
                  <c:v>48.0</c:v>
                </c:pt>
                <c:pt idx="24">
                  <c:v>49.0</c:v>
                </c:pt>
              </c:numCache>
            </c:numRef>
          </c:cat>
          <c:val>
            <c:numRef>
              <c:f>ALT!$K$3:$K$27</c:f>
              <c:numCache>
                <c:formatCode>General</c:formatCode>
                <c:ptCount val="25"/>
                <c:pt idx="0">
                  <c:v>0.0</c:v>
                </c:pt>
                <c:pt idx="1">
                  <c:v>5.0</c:v>
                </c:pt>
                <c:pt idx="2">
                  <c:v>6.0</c:v>
                </c:pt>
                <c:pt idx="3">
                  <c:v>13.0</c:v>
                </c:pt>
                <c:pt idx="4">
                  <c:v>21.0</c:v>
                </c:pt>
                <c:pt idx="5">
                  <c:v>20.0</c:v>
                </c:pt>
                <c:pt idx="6">
                  <c:v>24.0</c:v>
                </c:pt>
                <c:pt idx="7">
                  <c:v>30.0</c:v>
                </c:pt>
                <c:pt idx="8">
                  <c:v>31.0</c:v>
                </c:pt>
                <c:pt idx="9">
                  <c:v>26.0</c:v>
                </c:pt>
                <c:pt idx="10">
                  <c:v>24.0</c:v>
                </c:pt>
                <c:pt idx="11">
                  <c:v>28.0</c:v>
                </c:pt>
                <c:pt idx="12">
                  <c:v>18.0</c:v>
                </c:pt>
                <c:pt idx="13">
                  <c:v>19.0</c:v>
                </c:pt>
                <c:pt idx="14">
                  <c:v>18.0</c:v>
                </c:pt>
                <c:pt idx="15">
                  <c:v>20.0</c:v>
                </c:pt>
                <c:pt idx="16">
                  <c:v>25.0</c:v>
                </c:pt>
                <c:pt idx="17">
                  <c:v>24.0</c:v>
                </c:pt>
                <c:pt idx="18">
                  <c:v>16.0</c:v>
                </c:pt>
                <c:pt idx="19">
                  <c:v>20.0</c:v>
                </c:pt>
                <c:pt idx="20">
                  <c:v>16.0</c:v>
                </c:pt>
                <c:pt idx="21">
                  <c:v>13.0</c:v>
                </c:pt>
                <c:pt idx="22">
                  <c:v>2.0</c:v>
                </c:pt>
                <c:pt idx="23">
                  <c:v>2.0</c:v>
                </c:pt>
                <c:pt idx="24">
                  <c:v>1.0</c:v>
                </c:pt>
              </c:numCache>
            </c:numRef>
          </c:val>
        </c:ser>
        <c:dLbls>
          <c:showLegendKey val="0"/>
          <c:showVal val="0"/>
          <c:showCatName val="0"/>
          <c:showSerName val="0"/>
          <c:showPercent val="0"/>
          <c:showBubbleSize val="0"/>
        </c:dLbls>
        <c:gapWidth val="219"/>
        <c:overlap val="-27"/>
        <c:axId val="-2037202624"/>
        <c:axId val="-2026024128"/>
      </c:barChart>
      <c:catAx>
        <c:axId val="-203720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024128"/>
        <c:crosses val="autoZero"/>
        <c:auto val="1"/>
        <c:lblAlgn val="ctr"/>
        <c:lblOffset val="100"/>
        <c:noMultiLvlLbl val="0"/>
      </c:catAx>
      <c:valAx>
        <c:axId val="-202602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0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266700</xdr:colOff>
      <xdr:row>6</xdr:row>
      <xdr:rowOff>127000</xdr:rowOff>
    </xdr:from>
    <xdr:to>
      <xdr:col>19</xdr:col>
      <xdr:colOff>165100</xdr:colOff>
      <xdr:row>22</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9" totalsRowShown="0" headerRowDxfId="25">
  <autoFilter ref="A2:D119"/>
  <tableColumns count="4">
    <tableColumn id="1" name="ID"/>
    <tableColumn id="2" name="Options" dataDxfId="24"/>
    <tableColumn id="3" name="Committed" dataDxfId="23"/>
    <tableColumn id="4" name="Done" dataDxfId="22"/>
  </tableColumns>
  <tableStyleInfo name="TableStyleLight9" showFirstColumn="0" showLastColumn="0" showRowStripes="1" showColumnStripes="0"/>
</table>
</file>

<file path=xl/tables/table10.xml><?xml version="1.0" encoding="utf-8"?>
<table xmlns="http://schemas.openxmlformats.org/spreadsheetml/2006/main" id="9" name="Table36810" displayName="Table36810" ref="F1:I185" headerRowDxfId="10">
  <autoFilter ref="F1:I185"/>
  <tableColumns count="4">
    <tableColumn id="1" name="Date" totalsRowLabel="Total" dataDxfId="9">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2" name="YearData" displayName="YearData" ref="A1:D367" totalsRowShown="0" headerRowDxfId="8">
  <autoFilter ref="A1:D367"/>
  <tableColumns count="4">
    <tableColumn id="1" name="Date" dataDxfId="7"/>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3" name="YearCFD" displayName="YearCFD" ref="F1:I367" headerRowDxfId="6">
  <autoFilter ref="F1:I367"/>
  <tableColumns count="4">
    <tableColumn id="1" name="Date" totalsRowLabel="Total" dataDxfId="5">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2" name="Table12" displayName="Table12" ref="K2:O27" totalsRowShown="0">
  <autoFilter ref="K2:O27"/>
  <tableColumns count="5">
    <tableColumn id="1" name="Week"/>
    <tableColumn id="2" name="Com/week">
      <calculatedColumnFormula>SUMIF(#REF!,K3,#REF!)</calculatedColumnFormula>
    </tableColumn>
    <tableColumn id="3" name="Done/week">
      <calculatedColumnFormula>SUMIF(#REF!,K3,#REF!)</calculatedColumnFormula>
    </tableColumn>
    <tableColumn id="4" name="Diff">
      <calculatedColumnFormula>L3-M3</calculatedColumnFormula>
    </tableColumn>
    <tableColumn id="5" name="wip" dataDxfId="21">
      <calculatedColumnFormula>O2+Table12[[#This Row],[Com/week]]-Table12[[#This Row],[Done/week]]</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10" name="Table1111" displayName="Table1111" ref="B2:E165" totalsRowShown="0">
  <autoFilter ref="B2:E165"/>
  <tableColumns count="4">
    <tableColumn id="1" name="Date" dataDxfId="4"/>
    <tableColumn id="4" name="Week" dataDxfId="3">
      <calculatedColumnFormula>WEEKNUM(Table1111[[#This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13" name="Table1214" displayName="Table1214" ref="G2:K27" totalsRowShown="0">
  <autoFilter ref="G2:K27"/>
  <tableColumns count="5">
    <tableColumn id="1" name="Week"/>
    <tableColumn id="2" name="Com/week" dataDxfId="1">
      <calculatedColumnFormula>SUMIF(Table1111[Week],Table1214[[#This Row],[Week]],Table1111[Committed])</calculatedColumnFormula>
    </tableColumn>
    <tableColumn id="3" name="Done/week" dataDxfId="0">
      <calculatedColumnFormula>SUMIF(Table1111[Week],Table1214[[#This Row],[Week]],Table1111[Done])</calculatedColumnFormula>
    </tableColumn>
    <tableColumn id="4" name="Diff">
      <calculatedColumnFormula>H3-I3</calculatedColumnFormula>
    </tableColumn>
    <tableColumn id="5" name="wip" dataDxfId="2">
      <calculatedColumnFormula>O2+Table1214[[#This Row],[Com/week]]-Table1214[[#This Row],[Done/week]]</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4" name="days31DATA" displayName="days31DATA" ref="A1:D32" totalsRowShown="0" headerRowDxfId="20">
  <autoFilter ref="A1:D32"/>
  <tableColumns count="4">
    <tableColumn id="1" name="Date" dataDxfId="19"/>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5" name="days31CFD" displayName="days31CFD" ref="F1:I32" headerRowDxfId="18">
  <autoFilter ref="F1:I32"/>
  <tableColumns count="4">
    <tableColumn id="1" name="Date" totalsRowLabel="Total" dataDxfId="17">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6" name="Table257" displayName="Table257" ref="A1:D94" totalsRowShown="0" headerRowDxfId="16">
  <autoFilter ref="A1:D94"/>
  <tableColumns count="4">
    <tableColumn id="1" name="Date" dataDxfId="15"/>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7" name="Table368" displayName="Table368" ref="F1:I94" headerRowDxfId="14">
  <autoFilter ref="F1:I94"/>
  <tableColumns count="4">
    <tableColumn id="1" name="Date" totalsRowLabel="Total" dataDxfId="13">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8" name="Table2579" displayName="Table2579" ref="A1:D185" totalsRowShown="0" headerRowDxfId="12">
  <autoFilter ref="A1:D185"/>
  <tableColumns count="4">
    <tableColumn id="1" name="Date" dataDxfId="11"/>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 Id="rId2"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5"/>
  <sheetViews>
    <sheetView workbookViewId="0">
      <selection activeCell="F1" sqref="F1:I1048576"/>
    </sheetView>
  </sheetViews>
  <sheetFormatPr baseColWidth="10" defaultRowHeight="16" x14ac:dyDescent="0.2"/>
  <cols>
    <col min="2" max="2" width="13" bestFit="1" customWidth="1"/>
    <col min="3" max="3" width="15.83203125" bestFit="1" customWidth="1"/>
    <col min="7" max="7" width="12.83203125" customWidth="1"/>
    <col min="12" max="12" width="12.33203125" customWidth="1"/>
    <col min="13" max="13" width="13" customWidth="1"/>
  </cols>
  <sheetData>
    <row r="2" spans="1:15" x14ac:dyDescent="0.2">
      <c r="A2" s="5" t="s">
        <v>4</v>
      </c>
      <c r="B2" s="5" t="s">
        <v>0</v>
      </c>
      <c r="C2" s="5" t="s">
        <v>1</v>
      </c>
      <c r="D2" s="5" t="s">
        <v>5</v>
      </c>
      <c r="E2" s="5"/>
      <c r="K2" t="s">
        <v>133</v>
      </c>
      <c r="L2" t="s">
        <v>134</v>
      </c>
      <c r="M2" t="s">
        <v>135</v>
      </c>
      <c r="N2" t="s">
        <v>136</v>
      </c>
      <c r="O2" t="s">
        <v>137</v>
      </c>
    </row>
    <row r="3" spans="1:15" x14ac:dyDescent="0.2">
      <c r="A3" t="s">
        <v>16</v>
      </c>
      <c r="B3" s="1">
        <v>41085</v>
      </c>
      <c r="C3" s="1">
        <v>41085</v>
      </c>
      <c r="D3" s="1">
        <v>41137</v>
      </c>
      <c r="E3" s="1"/>
      <c r="F3" s="10"/>
      <c r="K3">
        <v>25</v>
      </c>
      <c r="L3" t="e">
        <f>SUMIF(#REF!,K3,#REF!)</f>
        <v>#REF!</v>
      </c>
      <c r="M3" t="e">
        <f>SUMIF(#REF!,K3,#REF!)</f>
        <v>#REF!</v>
      </c>
      <c r="N3" t="e">
        <f>L3-M3</f>
        <v>#REF!</v>
      </c>
      <c r="O3" s="11">
        <v>0</v>
      </c>
    </row>
    <row r="4" spans="1:15" x14ac:dyDescent="0.2">
      <c r="A4" t="s">
        <v>17</v>
      </c>
      <c r="B4" s="1">
        <v>41085</v>
      </c>
      <c r="C4" s="1">
        <v>41086</v>
      </c>
      <c r="D4" s="1">
        <v>41137</v>
      </c>
      <c r="E4" s="1"/>
      <c r="F4" s="1"/>
      <c r="K4">
        <v>26</v>
      </c>
      <c r="L4" t="e">
        <f>SUMIF(#REF!,K4,#REF!)</f>
        <v>#REF!</v>
      </c>
      <c r="M4" t="e">
        <f>SUMIF(#REF!,K4,#REF!)</f>
        <v>#REF!</v>
      </c>
      <c r="N4" t="e">
        <f>L4-M4</f>
        <v>#REF!</v>
      </c>
      <c r="O4" t="e">
        <f>O3+Table12[[#This Row],[Com/week]]-Table12[[#This Row],[Done/week]]</f>
        <v>#REF!</v>
      </c>
    </row>
    <row r="5" spans="1:15" x14ac:dyDescent="0.2">
      <c r="A5" t="s">
        <v>18</v>
      </c>
      <c r="B5" s="1">
        <v>41085</v>
      </c>
      <c r="C5" s="1">
        <v>41086</v>
      </c>
      <c r="D5" s="1">
        <v>41142</v>
      </c>
      <c r="F5" s="10"/>
      <c r="K5">
        <v>27</v>
      </c>
      <c r="L5" t="e">
        <f>SUMIF(#REF!,K5,#REF!)</f>
        <v>#REF!</v>
      </c>
      <c r="M5" t="e">
        <f>SUMIF(#REF!,K5,#REF!)</f>
        <v>#REF!</v>
      </c>
      <c r="N5" t="e">
        <f t="shared" ref="N5:N27" si="0">L5-M5</f>
        <v>#REF!</v>
      </c>
      <c r="O5" t="e">
        <f>O4+Table12[[#This Row],[Com/week]]-Table12[[#This Row],[Done/week]]</f>
        <v>#REF!</v>
      </c>
    </row>
    <row r="6" spans="1:15" x14ac:dyDescent="0.2">
      <c r="A6" t="s">
        <v>19</v>
      </c>
      <c r="B6" s="1">
        <v>41085</v>
      </c>
      <c r="C6" s="1">
        <v>41089</v>
      </c>
      <c r="D6" s="1">
        <v>41114</v>
      </c>
      <c r="F6" s="1"/>
      <c r="K6">
        <v>28</v>
      </c>
      <c r="L6" t="e">
        <f>SUMIF(#REF!,K6,#REF!)</f>
        <v>#REF!</v>
      </c>
      <c r="M6" t="e">
        <f>SUMIF(#REF!,K6,#REF!)</f>
        <v>#REF!</v>
      </c>
      <c r="N6" t="e">
        <f t="shared" si="0"/>
        <v>#REF!</v>
      </c>
      <c r="O6" t="e">
        <f>O5+Table12[[#This Row],[Com/week]]-Table12[[#This Row],[Done/week]]</f>
        <v>#REF!</v>
      </c>
    </row>
    <row r="7" spans="1:15" x14ac:dyDescent="0.2">
      <c r="A7" t="s">
        <v>20</v>
      </c>
      <c r="B7" s="1">
        <v>41085</v>
      </c>
      <c r="C7" s="1">
        <v>41089</v>
      </c>
      <c r="D7" s="1">
        <v>41115</v>
      </c>
      <c r="F7" s="10"/>
      <c r="K7">
        <v>29</v>
      </c>
      <c r="L7" t="e">
        <f>SUMIF(#REF!,K7,#REF!)</f>
        <v>#REF!</v>
      </c>
      <c r="M7" t="e">
        <f>SUMIF(#REF!,K7,#REF!)</f>
        <v>#REF!</v>
      </c>
      <c r="N7" t="e">
        <f t="shared" si="0"/>
        <v>#REF!</v>
      </c>
      <c r="O7" t="e">
        <f>O6+Table12[[#This Row],[Com/week]]-Table12[[#This Row],[Done/week]]</f>
        <v>#REF!</v>
      </c>
    </row>
    <row r="8" spans="1:15" x14ac:dyDescent="0.2">
      <c r="A8" t="s">
        <v>21</v>
      </c>
      <c r="B8" s="1">
        <v>41085</v>
      </c>
      <c r="C8" s="1">
        <v>41093</v>
      </c>
      <c r="D8" s="1">
        <v>41115</v>
      </c>
      <c r="F8" s="1"/>
      <c r="K8">
        <v>30</v>
      </c>
      <c r="L8" t="e">
        <f>SUMIF(#REF!,K8,#REF!)</f>
        <v>#REF!</v>
      </c>
      <c r="M8" t="e">
        <f>SUMIF(#REF!,K8,#REF!)</f>
        <v>#REF!</v>
      </c>
      <c r="N8" t="e">
        <f t="shared" si="0"/>
        <v>#REF!</v>
      </c>
      <c r="O8" t="e">
        <f>O7+Table12[[#This Row],[Com/week]]-Table12[[#This Row],[Done/week]]</f>
        <v>#REF!</v>
      </c>
    </row>
    <row r="9" spans="1:15" x14ac:dyDescent="0.2">
      <c r="A9" t="s">
        <v>22</v>
      </c>
      <c r="B9" s="1">
        <v>41085</v>
      </c>
      <c r="C9" s="1">
        <v>41100</v>
      </c>
      <c r="D9" s="1">
        <v>41100</v>
      </c>
      <c r="F9" s="10"/>
      <c r="K9">
        <v>31</v>
      </c>
      <c r="L9" t="e">
        <f>SUMIF(#REF!,K9,#REF!)</f>
        <v>#REF!</v>
      </c>
      <c r="M9" t="e">
        <f>SUMIF(#REF!,K9,#REF!)</f>
        <v>#REF!</v>
      </c>
      <c r="N9" t="e">
        <f t="shared" si="0"/>
        <v>#REF!</v>
      </c>
      <c r="O9" t="e">
        <f>O8+Table12[[#This Row],[Com/week]]-Table12[[#This Row],[Done/week]]</f>
        <v>#REF!</v>
      </c>
    </row>
    <row r="10" spans="1:15" x14ac:dyDescent="0.2">
      <c r="A10" t="s">
        <v>23</v>
      </c>
      <c r="B10" s="1">
        <v>41085</v>
      </c>
      <c r="C10" s="1">
        <v>41100</v>
      </c>
      <c r="D10" s="1">
        <v>41100</v>
      </c>
      <c r="F10" s="1"/>
      <c r="K10">
        <v>32</v>
      </c>
      <c r="L10" t="e">
        <f>SUMIF(#REF!,K10,#REF!)</f>
        <v>#REF!</v>
      </c>
      <c r="M10" t="e">
        <f>SUMIF(#REF!,K10,#REF!)</f>
        <v>#REF!</v>
      </c>
      <c r="N10" t="e">
        <f t="shared" si="0"/>
        <v>#REF!</v>
      </c>
      <c r="O10" t="e">
        <f>O9+Table12[[#This Row],[Com/week]]-Table12[[#This Row],[Done/week]]</f>
        <v>#REF!</v>
      </c>
    </row>
    <row r="11" spans="1:15" x14ac:dyDescent="0.2">
      <c r="A11" t="s">
        <v>24</v>
      </c>
      <c r="B11" s="1">
        <v>41085</v>
      </c>
      <c r="C11" s="1">
        <v>41100</v>
      </c>
      <c r="D11" s="1">
        <v>41114</v>
      </c>
      <c r="F11" s="10"/>
      <c r="K11">
        <v>33</v>
      </c>
      <c r="L11" t="e">
        <f>SUMIF(#REF!,K11,#REF!)</f>
        <v>#REF!</v>
      </c>
      <c r="M11" t="e">
        <f>SUMIF(#REF!,K11,#REF!)</f>
        <v>#REF!</v>
      </c>
      <c r="N11" t="e">
        <f t="shared" si="0"/>
        <v>#REF!</v>
      </c>
      <c r="O11" t="e">
        <f>O10+Table12[[#This Row],[Com/week]]-Table12[[#This Row],[Done/week]]</f>
        <v>#REF!</v>
      </c>
    </row>
    <row r="12" spans="1:15" x14ac:dyDescent="0.2">
      <c r="A12" t="s">
        <v>25</v>
      </c>
      <c r="B12" s="1">
        <v>41085</v>
      </c>
      <c r="C12" s="1">
        <v>41100</v>
      </c>
      <c r="D12" s="1">
        <v>41115</v>
      </c>
      <c r="F12" s="1"/>
      <c r="K12">
        <v>34</v>
      </c>
      <c r="L12" t="e">
        <f>SUMIF(#REF!,K12,#REF!)</f>
        <v>#REF!</v>
      </c>
      <c r="M12" t="e">
        <f>SUMIF(#REF!,K12,#REF!)</f>
        <v>#REF!</v>
      </c>
      <c r="N12" t="e">
        <f t="shared" si="0"/>
        <v>#REF!</v>
      </c>
      <c r="O12" t="e">
        <f>O11+Table12[[#This Row],[Com/week]]-Table12[[#This Row],[Done/week]]</f>
        <v>#REF!</v>
      </c>
    </row>
    <row r="13" spans="1:15" x14ac:dyDescent="0.2">
      <c r="A13" t="s">
        <v>26</v>
      </c>
      <c r="B13" s="1">
        <v>41085</v>
      </c>
      <c r="C13" s="1">
        <v>41100</v>
      </c>
      <c r="D13" s="1">
        <v>41145</v>
      </c>
      <c r="F13" s="10"/>
      <c r="K13">
        <v>35</v>
      </c>
      <c r="L13" t="e">
        <f>SUMIF(#REF!,K13,#REF!)</f>
        <v>#REF!</v>
      </c>
      <c r="M13" t="e">
        <f>SUMIF(#REF!,K13,#REF!)</f>
        <v>#REF!</v>
      </c>
      <c r="N13" t="e">
        <f t="shared" si="0"/>
        <v>#REF!</v>
      </c>
      <c r="O13" t="e">
        <f>O12+Table12[[#This Row],[Com/week]]-Table12[[#This Row],[Done/week]]</f>
        <v>#REF!</v>
      </c>
    </row>
    <row r="14" spans="1:15" x14ac:dyDescent="0.2">
      <c r="A14" t="s">
        <v>27</v>
      </c>
      <c r="B14" s="1">
        <v>41085</v>
      </c>
      <c r="C14" s="1">
        <v>41100</v>
      </c>
      <c r="D14" s="1">
        <v>41165</v>
      </c>
      <c r="F14" s="1"/>
      <c r="K14">
        <v>36</v>
      </c>
      <c r="L14" t="e">
        <f>SUMIF(#REF!,K14,#REF!)</f>
        <v>#REF!</v>
      </c>
      <c r="M14" t="e">
        <f>SUMIF(#REF!,K14,#REF!)</f>
        <v>#REF!</v>
      </c>
      <c r="N14" t="e">
        <f t="shared" si="0"/>
        <v>#REF!</v>
      </c>
      <c r="O14" t="e">
        <f>O13+Table12[[#This Row],[Com/week]]-Table12[[#This Row],[Done/week]]</f>
        <v>#REF!</v>
      </c>
    </row>
    <row r="15" spans="1:15" x14ac:dyDescent="0.2">
      <c r="A15" t="s">
        <v>28</v>
      </c>
      <c r="B15" s="1">
        <v>41085</v>
      </c>
      <c r="C15" s="1">
        <v>41101</v>
      </c>
      <c r="D15" s="1">
        <v>41120</v>
      </c>
      <c r="F15" s="10"/>
      <c r="K15">
        <v>37</v>
      </c>
      <c r="L15" t="e">
        <f>SUMIF(#REF!,K15,#REF!)</f>
        <v>#REF!</v>
      </c>
      <c r="M15" t="e">
        <f>SUMIF(#REF!,K15,#REF!)</f>
        <v>#REF!</v>
      </c>
      <c r="N15" t="e">
        <f t="shared" si="0"/>
        <v>#REF!</v>
      </c>
      <c r="O15" t="e">
        <f>O14+Table12[[#This Row],[Com/week]]-Table12[[#This Row],[Done/week]]</f>
        <v>#REF!</v>
      </c>
    </row>
    <row r="16" spans="1:15" x14ac:dyDescent="0.2">
      <c r="A16" t="s">
        <v>29</v>
      </c>
      <c r="B16" s="1">
        <v>41085</v>
      </c>
      <c r="C16" s="1">
        <v>41101</v>
      </c>
      <c r="D16" s="1">
        <v>41156</v>
      </c>
      <c r="F16" s="1"/>
      <c r="K16">
        <v>38</v>
      </c>
      <c r="L16" t="e">
        <f>SUMIF(#REF!,K16,#REF!)</f>
        <v>#REF!</v>
      </c>
      <c r="M16" t="e">
        <f>SUMIF(#REF!,K16,#REF!)</f>
        <v>#REF!</v>
      </c>
      <c r="N16" t="e">
        <f t="shared" si="0"/>
        <v>#REF!</v>
      </c>
      <c r="O16" t="e">
        <f>O15+Table12[[#This Row],[Com/week]]-Table12[[#This Row],[Done/week]]</f>
        <v>#REF!</v>
      </c>
    </row>
    <row r="17" spans="1:15" x14ac:dyDescent="0.2">
      <c r="A17" t="s">
        <v>30</v>
      </c>
      <c r="B17" s="1">
        <v>41085</v>
      </c>
      <c r="C17" s="1">
        <v>41104</v>
      </c>
      <c r="D17" s="1">
        <v>41148</v>
      </c>
      <c r="F17" s="10"/>
      <c r="K17">
        <v>39</v>
      </c>
      <c r="L17" t="e">
        <f>SUMIF(#REF!,K17,#REF!)</f>
        <v>#REF!</v>
      </c>
      <c r="M17" t="e">
        <f>SUMIF(#REF!,K17,#REF!)</f>
        <v>#REF!</v>
      </c>
      <c r="N17" t="e">
        <f t="shared" si="0"/>
        <v>#REF!</v>
      </c>
      <c r="O17" t="e">
        <f>O16+Table12[[#This Row],[Com/week]]-Table12[[#This Row],[Done/week]]</f>
        <v>#REF!</v>
      </c>
    </row>
    <row r="18" spans="1:15" x14ac:dyDescent="0.2">
      <c r="A18" t="s">
        <v>31</v>
      </c>
      <c r="B18" s="1">
        <v>41085</v>
      </c>
      <c r="C18" s="1">
        <v>41107</v>
      </c>
      <c r="D18" s="1">
        <v>41107</v>
      </c>
      <c r="F18" s="1"/>
      <c r="K18">
        <v>40</v>
      </c>
      <c r="L18" t="e">
        <f>SUMIF(#REF!,K18,#REF!)</f>
        <v>#REF!</v>
      </c>
      <c r="M18" t="e">
        <f>SUMIF(#REF!,K18,#REF!)</f>
        <v>#REF!</v>
      </c>
      <c r="N18" t="e">
        <f t="shared" si="0"/>
        <v>#REF!</v>
      </c>
      <c r="O18" t="e">
        <f>O17+Table12[[#This Row],[Com/week]]-Table12[[#This Row],[Done/week]]</f>
        <v>#REF!</v>
      </c>
    </row>
    <row r="19" spans="1:15" x14ac:dyDescent="0.2">
      <c r="A19" t="s">
        <v>32</v>
      </c>
      <c r="B19" s="1">
        <v>41085</v>
      </c>
      <c r="C19" s="1">
        <v>41107</v>
      </c>
      <c r="D19" s="1">
        <v>41107</v>
      </c>
      <c r="F19" s="10"/>
      <c r="K19">
        <v>41</v>
      </c>
      <c r="L19" t="e">
        <f>SUMIF(#REF!,K19,#REF!)</f>
        <v>#REF!</v>
      </c>
      <c r="M19" t="e">
        <f>SUMIF(#REF!,K19,#REF!)</f>
        <v>#REF!</v>
      </c>
      <c r="N19" t="e">
        <f t="shared" si="0"/>
        <v>#REF!</v>
      </c>
      <c r="O19" t="e">
        <f>O18+Table12[[#This Row],[Com/week]]-Table12[[#This Row],[Done/week]]</f>
        <v>#REF!</v>
      </c>
    </row>
    <row r="20" spans="1:15" x14ac:dyDescent="0.2">
      <c r="A20" t="s">
        <v>33</v>
      </c>
      <c r="B20" s="1">
        <v>41085</v>
      </c>
      <c r="C20" s="1">
        <v>41107</v>
      </c>
      <c r="D20" s="1">
        <v>41107</v>
      </c>
      <c r="F20" s="1"/>
      <c r="K20">
        <v>42</v>
      </c>
      <c r="L20" t="e">
        <f>SUMIF(#REF!,K20,#REF!)</f>
        <v>#REF!</v>
      </c>
      <c r="M20" t="e">
        <f>SUMIF(#REF!,K20,#REF!)</f>
        <v>#REF!</v>
      </c>
      <c r="N20" t="e">
        <f t="shared" si="0"/>
        <v>#REF!</v>
      </c>
      <c r="O20" t="e">
        <f>O19+Table12[[#This Row],[Com/week]]-Table12[[#This Row],[Done/week]]</f>
        <v>#REF!</v>
      </c>
    </row>
    <row r="21" spans="1:15" x14ac:dyDescent="0.2">
      <c r="A21" t="s">
        <v>34</v>
      </c>
      <c r="B21" s="1">
        <v>41085</v>
      </c>
      <c r="C21" s="1">
        <v>41107</v>
      </c>
      <c r="D21" s="1">
        <v>41107</v>
      </c>
      <c r="F21" s="10"/>
      <c r="K21">
        <v>43</v>
      </c>
      <c r="L21" t="e">
        <f>SUMIF(#REF!,K21,#REF!)</f>
        <v>#REF!</v>
      </c>
      <c r="M21" t="e">
        <f>SUMIF(#REF!,K21,#REF!)</f>
        <v>#REF!</v>
      </c>
      <c r="N21" t="e">
        <f t="shared" si="0"/>
        <v>#REF!</v>
      </c>
      <c r="O21" t="e">
        <f>O20+Table12[[#This Row],[Com/week]]-Table12[[#This Row],[Done/week]]</f>
        <v>#REF!</v>
      </c>
    </row>
    <row r="22" spans="1:15" x14ac:dyDescent="0.2">
      <c r="A22" t="s">
        <v>35</v>
      </c>
      <c r="B22" s="1">
        <v>41085</v>
      </c>
      <c r="C22" s="1">
        <v>41107</v>
      </c>
      <c r="D22" s="1">
        <v>41145</v>
      </c>
      <c r="F22" s="1"/>
      <c r="K22">
        <v>44</v>
      </c>
      <c r="L22" t="e">
        <f>SUMIF(#REF!,K22,#REF!)</f>
        <v>#REF!</v>
      </c>
      <c r="M22" t="e">
        <f>SUMIF(#REF!,K22,#REF!)</f>
        <v>#REF!</v>
      </c>
      <c r="N22" t="e">
        <f t="shared" si="0"/>
        <v>#REF!</v>
      </c>
      <c r="O22" t="e">
        <f>O21+Table12[[#This Row],[Com/week]]-Table12[[#This Row],[Done/week]]</f>
        <v>#REF!</v>
      </c>
    </row>
    <row r="23" spans="1:15" x14ac:dyDescent="0.2">
      <c r="A23" t="s">
        <v>36</v>
      </c>
      <c r="B23" s="1">
        <v>41085</v>
      </c>
      <c r="C23" s="1">
        <v>41107</v>
      </c>
      <c r="D23" s="1">
        <v>41148</v>
      </c>
      <c r="F23" s="10"/>
      <c r="K23">
        <v>45</v>
      </c>
      <c r="L23" t="e">
        <f>SUMIF(#REF!,K23,#REF!)</f>
        <v>#REF!</v>
      </c>
      <c r="M23" t="e">
        <f>SUMIF(#REF!,K23,#REF!)</f>
        <v>#REF!</v>
      </c>
      <c r="N23" t="e">
        <f t="shared" si="0"/>
        <v>#REF!</v>
      </c>
      <c r="O23" t="e">
        <f>O22+Table12[[#This Row],[Com/week]]-Table12[[#This Row],[Done/week]]</f>
        <v>#REF!</v>
      </c>
    </row>
    <row r="24" spans="1:15" x14ac:dyDescent="0.2">
      <c r="A24" t="s">
        <v>37</v>
      </c>
      <c r="B24" s="1">
        <v>41085</v>
      </c>
      <c r="C24" s="1">
        <v>41108</v>
      </c>
      <c r="D24" s="1">
        <v>41145</v>
      </c>
      <c r="F24" s="1"/>
      <c r="K24">
        <v>46</v>
      </c>
      <c r="L24" t="e">
        <f>SUMIF(#REF!,K24,#REF!)</f>
        <v>#REF!</v>
      </c>
      <c r="M24" t="e">
        <f>SUMIF(#REF!,K24,#REF!)</f>
        <v>#REF!</v>
      </c>
      <c r="N24" t="e">
        <f t="shared" si="0"/>
        <v>#REF!</v>
      </c>
      <c r="O24" t="e">
        <f>O23+Table12[[#This Row],[Com/week]]-Table12[[#This Row],[Done/week]]</f>
        <v>#REF!</v>
      </c>
    </row>
    <row r="25" spans="1:15" x14ac:dyDescent="0.2">
      <c r="A25" t="s">
        <v>38</v>
      </c>
      <c r="B25" s="1">
        <v>41085</v>
      </c>
      <c r="C25" s="1">
        <v>41108</v>
      </c>
      <c r="D25" s="1">
        <v>41145</v>
      </c>
      <c r="F25" s="10"/>
      <c r="K25">
        <v>47</v>
      </c>
      <c r="L25" t="e">
        <f>SUMIF(#REF!,K25,#REF!)</f>
        <v>#REF!</v>
      </c>
      <c r="M25" t="e">
        <f>SUMIF(#REF!,K25,#REF!)</f>
        <v>#REF!</v>
      </c>
      <c r="N25" t="e">
        <f t="shared" si="0"/>
        <v>#REF!</v>
      </c>
      <c r="O25" t="e">
        <f>O24+Table12[[#This Row],[Com/week]]-Table12[[#This Row],[Done/week]]</f>
        <v>#REF!</v>
      </c>
    </row>
    <row r="26" spans="1:15" x14ac:dyDescent="0.2">
      <c r="A26" t="s">
        <v>39</v>
      </c>
      <c r="B26" s="1">
        <v>41085</v>
      </c>
      <c r="C26" s="1">
        <v>41108</v>
      </c>
      <c r="D26" s="1">
        <v>41150</v>
      </c>
      <c r="F26" s="1"/>
      <c r="K26">
        <v>48</v>
      </c>
      <c r="L26" t="e">
        <f>SUMIF(#REF!,K26,#REF!)</f>
        <v>#REF!</v>
      </c>
      <c r="M26" t="e">
        <f>SUMIF(#REF!,K26,#REF!)</f>
        <v>#REF!</v>
      </c>
      <c r="N26" t="e">
        <f t="shared" si="0"/>
        <v>#REF!</v>
      </c>
      <c r="O26" t="e">
        <f>O25+Table12[[#This Row],[Com/week]]-Table12[[#This Row],[Done/week]]</f>
        <v>#REF!</v>
      </c>
    </row>
    <row r="27" spans="1:15" x14ac:dyDescent="0.2">
      <c r="A27" t="s">
        <v>40</v>
      </c>
      <c r="B27" s="1">
        <v>41085</v>
      </c>
      <c r="C27" s="1">
        <v>41108</v>
      </c>
      <c r="D27" s="1">
        <v>41166</v>
      </c>
      <c r="F27" s="10"/>
      <c r="K27">
        <v>49</v>
      </c>
      <c r="L27" t="e">
        <f>SUMIF(#REF!,K27,#REF!)</f>
        <v>#REF!</v>
      </c>
      <c r="M27" t="e">
        <f>SUMIF(#REF!,K27,#REF!)</f>
        <v>#REF!</v>
      </c>
      <c r="N27" t="e">
        <f t="shared" si="0"/>
        <v>#REF!</v>
      </c>
      <c r="O27" t="e">
        <f>O26+Table12[[#This Row],[Com/week]]-Table12[[#This Row],[Done/week]]</f>
        <v>#REF!</v>
      </c>
    </row>
    <row r="28" spans="1:15" x14ac:dyDescent="0.2">
      <c r="A28" t="s">
        <v>41</v>
      </c>
      <c r="B28" s="1">
        <v>41085</v>
      </c>
      <c r="C28" s="1">
        <v>41108</v>
      </c>
      <c r="D28" s="1">
        <v>41170</v>
      </c>
      <c r="F28" s="1"/>
    </row>
    <row r="29" spans="1:15" x14ac:dyDescent="0.2">
      <c r="A29" t="s">
        <v>42</v>
      </c>
      <c r="B29" s="1">
        <v>41085</v>
      </c>
      <c r="C29" s="1">
        <v>41109</v>
      </c>
      <c r="D29" s="1">
        <v>41137</v>
      </c>
      <c r="F29" s="10"/>
    </row>
    <row r="30" spans="1:15" x14ac:dyDescent="0.2">
      <c r="A30" t="s">
        <v>43</v>
      </c>
      <c r="B30" s="1">
        <v>41085</v>
      </c>
      <c r="C30" s="1">
        <v>41115</v>
      </c>
      <c r="D30" s="1">
        <v>41122</v>
      </c>
      <c r="F30" s="1"/>
    </row>
    <row r="31" spans="1:15" x14ac:dyDescent="0.2">
      <c r="A31" t="s">
        <v>44</v>
      </c>
      <c r="B31" s="1">
        <v>41085</v>
      </c>
      <c r="C31" s="1">
        <v>41115</v>
      </c>
      <c r="D31" s="1">
        <v>41122</v>
      </c>
      <c r="F31" s="10"/>
    </row>
    <row r="32" spans="1:15" x14ac:dyDescent="0.2">
      <c r="A32" t="s">
        <v>45</v>
      </c>
      <c r="B32" s="1">
        <v>41085</v>
      </c>
      <c r="C32" s="1">
        <v>41115</v>
      </c>
      <c r="D32" s="1">
        <v>41123</v>
      </c>
      <c r="F32" s="1"/>
    </row>
    <row r="33" spans="1:6" x14ac:dyDescent="0.2">
      <c r="A33" t="s">
        <v>46</v>
      </c>
      <c r="B33" s="1">
        <v>41085</v>
      </c>
      <c r="C33" s="1">
        <v>41115</v>
      </c>
      <c r="D33" s="1">
        <v>41180</v>
      </c>
      <c r="F33" s="10"/>
    </row>
    <row r="34" spans="1:6" x14ac:dyDescent="0.2">
      <c r="A34" t="s">
        <v>47</v>
      </c>
      <c r="B34" s="1">
        <v>41085</v>
      </c>
      <c r="C34" s="1">
        <v>41120</v>
      </c>
      <c r="D34" s="1">
        <v>41150</v>
      </c>
      <c r="F34" s="1"/>
    </row>
    <row r="35" spans="1:6" x14ac:dyDescent="0.2">
      <c r="A35" t="s">
        <v>48</v>
      </c>
      <c r="B35" s="1">
        <v>41085</v>
      </c>
      <c r="C35" s="1">
        <v>41120</v>
      </c>
      <c r="D35" s="1">
        <v>41163</v>
      </c>
      <c r="F35" s="10"/>
    </row>
    <row r="36" spans="1:6" x14ac:dyDescent="0.2">
      <c r="A36" t="s">
        <v>49</v>
      </c>
      <c r="B36" s="1">
        <v>41085</v>
      </c>
      <c r="C36" s="1">
        <v>41120</v>
      </c>
      <c r="D36" s="1">
        <v>41163</v>
      </c>
      <c r="F36" s="1"/>
    </row>
    <row r="37" spans="1:6" x14ac:dyDescent="0.2">
      <c r="A37" t="s">
        <v>50</v>
      </c>
      <c r="B37" s="1">
        <v>41085</v>
      </c>
      <c r="C37" s="1">
        <v>41120</v>
      </c>
      <c r="D37" s="1">
        <v>41163</v>
      </c>
      <c r="F37" s="10"/>
    </row>
    <row r="38" spans="1:6" x14ac:dyDescent="0.2">
      <c r="A38" t="s">
        <v>51</v>
      </c>
      <c r="B38" s="1">
        <v>41085</v>
      </c>
      <c r="C38" s="1">
        <v>41120</v>
      </c>
      <c r="D38" s="1">
        <v>41163</v>
      </c>
      <c r="E38" s="1"/>
      <c r="F38" s="1"/>
    </row>
    <row r="39" spans="1:6" x14ac:dyDescent="0.2">
      <c r="A39" t="s">
        <v>52</v>
      </c>
      <c r="B39" s="1">
        <v>41085</v>
      </c>
      <c r="C39" s="1">
        <v>41123</v>
      </c>
      <c r="D39" s="1">
        <v>41163</v>
      </c>
      <c r="E39" s="1"/>
      <c r="F39" s="10"/>
    </row>
    <row r="40" spans="1:6" x14ac:dyDescent="0.2">
      <c r="A40" t="s">
        <v>53</v>
      </c>
      <c r="B40" s="1">
        <v>41085</v>
      </c>
      <c r="C40" s="1">
        <v>41123</v>
      </c>
      <c r="D40" s="1">
        <v>41172</v>
      </c>
      <c r="F40" s="1"/>
    </row>
    <row r="41" spans="1:6" x14ac:dyDescent="0.2">
      <c r="A41" t="s">
        <v>54</v>
      </c>
      <c r="B41" s="1">
        <v>41085</v>
      </c>
      <c r="C41" s="1">
        <v>41123</v>
      </c>
      <c r="D41" s="1">
        <v>41172</v>
      </c>
      <c r="F41" s="10"/>
    </row>
    <row r="42" spans="1:6" x14ac:dyDescent="0.2">
      <c r="A42" t="s">
        <v>55</v>
      </c>
      <c r="B42" s="1">
        <v>41085</v>
      </c>
      <c r="C42" s="1">
        <v>41127</v>
      </c>
      <c r="D42" s="1">
        <v>41136</v>
      </c>
      <c r="F42" s="1"/>
    </row>
    <row r="43" spans="1:6" x14ac:dyDescent="0.2">
      <c r="A43" t="s">
        <v>56</v>
      </c>
      <c r="B43" s="1">
        <v>41085</v>
      </c>
      <c r="C43" s="1">
        <v>41127</v>
      </c>
      <c r="D43" s="1">
        <v>41207</v>
      </c>
      <c r="F43" s="10"/>
    </row>
    <row r="44" spans="1:6" x14ac:dyDescent="0.2">
      <c r="A44" t="s">
        <v>57</v>
      </c>
      <c r="B44" s="1">
        <v>41085</v>
      </c>
      <c r="C44" s="1">
        <v>41127</v>
      </c>
      <c r="D44" s="1">
        <v>41207</v>
      </c>
      <c r="F44" s="1"/>
    </row>
    <row r="45" spans="1:6" x14ac:dyDescent="0.2">
      <c r="A45" t="s">
        <v>58</v>
      </c>
      <c r="B45" s="1">
        <v>41085</v>
      </c>
      <c r="C45" s="1">
        <v>41128</v>
      </c>
      <c r="D45" s="1">
        <v>41145</v>
      </c>
      <c r="F45" s="10"/>
    </row>
    <row r="46" spans="1:6" x14ac:dyDescent="0.2">
      <c r="A46" t="s">
        <v>59</v>
      </c>
      <c r="B46" s="1">
        <v>41085</v>
      </c>
      <c r="C46" s="1">
        <v>41128</v>
      </c>
      <c r="D46" s="1">
        <v>41145</v>
      </c>
      <c r="F46" s="1"/>
    </row>
    <row r="47" spans="1:6" x14ac:dyDescent="0.2">
      <c r="A47" t="s">
        <v>60</v>
      </c>
      <c r="B47" s="1">
        <v>41085</v>
      </c>
      <c r="C47" s="1">
        <v>41129</v>
      </c>
      <c r="D47" s="1">
        <v>41158</v>
      </c>
      <c r="F47" s="10"/>
    </row>
    <row r="48" spans="1:6" x14ac:dyDescent="0.2">
      <c r="A48" t="s">
        <v>61</v>
      </c>
      <c r="B48" s="1">
        <v>41085</v>
      </c>
      <c r="C48" s="1">
        <v>41134</v>
      </c>
      <c r="D48" s="1">
        <v>41159</v>
      </c>
      <c r="F48" s="1"/>
    </row>
    <row r="49" spans="1:6" x14ac:dyDescent="0.2">
      <c r="A49" t="s">
        <v>62</v>
      </c>
      <c r="B49" s="1">
        <v>41085</v>
      </c>
      <c r="C49" s="1">
        <v>41134</v>
      </c>
      <c r="D49" s="1">
        <v>41159</v>
      </c>
      <c r="F49" s="10"/>
    </row>
    <row r="50" spans="1:6" x14ac:dyDescent="0.2">
      <c r="A50" t="s">
        <v>63</v>
      </c>
      <c r="B50" s="1">
        <v>41085</v>
      </c>
      <c r="C50" s="1">
        <v>41134</v>
      </c>
      <c r="D50" s="1">
        <v>41171</v>
      </c>
      <c r="F50" s="1"/>
    </row>
    <row r="51" spans="1:6" x14ac:dyDescent="0.2">
      <c r="A51" t="s">
        <v>64</v>
      </c>
      <c r="B51" s="1">
        <v>41085</v>
      </c>
      <c r="C51" s="1">
        <v>41135</v>
      </c>
      <c r="D51" s="1">
        <v>41183</v>
      </c>
      <c r="F51" s="10"/>
    </row>
    <row r="52" spans="1:6" x14ac:dyDescent="0.2">
      <c r="A52" t="s">
        <v>65</v>
      </c>
      <c r="B52" s="1">
        <v>41085</v>
      </c>
      <c r="C52" s="1">
        <v>41136</v>
      </c>
      <c r="D52" s="1">
        <v>41159</v>
      </c>
      <c r="F52" s="1"/>
    </row>
    <row r="53" spans="1:6" x14ac:dyDescent="0.2">
      <c r="A53" t="s">
        <v>66</v>
      </c>
      <c r="B53" s="1">
        <v>41085</v>
      </c>
      <c r="C53" s="1">
        <v>41141</v>
      </c>
      <c r="D53" s="1">
        <v>41172</v>
      </c>
      <c r="F53" s="10"/>
    </row>
    <row r="54" spans="1:6" x14ac:dyDescent="0.2">
      <c r="A54" t="s">
        <v>67</v>
      </c>
      <c r="B54" s="1">
        <v>41085</v>
      </c>
      <c r="C54" s="1">
        <v>41143</v>
      </c>
      <c r="D54" s="1">
        <v>41143</v>
      </c>
      <c r="F54" s="1"/>
    </row>
    <row r="55" spans="1:6" x14ac:dyDescent="0.2">
      <c r="A55" t="s">
        <v>68</v>
      </c>
      <c r="B55" s="1">
        <v>41085</v>
      </c>
      <c r="C55" s="1">
        <v>41144</v>
      </c>
      <c r="D55" s="1">
        <v>41164</v>
      </c>
      <c r="F55" s="10"/>
    </row>
    <row r="56" spans="1:6" x14ac:dyDescent="0.2">
      <c r="A56" t="s">
        <v>69</v>
      </c>
      <c r="B56" s="1">
        <v>41085</v>
      </c>
      <c r="C56" s="1">
        <v>41149</v>
      </c>
      <c r="D56" s="1">
        <v>41171</v>
      </c>
      <c r="F56" s="1"/>
    </row>
    <row r="57" spans="1:6" x14ac:dyDescent="0.2">
      <c r="A57" t="s">
        <v>70</v>
      </c>
      <c r="B57" s="1">
        <v>41085</v>
      </c>
      <c r="C57" s="1">
        <v>41151</v>
      </c>
      <c r="D57" s="1">
        <v>41185</v>
      </c>
      <c r="F57" s="10"/>
    </row>
    <row r="58" spans="1:6" x14ac:dyDescent="0.2">
      <c r="A58" t="s">
        <v>71</v>
      </c>
      <c r="B58" s="1">
        <v>41085</v>
      </c>
      <c r="C58" s="1">
        <v>41155</v>
      </c>
      <c r="D58" s="1">
        <v>41187</v>
      </c>
      <c r="F58" s="1"/>
    </row>
    <row r="59" spans="1:6" x14ac:dyDescent="0.2">
      <c r="A59" t="s">
        <v>72</v>
      </c>
      <c r="B59" s="1">
        <v>41085</v>
      </c>
      <c r="C59" s="1">
        <v>41155</v>
      </c>
      <c r="D59" s="1">
        <v>41187</v>
      </c>
      <c r="F59" s="10"/>
    </row>
    <row r="60" spans="1:6" x14ac:dyDescent="0.2">
      <c r="A60" t="s">
        <v>73</v>
      </c>
      <c r="B60" s="1">
        <v>41085</v>
      </c>
      <c r="C60" s="1">
        <v>41156</v>
      </c>
      <c r="D60" s="1">
        <v>41162</v>
      </c>
      <c r="F60" s="1"/>
    </row>
    <row r="61" spans="1:6" x14ac:dyDescent="0.2">
      <c r="A61" t="s">
        <v>74</v>
      </c>
      <c r="B61" s="1">
        <v>41085</v>
      </c>
      <c r="C61" s="1">
        <v>41156</v>
      </c>
      <c r="D61" s="1">
        <v>41163</v>
      </c>
      <c r="F61" s="10"/>
    </row>
    <row r="62" spans="1:6" x14ac:dyDescent="0.2">
      <c r="A62" t="s">
        <v>75</v>
      </c>
      <c r="B62" s="1">
        <v>41085</v>
      </c>
      <c r="C62" s="1">
        <v>41156</v>
      </c>
      <c r="D62" s="1">
        <v>41163</v>
      </c>
      <c r="F62" s="1"/>
    </row>
    <row r="63" spans="1:6" x14ac:dyDescent="0.2">
      <c r="A63" t="s">
        <v>76</v>
      </c>
      <c r="B63" s="1">
        <v>41085</v>
      </c>
      <c r="C63" s="1">
        <v>41156</v>
      </c>
      <c r="D63" s="1">
        <v>41163</v>
      </c>
      <c r="F63" s="10"/>
    </row>
    <row r="64" spans="1:6" x14ac:dyDescent="0.2">
      <c r="A64" t="s">
        <v>77</v>
      </c>
      <c r="B64" s="1">
        <v>41085</v>
      </c>
      <c r="C64" s="1">
        <v>41156</v>
      </c>
      <c r="D64" s="1">
        <v>41163</v>
      </c>
      <c r="F64" s="1"/>
    </row>
    <row r="65" spans="1:6" x14ac:dyDescent="0.2">
      <c r="A65" t="s">
        <v>78</v>
      </c>
      <c r="B65" s="1">
        <v>41085</v>
      </c>
      <c r="C65" s="1">
        <v>41156</v>
      </c>
      <c r="D65" s="1">
        <v>41170</v>
      </c>
      <c r="F65" s="10"/>
    </row>
    <row r="66" spans="1:6" x14ac:dyDescent="0.2">
      <c r="A66" t="s">
        <v>79</v>
      </c>
      <c r="B66" s="1">
        <v>41085</v>
      </c>
      <c r="C66" s="1">
        <v>41156</v>
      </c>
      <c r="D66" s="1">
        <v>41178</v>
      </c>
      <c r="F66" s="1"/>
    </row>
    <row r="67" spans="1:6" x14ac:dyDescent="0.2">
      <c r="A67" t="s">
        <v>80</v>
      </c>
      <c r="B67" s="1">
        <v>41085</v>
      </c>
      <c r="C67" s="1">
        <v>41163</v>
      </c>
      <c r="D67" s="1">
        <v>41208</v>
      </c>
      <c r="F67" s="10"/>
    </row>
    <row r="68" spans="1:6" x14ac:dyDescent="0.2">
      <c r="A68" t="s">
        <v>81</v>
      </c>
      <c r="B68" s="1">
        <v>41085</v>
      </c>
      <c r="C68" s="1">
        <v>41163</v>
      </c>
      <c r="D68" s="1">
        <v>41208</v>
      </c>
      <c r="F68" s="1"/>
    </row>
    <row r="69" spans="1:6" x14ac:dyDescent="0.2">
      <c r="A69" t="s">
        <v>82</v>
      </c>
      <c r="B69" s="1">
        <v>41085</v>
      </c>
      <c r="C69" s="1">
        <v>41163</v>
      </c>
      <c r="D69" s="1">
        <v>41249</v>
      </c>
      <c r="F69" s="10"/>
    </row>
    <row r="70" spans="1:6" x14ac:dyDescent="0.2">
      <c r="A70" t="s">
        <v>83</v>
      </c>
      <c r="B70" s="1">
        <v>41085</v>
      </c>
      <c r="C70" s="1">
        <v>41169</v>
      </c>
      <c r="D70" s="1">
        <v>41184</v>
      </c>
      <c r="F70" s="1"/>
    </row>
    <row r="71" spans="1:6" x14ac:dyDescent="0.2">
      <c r="A71" t="s">
        <v>84</v>
      </c>
      <c r="B71" s="1">
        <v>41085</v>
      </c>
      <c r="C71" s="1">
        <v>41170</v>
      </c>
      <c r="D71" s="1">
        <v>41205</v>
      </c>
      <c r="F71" s="10"/>
    </row>
    <row r="72" spans="1:6" x14ac:dyDescent="0.2">
      <c r="A72" t="s">
        <v>85</v>
      </c>
      <c r="B72" s="1">
        <v>41085</v>
      </c>
      <c r="C72" s="1">
        <v>41170</v>
      </c>
      <c r="D72" s="1">
        <v>41205</v>
      </c>
      <c r="F72" s="1"/>
    </row>
    <row r="73" spans="1:6" x14ac:dyDescent="0.2">
      <c r="A73" t="s">
        <v>86</v>
      </c>
      <c r="B73" s="1">
        <v>41085</v>
      </c>
      <c r="C73" s="1">
        <v>41170</v>
      </c>
      <c r="D73" s="1">
        <v>41205</v>
      </c>
      <c r="F73" s="10"/>
    </row>
    <row r="74" spans="1:6" x14ac:dyDescent="0.2">
      <c r="A74" t="s">
        <v>87</v>
      </c>
      <c r="B74" s="1">
        <v>41085</v>
      </c>
      <c r="C74" s="1">
        <v>41173</v>
      </c>
      <c r="D74" s="1">
        <v>41201</v>
      </c>
      <c r="F74" s="1"/>
    </row>
    <row r="75" spans="1:6" x14ac:dyDescent="0.2">
      <c r="A75" t="s">
        <v>88</v>
      </c>
      <c r="B75" s="1">
        <v>41085</v>
      </c>
      <c r="C75" s="1">
        <v>41173</v>
      </c>
      <c r="D75" s="1">
        <v>41205</v>
      </c>
      <c r="F75" s="10"/>
    </row>
    <row r="76" spans="1:6" x14ac:dyDescent="0.2">
      <c r="A76" t="s">
        <v>89</v>
      </c>
      <c r="B76" s="1">
        <v>41085</v>
      </c>
      <c r="C76" s="1">
        <v>41173</v>
      </c>
      <c r="D76" s="1">
        <v>41207</v>
      </c>
      <c r="F76" s="1"/>
    </row>
    <row r="77" spans="1:6" x14ac:dyDescent="0.2">
      <c r="A77" t="s">
        <v>90</v>
      </c>
      <c r="B77" s="1">
        <v>41085</v>
      </c>
      <c r="C77" s="1">
        <v>41173</v>
      </c>
      <c r="D77" s="1">
        <v>41212</v>
      </c>
      <c r="F77" s="10"/>
    </row>
    <row r="78" spans="1:6" x14ac:dyDescent="0.2">
      <c r="A78" t="s">
        <v>91</v>
      </c>
      <c r="B78" s="1">
        <v>41085</v>
      </c>
      <c r="C78" s="1">
        <v>41176</v>
      </c>
      <c r="D78" s="1">
        <v>41176</v>
      </c>
      <c r="F78" s="1"/>
    </row>
    <row r="79" spans="1:6" x14ac:dyDescent="0.2">
      <c r="A79" t="s">
        <v>92</v>
      </c>
      <c r="B79" s="1">
        <v>41085</v>
      </c>
      <c r="C79" s="1">
        <v>41176</v>
      </c>
      <c r="D79" s="1">
        <v>41176</v>
      </c>
      <c r="F79" s="10"/>
    </row>
    <row r="80" spans="1:6" x14ac:dyDescent="0.2">
      <c r="A80" t="s">
        <v>93</v>
      </c>
      <c r="B80" s="1">
        <v>41085</v>
      </c>
      <c r="C80" s="1">
        <v>41180</v>
      </c>
      <c r="D80" s="1">
        <v>41222</v>
      </c>
      <c r="F80" s="1"/>
    </row>
    <row r="81" spans="1:6" x14ac:dyDescent="0.2">
      <c r="A81" t="s">
        <v>94</v>
      </c>
      <c r="B81" s="1">
        <v>41085</v>
      </c>
      <c r="C81" s="1">
        <v>41184</v>
      </c>
      <c r="D81" s="1">
        <v>41186</v>
      </c>
      <c r="F81" s="10"/>
    </row>
    <row r="82" spans="1:6" x14ac:dyDescent="0.2">
      <c r="A82" t="s">
        <v>95</v>
      </c>
      <c r="B82" s="1">
        <v>41085</v>
      </c>
      <c r="C82" s="1">
        <v>41184</v>
      </c>
      <c r="D82" s="1">
        <v>41199</v>
      </c>
      <c r="F82" s="1"/>
    </row>
    <row r="83" spans="1:6" x14ac:dyDescent="0.2">
      <c r="A83" t="s">
        <v>96</v>
      </c>
      <c r="B83" s="1">
        <v>41085</v>
      </c>
      <c r="C83" s="1">
        <v>41184</v>
      </c>
      <c r="D83" s="1">
        <v>41207</v>
      </c>
      <c r="F83" s="10"/>
    </row>
    <row r="84" spans="1:6" x14ac:dyDescent="0.2">
      <c r="A84" t="s">
        <v>97</v>
      </c>
      <c r="B84" s="1">
        <v>41085</v>
      </c>
      <c r="C84" s="1">
        <v>41184</v>
      </c>
      <c r="D84" s="1">
        <v>41222</v>
      </c>
      <c r="F84" s="1"/>
    </row>
    <row r="85" spans="1:6" x14ac:dyDescent="0.2">
      <c r="A85" t="s">
        <v>98</v>
      </c>
      <c r="B85" s="1">
        <v>41085</v>
      </c>
      <c r="C85" s="1">
        <v>41184</v>
      </c>
      <c r="D85" s="1">
        <v>41222</v>
      </c>
      <c r="F85" s="10"/>
    </row>
    <row r="86" spans="1:6" x14ac:dyDescent="0.2">
      <c r="A86" t="s">
        <v>99</v>
      </c>
      <c r="B86" s="1">
        <v>41085</v>
      </c>
      <c r="C86" s="1">
        <v>41184</v>
      </c>
      <c r="D86" s="1">
        <v>41233</v>
      </c>
      <c r="F86" s="1"/>
    </row>
    <row r="87" spans="1:6" x14ac:dyDescent="0.2">
      <c r="A87" t="s">
        <v>100</v>
      </c>
      <c r="B87" s="1">
        <v>41085</v>
      </c>
      <c r="C87" s="1">
        <v>41184</v>
      </c>
      <c r="D87" s="1">
        <v>41233</v>
      </c>
      <c r="F87" s="10"/>
    </row>
    <row r="88" spans="1:6" x14ac:dyDescent="0.2">
      <c r="A88" t="s">
        <v>101</v>
      </c>
      <c r="B88" s="1">
        <v>41085</v>
      </c>
      <c r="C88" s="1">
        <v>41185</v>
      </c>
      <c r="D88" s="1">
        <v>41234</v>
      </c>
      <c r="F88" s="1"/>
    </row>
    <row r="89" spans="1:6" x14ac:dyDescent="0.2">
      <c r="A89" t="s">
        <v>102</v>
      </c>
      <c r="B89" s="1">
        <v>41085</v>
      </c>
      <c r="C89" s="1">
        <v>41191</v>
      </c>
      <c r="D89" s="1">
        <v>41207</v>
      </c>
      <c r="F89" s="10"/>
    </row>
    <row r="90" spans="1:6" x14ac:dyDescent="0.2">
      <c r="A90" t="s">
        <v>103</v>
      </c>
      <c r="B90" s="1">
        <v>41085</v>
      </c>
      <c r="C90" s="1">
        <v>41191</v>
      </c>
      <c r="D90" s="1">
        <v>41234</v>
      </c>
      <c r="F90" s="1"/>
    </row>
    <row r="91" spans="1:6" x14ac:dyDescent="0.2">
      <c r="A91" t="s">
        <v>104</v>
      </c>
      <c r="B91" s="1">
        <v>41085</v>
      </c>
      <c r="C91" s="1">
        <v>41191</v>
      </c>
      <c r="D91" s="1">
        <v>41234</v>
      </c>
      <c r="F91" s="10"/>
    </row>
    <row r="92" spans="1:6" x14ac:dyDescent="0.2">
      <c r="A92" t="s">
        <v>105</v>
      </c>
      <c r="B92" s="1">
        <v>41085</v>
      </c>
      <c r="C92" s="1">
        <v>41194</v>
      </c>
      <c r="D92" s="1">
        <v>41219</v>
      </c>
      <c r="F92" s="1"/>
    </row>
    <row r="93" spans="1:6" x14ac:dyDescent="0.2">
      <c r="A93" t="s">
        <v>106</v>
      </c>
      <c r="B93" s="1">
        <v>41085</v>
      </c>
      <c r="C93" s="1">
        <v>41194</v>
      </c>
      <c r="D93" s="1">
        <v>41234</v>
      </c>
      <c r="F93" s="10"/>
    </row>
    <row r="94" spans="1:6" x14ac:dyDescent="0.2">
      <c r="A94" t="s">
        <v>107</v>
      </c>
      <c r="B94" s="1">
        <v>41085</v>
      </c>
      <c r="C94" s="1">
        <v>41197</v>
      </c>
      <c r="D94" s="1">
        <v>41208</v>
      </c>
      <c r="F94" s="1"/>
    </row>
    <row r="95" spans="1:6" x14ac:dyDescent="0.2">
      <c r="A95" t="s">
        <v>108</v>
      </c>
      <c r="B95" s="1">
        <v>41085</v>
      </c>
      <c r="C95" s="1">
        <v>41205</v>
      </c>
      <c r="D95" s="1">
        <v>41234</v>
      </c>
      <c r="F95" s="10"/>
    </row>
    <row r="96" spans="1:6" x14ac:dyDescent="0.2">
      <c r="A96" t="s">
        <v>109</v>
      </c>
      <c r="B96" s="1">
        <v>41085</v>
      </c>
      <c r="C96" s="1">
        <v>41206</v>
      </c>
      <c r="D96" s="1">
        <v>41228</v>
      </c>
      <c r="F96" s="1"/>
    </row>
    <row r="97" spans="1:6" x14ac:dyDescent="0.2">
      <c r="A97" t="s">
        <v>110</v>
      </c>
      <c r="B97" s="1">
        <v>41085</v>
      </c>
      <c r="C97" s="1">
        <v>41207</v>
      </c>
      <c r="D97" s="1">
        <v>41220</v>
      </c>
      <c r="F97" s="10"/>
    </row>
    <row r="98" spans="1:6" x14ac:dyDescent="0.2">
      <c r="A98" t="s">
        <v>111</v>
      </c>
      <c r="B98" s="1">
        <v>41085</v>
      </c>
      <c r="C98" s="1">
        <v>41207</v>
      </c>
      <c r="D98" s="1">
        <v>41233</v>
      </c>
      <c r="F98" s="1"/>
    </row>
    <row r="99" spans="1:6" x14ac:dyDescent="0.2">
      <c r="A99" t="s">
        <v>112</v>
      </c>
      <c r="B99" s="1">
        <v>41085</v>
      </c>
      <c r="C99" s="1">
        <v>41212</v>
      </c>
      <c r="D99" s="1">
        <v>41220</v>
      </c>
      <c r="F99" s="10"/>
    </row>
    <row r="100" spans="1:6" x14ac:dyDescent="0.2">
      <c r="A100" t="s">
        <v>113</v>
      </c>
      <c r="B100" s="1">
        <v>41085</v>
      </c>
      <c r="C100" s="1">
        <v>41212</v>
      </c>
      <c r="D100" s="1">
        <v>41239</v>
      </c>
      <c r="F100" s="1"/>
    </row>
    <row r="101" spans="1:6" x14ac:dyDescent="0.2">
      <c r="A101" t="s">
        <v>114</v>
      </c>
      <c r="B101" s="1">
        <v>41085</v>
      </c>
      <c r="C101" s="1">
        <v>41214</v>
      </c>
      <c r="D101" s="1">
        <v>41221</v>
      </c>
      <c r="F101" s="10"/>
    </row>
    <row r="102" spans="1:6" x14ac:dyDescent="0.2">
      <c r="A102" t="s">
        <v>115</v>
      </c>
      <c r="B102" s="1">
        <v>41085</v>
      </c>
      <c r="C102" s="1">
        <v>41214</v>
      </c>
      <c r="D102" s="1">
        <v>41221</v>
      </c>
      <c r="F102" s="1"/>
    </row>
    <row r="103" spans="1:6" x14ac:dyDescent="0.2">
      <c r="A103" t="s">
        <v>116</v>
      </c>
      <c r="B103" s="1">
        <v>41085</v>
      </c>
      <c r="C103" s="1">
        <v>41214</v>
      </c>
      <c r="D103" s="1">
        <v>41226</v>
      </c>
      <c r="F103" s="10"/>
    </row>
    <row r="104" spans="1:6" x14ac:dyDescent="0.2">
      <c r="A104" t="s">
        <v>117</v>
      </c>
      <c r="B104" s="1">
        <v>41085</v>
      </c>
      <c r="C104" s="1">
        <v>41215</v>
      </c>
      <c r="D104" s="1">
        <v>41215</v>
      </c>
      <c r="F104" s="1"/>
    </row>
    <row r="105" spans="1:6" x14ac:dyDescent="0.2">
      <c r="A105" t="s">
        <v>118</v>
      </c>
      <c r="B105" s="1">
        <v>41085</v>
      </c>
      <c r="C105" s="1">
        <v>41215</v>
      </c>
      <c r="D105" s="1">
        <v>41215</v>
      </c>
      <c r="F105" s="10"/>
    </row>
    <row r="106" spans="1:6" x14ac:dyDescent="0.2">
      <c r="A106" t="s">
        <v>119</v>
      </c>
      <c r="B106" s="1">
        <v>41085</v>
      </c>
      <c r="C106" s="1">
        <v>41215</v>
      </c>
      <c r="D106" s="1">
        <v>41215</v>
      </c>
      <c r="F106" s="1"/>
    </row>
    <row r="107" spans="1:6" x14ac:dyDescent="0.2">
      <c r="A107" t="s">
        <v>120</v>
      </c>
      <c r="B107" s="1">
        <v>41085</v>
      </c>
      <c r="C107" s="1">
        <v>41215</v>
      </c>
      <c r="D107" s="1">
        <v>41215</v>
      </c>
      <c r="F107" s="10"/>
    </row>
    <row r="108" spans="1:6" x14ac:dyDescent="0.2">
      <c r="A108" t="s">
        <v>121</v>
      </c>
      <c r="B108" s="1">
        <v>41085</v>
      </c>
      <c r="C108" s="1">
        <v>41215</v>
      </c>
      <c r="D108" s="1">
        <v>41215</v>
      </c>
      <c r="F108" s="1"/>
    </row>
    <row r="109" spans="1:6" x14ac:dyDescent="0.2">
      <c r="A109" t="s">
        <v>122</v>
      </c>
      <c r="B109" s="1">
        <v>41085</v>
      </c>
      <c r="C109" s="1">
        <v>41215</v>
      </c>
      <c r="D109" s="1">
        <v>41215</v>
      </c>
      <c r="F109" s="10"/>
    </row>
    <row r="110" spans="1:6" x14ac:dyDescent="0.2">
      <c r="A110" t="s">
        <v>123</v>
      </c>
      <c r="B110" s="1">
        <v>41085</v>
      </c>
      <c r="C110" s="1">
        <v>41218</v>
      </c>
      <c r="D110" s="1">
        <v>41221</v>
      </c>
      <c r="F110" s="1"/>
    </row>
    <row r="111" spans="1:6" x14ac:dyDescent="0.2">
      <c r="A111" t="s">
        <v>124</v>
      </c>
      <c r="B111" s="1">
        <v>41085</v>
      </c>
      <c r="C111" s="1">
        <v>41219</v>
      </c>
      <c r="D111" s="1">
        <v>41233</v>
      </c>
      <c r="F111" s="10"/>
    </row>
    <row r="112" spans="1:6" x14ac:dyDescent="0.2">
      <c r="A112" t="s">
        <v>125</v>
      </c>
      <c r="B112" s="1">
        <v>41085</v>
      </c>
      <c r="C112" s="1">
        <v>41220</v>
      </c>
      <c r="D112" s="1">
        <v>41228</v>
      </c>
      <c r="F112" s="1"/>
    </row>
    <row r="113" spans="1:6" x14ac:dyDescent="0.2">
      <c r="A113" t="s">
        <v>126</v>
      </c>
      <c r="B113" s="1">
        <v>41085</v>
      </c>
      <c r="C113" s="1">
        <v>41221</v>
      </c>
      <c r="D113" s="1">
        <v>41232</v>
      </c>
      <c r="F113" s="10"/>
    </row>
    <row r="114" spans="1:6" x14ac:dyDescent="0.2">
      <c r="A114" t="s">
        <v>127</v>
      </c>
      <c r="B114" s="1">
        <v>41085</v>
      </c>
      <c r="C114" s="1">
        <v>41221</v>
      </c>
      <c r="D114" s="1">
        <v>41233</v>
      </c>
      <c r="F114" s="1"/>
    </row>
    <row r="115" spans="1:6" x14ac:dyDescent="0.2">
      <c r="A115" t="s">
        <v>128</v>
      </c>
      <c r="B115" s="1">
        <v>41085</v>
      </c>
      <c r="C115" s="1">
        <v>41240</v>
      </c>
      <c r="D115" s="1">
        <v>41240</v>
      </c>
      <c r="F115" s="10"/>
    </row>
    <row r="116" spans="1:6" x14ac:dyDescent="0.2">
      <c r="A116" t="s">
        <v>129</v>
      </c>
      <c r="B116" s="1">
        <v>41085</v>
      </c>
      <c r="C116" s="1">
        <v>41240</v>
      </c>
      <c r="D116" s="1">
        <v>41240</v>
      </c>
      <c r="F116" s="1"/>
    </row>
    <row r="117" spans="1:6" x14ac:dyDescent="0.2">
      <c r="A117" t="s">
        <v>130</v>
      </c>
      <c r="B117" s="1">
        <v>41085</v>
      </c>
      <c r="C117" s="1">
        <v>41240</v>
      </c>
      <c r="D117" s="1">
        <v>41240</v>
      </c>
      <c r="F117" s="10"/>
    </row>
    <row r="118" spans="1:6" x14ac:dyDescent="0.2">
      <c r="A118" t="s">
        <v>131</v>
      </c>
      <c r="B118" s="1">
        <v>41085</v>
      </c>
      <c r="C118" s="1">
        <v>41242</v>
      </c>
      <c r="D118" s="1">
        <v>41246</v>
      </c>
      <c r="F118" s="1"/>
    </row>
    <row r="119" spans="1:6" x14ac:dyDescent="0.2">
      <c r="A119" t="s">
        <v>132</v>
      </c>
      <c r="B119" s="1">
        <v>41085</v>
      </c>
      <c r="C119" s="1">
        <v>41247</v>
      </c>
      <c r="D119" s="1">
        <v>41247</v>
      </c>
      <c r="F119" s="10"/>
    </row>
    <row r="120" spans="1:6" x14ac:dyDescent="0.2">
      <c r="F120" s="1"/>
    </row>
    <row r="121" spans="1:6" x14ac:dyDescent="0.2">
      <c r="F121" s="10"/>
    </row>
    <row r="122" spans="1:6" x14ac:dyDescent="0.2">
      <c r="F122" s="1"/>
    </row>
    <row r="123" spans="1:6" x14ac:dyDescent="0.2">
      <c r="F123" s="10"/>
    </row>
    <row r="124" spans="1:6" x14ac:dyDescent="0.2">
      <c r="F124" s="1"/>
    </row>
    <row r="125" spans="1:6" x14ac:dyDescent="0.2">
      <c r="F125" s="10"/>
    </row>
    <row r="126" spans="1:6" x14ac:dyDescent="0.2">
      <c r="F126" s="1"/>
    </row>
    <row r="127" spans="1:6" x14ac:dyDescent="0.2">
      <c r="F127" s="10"/>
    </row>
    <row r="128" spans="1:6" x14ac:dyDescent="0.2">
      <c r="F128" s="1"/>
    </row>
    <row r="129" spans="6:6" x14ac:dyDescent="0.2">
      <c r="F129" s="10"/>
    </row>
    <row r="130" spans="6:6" x14ac:dyDescent="0.2">
      <c r="F130" s="1"/>
    </row>
    <row r="131" spans="6:6" x14ac:dyDescent="0.2">
      <c r="F131" s="10"/>
    </row>
    <row r="132" spans="6:6" x14ac:dyDescent="0.2">
      <c r="F132" s="1"/>
    </row>
    <row r="133" spans="6:6" x14ac:dyDescent="0.2">
      <c r="F133" s="10"/>
    </row>
    <row r="134" spans="6:6" x14ac:dyDescent="0.2">
      <c r="F134" s="1"/>
    </row>
    <row r="135" spans="6:6" x14ac:dyDescent="0.2">
      <c r="F135" s="10"/>
    </row>
    <row r="136" spans="6:6" x14ac:dyDescent="0.2">
      <c r="F136" s="1"/>
    </row>
    <row r="137" spans="6:6" x14ac:dyDescent="0.2">
      <c r="F137" s="10"/>
    </row>
    <row r="138" spans="6:6" x14ac:dyDescent="0.2">
      <c r="F138" s="1"/>
    </row>
    <row r="139" spans="6:6" x14ac:dyDescent="0.2">
      <c r="F139" s="10"/>
    </row>
    <row r="140" spans="6:6" x14ac:dyDescent="0.2">
      <c r="F140" s="1"/>
    </row>
    <row r="141" spans="6:6" x14ac:dyDescent="0.2">
      <c r="F141" s="10"/>
    </row>
    <row r="142" spans="6:6" x14ac:dyDescent="0.2">
      <c r="F142" s="1"/>
    </row>
    <row r="143" spans="6:6" x14ac:dyDescent="0.2">
      <c r="F143" s="10"/>
    </row>
    <row r="144" spans="6:6" x14ac:dyDescent="0.2">
      <c r="F144" s="1"/>
    </row>
    <row r="145" spans="6:6" x14ac:dyDescent="0.2">
      <c r="F145" s="10"/>
    </row>
    <row r="146" spans="6:6" x14ac:dyDescent="0.2">
      <c r="F146" s="1"/>
    </row>
    <row r="147" spans="6:6" x14ac:dyDescent="0.2">
      <c r="F147" s="10"/>
    </row>
    <row r="148" spans="6:6" x14ac:dyDescent="0.2">
      <c r="F148" s="1"/>
    </row>
    <row r="149" spans="6:6" x14ac:dyDescent="0.2">
      <c r="F149" s="10"/>
    </row>
    <row r="150" spans="6:6" x14ac:dyDescent="0.2">
      <c r="F150" s="1"/>
    </row>
    <row r="151" spans="6:6" x14ac:dyDescent="0.2">
      <c r="F151" s="10"/>
    </row>
    <row r="152" spans="6:6" x14ac:dyDescent="0.2">
      <c r="F152" s="1"/>
    </row>
    <row r="153" spans="6:6" x14ac:dyDescent="0.2">
      <c r="F153" s="10"/>
    </row>
    <row r="154" spans="6:6" x14ac:dyDescent="0.2">
      <c r="F154" s="1"/>
    </row>
    <row r="155" spans="6:6" x14ac:dyDescent="0.2">
      <c r="F155" s="10"/>
    </row>
    <row r="156" spans="6:6" x14ac:dyDescent="0.2">
      <c r="F156" s="1"/>
    </row>
    <row r="157" spans="6:6" x14ac:dyDescent="0.2">
      <c r="F157" s="10"/>
    </row>
    <row r="158" spans="6:6" x14ac:dyDescent="0.2">
      <c r="F158" s="1"/>
    </row>
    <row r="159" spans="6:6" x14ac:dyDescent="0.2">
      <c r="F159" s="10"/>
    </row>
    <row r="160" spans="6:6" x14ac:dyDescent="0.2">
      <c r="F160" s="1"/>
    </row>
    <row r="161" spans="6:6" x14ac:dyDescent="0.2">
      <c r="F161" s="10"/>
    </row>
    <row r="162" spans="6:6" x14ac:dyDescent="0.2">
      <c r="F162" s="1"/>
    </row>
    <row r="163" spans="6:6" x14ac:dyDescent="0.2">
      <c r="F163" s="10"/>
    </row>
    <row r="164" spans="6:6" x14ac:dyDescent="0.2">
      <c r="F164" s="1"/>
    </row>
    <row r="165" spans="6:6" x14ac:dyDescent="0.2">
      <c r="F165" s="10"/>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6" sqref="B6"/>
    </sheetView>
  </sheetViews>
  <sheetFormatPr baseColWidth="10" defaultRowHeight="16" x14ac:dyDescent="0.2"/>
  <sheetData>
    <row r="1" spans="1:2" x14ac:dyDescent="0.2">
      <c r="A1" s="12" t="s">
        <v>13</v>
      </c>
      <c r="B1" s="12"/>
    </row>
    <row r="2" spans="1:2" x14ac:dyDescent="0.2">
      <c r="A2" t="s">
        <v>9</v>
      </c>
      <c r="B2" s="1">
        <f>MIN(TimeStamps[[Options]:[Done]])</f>
        <v>41085</v>
      </c>
    </row>
    <row r="3" spans="1:2" x14ac:dyDescent="0.2">
      <c r="A3" t="s">
        <v>10</v>
      </c>
      <c r="B3" s="1">
        <f>MAX(TimeStamps[[Options]:[Done]])</f>
        <v>41249</v>
      </c>
    </row>
    <row r="5" spans="1:2" x14ac:dyDescent="0.2">
      <c r="A5" s="12" t="s">
        <v>15</v>
      </c>
      <c r="B5" s="12"/>
    </row>
    <row r="6" spans="1:2" x14ac:dyDescent="0.2">
      <c r="A6" t="s">
        <v>9</v>
      </c>
      <c r="B6" s="8">
        <v>41153</v>
      </c>
    </row>
    <row r="7" spans="1:2" x14ac:dyDescent="0.2">
      <c r="A7" t="s">
        <v>10</v>
      </c>
      <c r="B7" s="1">
        <f>MAX(days31DATA[Date])</f>
        <v>41183</v>
      </c>
    </row>
    <row r="9" spans="1:2" x14ac:dyDescent="0.2">
      <c r="A9" s="12" t="s">
        <v>11</v>
      </c>
      <c r="B9" s="12"/>
    </row>
    <row r="10" spans="1:2" x14ac:dyDescent="0.2">
      <c r="A10" t="s">
        <v>9</v>
      </c>
      <c r="B10" s="8">
        <v>41085</v>
      </c>
    </row>
    <row r="11" spans="1:2" x14ac:dyDescent="0.2">
      <c r="A11" t="s">
        <v>10</v>
      </c>
      <c r="B11" s="1">
        <v>41122</v>
      </c>
    </row>
    <row r="13" spans="1:2" x14ac:dyDescent="0.2">
      <c r="A13" s="12" t="s">
        <v>12</v>
      </c>
      <c r="B13" s="12"/>
    </row>
    <row r="14" spans="1:2" x14ac:dyDescent="0.2">
      <c r="A14" t="s">
        <v>9</v>
      </c>
      <c r="B14" s="8">
        <v>41085</v>
      </c>
    </row>
    <row r="15" spans="1:2" x14ac:dyDescent="0.2">
      <c r="A15" t="s">
        <v>10</v>
      </c>
      <c r="B15" s="1">
        <f>MAX(Table2579[Date])</f>
        <v>41268</v>
      </c>
    </row>
    <row r="17" spans="1:2" x14ac:dyDescent="0.2">
      <c r="A17" s="12" t="s">
        <v>14</v>
      </c>
      <c r="B17" s="12"/>
    </row>
    <row r="18" spans="1:2" x14ac:dyDescent="0.2">
      <c r="A18" t="s">
        <v>9</v>
      </c>
      <c r="B18" s="8">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K165"/>
  <sheetViews>
    <sheetView tabSelected="1" workbookViewId="0">
      <selection activeCell="Q4" sqref="Q4"/>
    </sheetView>
  </sheetViews>
  <sheetFormatPr baseColWidth="10" defaultRowHeight="16" x14ac:dyDescent="0.2"/>
  <sheetData>
    <row r="2" spans="2:11" x14ac:dyDescent="0.2">
      <c r="B2" t="s">
        <v>2</v>
      </c>
      <c r="C2" t="s">
        <v>133</v>
      </c>
      <c r="D2" t="s">
        <v>1</v>
      </c>
      <c r="E2" t="s">
        <v>5</v>
      </c>
      <c r="G2" t="s">
        <v>133</v>
      </c>
      <c r="H2" t="s">
        <v>134</v>
      </c>
      <c r="I2" t="s">
        <v>135</v>
      </c>
      <c r="J2" t="s">
        <v>136</v>
      </c>
      <c r="K2" t="s">
        <v>137</v>
      </c>
    </row>
    <row r="3" spans="2:11" x14ac:dyDescent="0.2">
      <c r="B3" s="10">
        <v>41085</v>
      </c>
      <c r="C3">
        <f>WEEKNUM(Table1111[[#This Row],[Date]])</f>
        <v>26</v>
      </c>
      <c r="D3">
        <f>COUNTIF(TimeStamps[Committed],B3)</f>
        <v>1</v>
      </c>
      <c r="E3">
        <f>COUNTIF(TimeStamps[Done],B3)</f>
        <v>0</v>
      </c>
      <c r="G3">
        <v>25</v>
      </c>
      <c r="H3">
        <f>SUMIF(Table1111[Week],Table1214[[#This Row],[Week]],Table1111[Committed])</f>
        <v>0</v>
      </c>
      <c r="I3">
        <f>SUMIF(Table1111[Week],Table1214[[#This Row],[Week]],Table1111[Done])</f>
        <v>0</v>
      </c>
      <c r="J3">
        <f>H3-I3</f>
        <v>0</v>
      </c>
      <c r="K3" s="11">
        <v>0</v>
      </c>
    </row>
    <row r="4" spans="2:11" x14ac:dyDescent="0.2">
      <c r="B4" s="1">
        <v>41086</v>
      </c>
      <c r="C4">
        <f>WEEKNUM(Table1111[[#This Row],[Date]])</f>
        <v>26</v>
      </c>
      <c r="D4">
        <f>COUNTIF(TimeStamps[Committed],B4)</f>
        <v>2</v>
      </c>
      <c r="E4">
        <f>COUNTIF(TimeStamps[Done],B4)</f>
        <v>0</v>
      </c>
      <c r="G4">
        <v>26</v>
      </c>
      <c r="H4">
        <f>SUMIF(Table1111[Week],Table1214[[#This Row],[Week]],Table1111[Committed])</f>
        <v>5</v>
      </c>
      <c r="I4">
        <f>SUMIF(Table1111[Week],Table1214[[#This Row],[Week]],Table1111[Done])</f>
        <v>0</v>
      </c>
      <c r="J4">
        <f>H4-I4</f>
        <v>5</v>
      </c>
      <c r="K4">
        <f>K3+Table1214[[#This Row],[Com/week]]-Table1214[[#This Row],[Done/week]]</f>
        <v>5</v>
      </c>
    </row>
    <row r="5" spans="2:11" x14ac:dyDescent="0.2">
      <c r="B5" s="10">
        <v>41087</v>
      </c>
      <c r="C5">
        <f>WEEKNUM(Table1111[[#This Row],[Date]])</f>
        <v>26</v>
      </c>
      <c r="D5">
        <f>COUNTIF(TimeStamps[Committed],B5)</f>
        <v>0</v>
      </c>
      <c r="E5">
        <f>COUNTIF(TimeStamps[Done],B5)</f>
        <v>0</v>
      </c>
      <c r="G5">
        <v>27</v>
      </c>
      <c r="H5">
        <f>SUMIF(Table1111[Week],Table1214[[#This Row],[Week]],Table1111[Committed])</f>
        <v>1</v>
      </c>
      <c r="I5">
        <f>SUMIF(Table1111[Week],Table1214[[#This Row],[Week]],Table1111[Done])</f>
        <v>0</v>
      </c>
      <c r="J5">
        <f t="shared" ref="J5:J27" si="0">H5-I5</f>
        <v>1</v>
      </c>
      <c r="K5">
        <f>K4+Table1214[[#This Row],[Com/week]]-Table1214[[#This Row],[Done/week]]</f>
        <v>6</v>
      </c>
    </row>
    <row r="6" spans="2:11" x14ac:dyDescent="0.2">
      <c r="B6" s="1">
        <v>41088</v>
      </c>
      <c r="C6">
        <f>WEEKNUM(Table1111[[#This Row],[Date]])</f>
        <v>26</v>
      </c>
      <c r="D6">
        <f>COUNTIF(TimeStamps[Committed],B6)</f>
        <v>0</v>
      </c>
      <c r="E6">
        <f>COUNTIF(TimeStamps[Done],B6)</f>
        <v>0</v>
      </c>
      <c r="G6">
        <v>28</v>
      </c>
      <c r="H6">
        <f>SUMIF(Table1111[Week],Table1214[[#This Row],[Week]],Table1111[Committed])</f>
        <v>9</v>
      </c>
      <c r="I6">
        <f>SUMIF(Table1111[Week],Table1214[[#This Row],[Week]],Table1111[Done])</f>
        <v>2</v>
      </c>
      <c r="J6">
        <f t="shared" si="0"/>
        <v>7</v>
      </c>
      <c r="K6">
        <f>K5+Table1214[[#This Row],[Com/week]]-Table1214[[#This Row],[Done/week]]</f>
        <v>13</v>
      </c>
    </row>
    <row r="7" spans="2:11" x14ac:dyDescent="0.2">
      <c r="B7" s="10">
        <v>41089</v>
      </c>
      <c r="C7">
        <f>WEEKNUM(Table1111[[#This Row],[Date]])</f>
        <v>26</v>
      </c>
      <c r="D7">
        <f>COUNTIF(TimeStamps[Committed],B7)</f>
        <v>2</v>
      </c>
      <c r="E7">
        <f>COUNTIF(TimeStamps[Done],B7)</f>
        <v>0</v>
      </c>
      <c r="G7">
        <v>29</v>
      </c>
      <c r="H7">
        <f>SUMIF(Table1111[Week],Table1214[[#This Row],[Week]],Table1111[Committed])</f>
        <v>12</v>
      </c>
      <c r="I7">
        <f>SUMIF(Table1111[Week],Table1214[[#This Row],[Week]],Table1111[Done])</f>
        <v>4</v>
      </c>
      <c r="J7">
        <f t="shared" si="0"/>
        <v>8</v>
      </c>
      <c r="K7">
        <f>K6+Table1214[[#This Row],[Com/week]]-Table1214[[#This Row],[Done/week]]</f>
        <v>21</v>
      </c>
    </row>
    <row r="8" spans="2:11" x14ac:dyDescent="0.2">
      <c r="B8" s="1">
        <v>41090</v>
      </c>
      <c r="C8">
        <f>WEEKNUM(Table1111[[#This Row],[Date]])</f>
        <v>26</v>
      </c>
      <c r="D8">
        <f>COUNTIF(TimeStamps[Committed],B8)</f>
        <v>0</v>
      </c>
      <c r="E8">
        <f>COUNTIF(TimeStamps[Done],B8)</f>
        <v>0</v>
      </c>
      <c r="G8">
        <v>30</v>
      </c>
      <c r="H8">
        <f>SUMIF(Table1111[Week],Table1214[[#This Row],[Week]],Table1111[Committed])</f>
        <v>4</v>
      </c>
      <c r="I8">
        <f>SUMIF(Table1111[Week],Table1214[[#This Row],[Week]],Table1111[Done])</f>
        <v>5</v>
      </c>
      <c r="J8">
        <f t="shared" si="0"/>
        <v>-1</v>
      </c>
      <c r="K8">
        <f>K7+Table1214[[#This Row],[Com/week]]-Table1214[[#This Row],[Done/week]]</f>
        <v>20</v>
      </c>
    </row>
    <row r="9" spans="2:11" x14ac:dyDescent="0.2">
      <c r="B9" s="10">
        <v>41091</v>
      </c>
      <c r="C9">
        <f>WEEKNUM(Table1111[[#This Row],[Date]])</f>
        <v>27</v>
      </c>
      <c r="D9">
        <f>COUNTIF(TimeStamps[Committed],B9)</f>
        <v>0</v>
      </c>
      <c r="E9">
        <f>COUNTIF(TimeStamps[Done],B9)</f>
        <v>0</v>
      </c>
      <c r="G9">
        <v>31</v>
      </c>
      <c r="H9">
        <f>SUMIF(Table1111[Week],Table1214[[#This Row],[Week]],Table1111[Committed])</f>
        <v>8</v>
      </c>
      <c r="I9">
        <f>SUMIF(Table1111[Week],Table1214[[#This Row],[Week]],Table1111[Done])</f>
        <v>4</v>
      </c>
      <c r="J9">
        <f t="shared" si="0"/>
        <v>4</v>
      </c>
      <c r="K9">
        <f>K8+Table1214[[#This Row],[Com/week]]-Table1214[[#This Row],[Done/week]]</f>
        <v>24</v>
      </c>
    </row>
    <row r="10" spans="2:11" x14ac:dyDescent="0.2">
      <c r="B10" s="1">
        <v>41092</v>
      </c>
      <c r="C10">
        <f>WEEKNUM(Table1111[[#This Row],[Date]])</f>
        <v>27</v>
      </c>
      <c r="D10">
        <f>COUNTIF(TimeStamps[Committed],B10)</f>
        <v>0</v>
      </c>
      <c r="E10">
        <f>COUNTIF(TimeStamps[Done],B10)</f>
        <v>0</v>
      </c>
      <c r="G10">
        <v>32</v>
      </c>
      <c r="H10">
        <f>SUMIF(Table1111[Week],Table1214[[#This Row],[Week]],Table1111[Committed])</f>
        <v>6</v>
      </c>
      <c r="I10">
        <f>SUMIF(Table1111[Week],Table1214[[#This Row],[Week]],Table1111[Done])</f>
        <v>0</v>
      </c>
      <c r="J10">
        <f t="shared" si="0"/>
        <v>6</v>
      </c>
      <c r="K10">
        <f>K9+Table1214[[#This Row],[Com/week]]-Table1214[[#This Row],[Done/week]]</f>
        <v>30</v>
      </c>
    </row>
    <row r="11" spans="2:11" x14ac:dyDescent="0.2">
      <c r="B11" s="10">
        <v>41093</v>
      </c>
      <c r="C11">
        <f>WEEKNUM(Table1111[[#This Row],[Date]])</f>
        <v>27</v>
      </c>
      <c r="D11">
        <f>COUNTIF(TimeStamps[Committed],B11)</f>
        <v>1</v>
      </c>
      <c r="E11">
        <f>COUNTIF(TimeStamps[Done],B11)</f>
        <v>0</v>
      </c>
      <c r="G11">
        <v>33</v>
      </c>
      <c r="H11">
        <f>SUMIF(Table1111[Week],Table1214[[#This Row],[Week]],Table1111[Committed])</f>
        <v>5</v>
      </c>
      <c r="I11">
        <f>SUMIF(Table1111[Week],Table1214[[#This Row],[Week]],Table1111[Done])</f>
        <v>4</v>
      </c>
      <c r="J11">
        <f t="shared" si="0"/>
        <v>1</v>
      </c>
      <c r="K11">
        <f>K10+Table1214[[#This Row],[Com/week]]-Table1214[[#This Row],[Done/week]]</f>
        <v>31</v>
      </c>
    </row>
    <row r="12" spans="2:11" x14ac:dyDescent="0.2">
      <c r="B12" s="1">
        <v>41094</v>
      </c>
      <c r="C12">
        <f>WEEKNUM(Table1111[[#This Row],[Date]])</f>
        <v>27</v>
      </c>
      <c r="D12">
        <f>COUNTIF(TimeStamps[Committed],B12)</f>
        <v>0</v>
      </c>
      <c r="E12">
        <f>COUNTIF(TimeStamps[Done],B12)</f>
        <v>0</v>
      </c>
      <c r="G12">
        <v>34</v>
      </c>
      <c r="H12">
        <f>SUMIF(Table1111[Week],Table1214[[#This Row],[Week]],Table1111[Committed])</f>
        <v>3</v>
      </c>
      <c r="I12">
        <f>SUMIF(Table1111[Week],Table1214[[#This Row],[Week]],Table1111[Done])</f>
        <v>8</v>
      </c>
      <c r="J12">
        <f t="shared" si="0"/>
        <v>-5</v>
      </c>
      <c r="K12">
        <f>K11+Table1214[[#This Row],[Com/week]]-Table1214[[#This Row],[Done/week]]</f>
        <v>26</v>
      </c>
    </row>
    <row r="13" spans="2:11" x14ac:dyDescent="0.2">
      <c r="B13" s="10">
        <v>41095</v>
      </c>
      <c r="C13">
        <f>WEEKNUM(Table1111[[#This Row],[Date]])</f>
        <v>27</v>
      </c>
      <c r="D13">
        <f>COUNTIF(TimeStamps[Committed],B13)</f>
        <v>0</v>
      </c>
      <c r="E13">
        <f>COUNTIF(TimeStamps[Done],B13)</f>
        <v>0</v>
      </c>
      <c r="G13">
        <v>35</v>
      </c>
      <c r="H13">
        <f>SUMIF(Table1111[Week],Table1214[[#This Row],[Week]],Table1111[Committed])</f>
        <v>2</v>
      </c>
      <c r="I13">
        <f>SUMIF(Table1111[Week],Table1214[[#This Row],[Week]],Table1111[Done])</f>
        <v>4</v>
      </c>
      <c r="J13">
        <f t="shared" si="0"/>
        <v>-2</v>
      </c>
      <c r="K13">
        <f>K12+Table1214[[#This Row],[Com/week]]-Table1214[[#This Row],[Done/week]]</f>
        <v>24</v>
      </c>
    </row>
    <row r="14" spans="2:11" x14ac:dyDescent="0.2">
      <c r="B14" s="1">
        <v>41096</v>
      </c>
      <c r="C14">
        <f>WEEKNUM(Table1111[[#This Row],[Date]])</f>
        <v>27</v>
      </c>
      <c r="D14">
        <f>COUNTIF(TimeStamps[Committed],B14)</f>
        <v>0</v>
      </c>
      <c r="E14">
        <f>COUNTIF(TimeStamps[Done],B14)</f>
        <v>0</v>
      </c>
      <c r="G14">
        <v>36</v>
      </c>
      <c r="H14">
        <f>SUMIF(Table1111[Week],Table1214[[#This Row],[Week]],Table1111[Committed])</f>
        <v>9</v>
      </c>
      <c r="I14">
        <f>SUMIF(Table1111[Week],Table1214[[#This Row],[Week]],Table1111[Done])</f>
        <v>5</v>
      </c>
      <c r="J14">
        <f t="shared" si="0"/>
        <v>4</v>
      </c>
      <c r="K14">
        <f>K13+Table1214[[#This Row],[Com/week]]-Table1214[[#This Row],[Done/week]]</f>
        <v>28</v>
      </c>
    </row>
    <row r="15" spans="2:11" x14ac:dyDescent="0.2">
      <c r="B15" s="10">
        <v>41097</v>
      </c>
      <c r="C15">
        <f>WEEKNUM(Table1111[[#This Row],[Date]])</f>
        <v>27</v>
      </c>
      <c r="D15">
        <f>COUNTIF(TimeStamps[Committed],B15)</f>
        <v>0</v>
      </c>
      <c r="E15">
        <f>COUNTIF(TimeStamps[Done],B15)</f>
        <v>0</v>
      </c>
      <c r="G15">
        <v>37</v>
      </c>
      <c r="H15">
        <f>SUMIF(Table1111[Week],Table1214[[#This Row],[Week]],Table1111[Committed])</f>
        <v>3</v>
      </c>
      <c r="I15">
        <f>SUMIF(Table1111[Week],Table1214[[#This Row],[Week]],Table1111[Done])</f>
        <v>13</v>
      </c>
      <c r="J15">
        <f t="shared" si="0"/>
        <v>-10</v>
      </c>
      <c r="K15">
        <f>K14+Table1214[[#This Row],[Com/week]]-Table1214[[#This Row],[Done/week]]</f>
        <v>18</v>
      </c>
    </row>
    <row r="16" spans="2:11" x14ac:dyDescent="0.2">
      <c r="B16" s="1">
        <v>41098</v>
      </c>
      <c r="C16">
        <f>WEEKNUM(Table1111[[#This Row],[Date]])</f>
        <v>28</v>
      </c>
      <c r="D16">
        <f>COUNTIF(TimeStamps[Committed],B16)</f>
        <v>0</v>
      </c>
      <c r="E16">
        <f>COUNTIF(TimeStamps[Done],B16)</f>
        <v>0</v>
      </c>
      <c r="G16">
        <v>38</v>
      </c>
      <c r="H16">
        <f>SUMIF(Table1111[Week],Table1214[[#This Row],[Week]],Table1111[Committed])</f>
        <v>8</v>
      </c>
      <c r="I16">
        <f>SUMIF(Table1111[Week],Table1214[[#This Row],[Week]],Table1111[Done])</f>
        <v>7</v>
      </c>
      <c r="J16">
        <f t="shared" si="0"/>
        <v>1</v>
      </c>
      <c r="K16">
        <f>K15+Table1214[[#This Row],[Com/week]]-Table1214[[#This Row],[Done/week]]</f>
        <v>19</v>
      </c>
    </row>
    <row r="17" spans="2:11" x14ac:dyDescent="0.2">
      <c r="B17" s="10">
        <v>41099</v>
      </c>
      <c r="C17">
        <f>WEEKNUM(Table1111[[#This Row],[Date]])</f>
        <v>28</v>
      </c>
      <c r="D17">
        <f>COUNTIF(TimeStamps[Committed],B17)</f>
        <v>0</v>
      </c>
      <c r="E17">
        <f>COUNTIF(TimeStamps[Done],B17)</f>
        <v>0</v>
      </c>
      <c r="G17">
        <v>39</v>
      </c>
      <c r="H17">
        <f>SUMIF(Table1111[Week],Table1214[[#This Row],[Week]],Table1111[Committed])</f>
        <v>3</v>
      </c>
      <c r="I17">
        <f>SUMIF(Table1111[Week],Table1214[[#This Row],[Week]],Table1111[Done])</f>
        <v>4</v>
      </c>
      <c r="J17">
        <f t="shared" si="0"/>
        <v>-1</v>
      </c>
      <c r="K17">
        <f>K16+Table1214[[#This Row],[Com/week]]-Table1214[[#This Row],[Done/week]]</f>
        <v>18</v>
      </c>
    </row>
    <row r="18" spans="2:11" x14ac:dyDescent="0.2">
      <c r="B18" s="1">
        <v>41100</v>
      </c>
      <c r="C18">
        <f>WEEKNUM(Table1111[[#This Row],[Date]])</f>
        <v>28</v>
      </c>
      <c r="D18">
        <f>COUNTIF(TimeStamps[Committed],B18)</f>
        <v>6</v>
      </c>
      <c r="E18">
        <f>COUNTIF(TimeStamps[Done],B18)</f>
        <v>2</v>
      </c>
      <c r="G18">
        <v>40</v>
      </c>
      <c r="H18">
        <f>SUMIF(Table1111[Week],Table1214[[#This Row],[Week]],Table1111[Committed])</f>
        <v>8</v>
      </c>
      <c r="I18">
        <f>SUMIF(Table1111[Week],Table1214[[#This Row],[Week]],Table1111[Done])</f>
        <v>6</v>
      </c>
      <c r="J18">
        <f t="shared" si="0"/>
        <v>2</v>
      </c>
      <c r="K18">
        <f>K17+Table1214[[#This Row],[Com/week]]-Table1214[[#This Row],[Done/week]]</f>
        <v>20</v>
      </c>
    </row>
    <row r="19" spans="2:11" x14ac:dyDescent="0.2">
      <c r="B19" s="10">
        <v>41101</v>
      </c>
      <c r="C19">
        <f>WEEKNUM(Table1111[[#This Row],[Date]])</f>
        <v>28</v>
      </c>
      <c r="D19">
        <f>COUNTIF(TimeStamps[Committed],B19)</f>
        <v>2</v>
      </c>
      <c r="E19">
        <f>COUNTIF(TimeStamps[Done],B19)</f>
        <v>0</v>
      </c>
      <c r="G19">
        <v>41</v>
      </c>
      <c r="H19">
        <f>SUMIF(Table1111[Week],Table1214[[#This Row],[Week]],Table1111[Committed])</f>
        <v>5</v>
      </c>
      <c r="I19">
        <f>SUMIF(Table1111[Week],Table1214[[#This Row],[Week]],Table1111[Done])</f>
        <v>0</v>
      </c>
      <c r="J19">
        <f t="shared" si="0"/>
        <v>5</v>
      </c>
      <c r="K19">
        <f>K18+Table1214[[#This Row],[Com/week]]-Table1214[[#This Row],[Done/week]]</f>
        <v>25</v>
      </c>
    </row>
    <row r="20" spans="2:11" x14ac:dyDescent="0.2">
      <c r="B20" s="1">
        <v>41102</v>
      </c>
      <c r="C20">
        <f>WEEKNUM(Table1111[[#This Row],[Date]])</f>
        <v>28</v>
      </c>
      <c r="D20">
        <f>COUNTIF(TimeStamps[Committed],B20)</f>
        <v>0</v>
      </c>
      <c r="E20">
        <f>COUNTIF(TimeStamps[Done],B20)</f>
        <v>0</v>
      </c>
      <c r="G20">
        <v>42</v>
      </c>
      <c r="H20">
        <f>SUMIF(Table1111[Week],Table1214[[#This Row],[Week]],Table1111[Committed])</f>
        <v>1</v>
      </c>
      <c r="I20">
        <f>SUMIF(Table1111[Week],Table1214[[#This Row],[Week]],Table1111[Done])</f>
        <v>2</v>
      </c>
      <c r="J20">
        <f t="shared" si="0"/>
        <v>-1</v>
      </c>
      <c r="K20">
        <f>K19+Table1214[[#This Row],[Com/week]]-Table1214[[#This Row],[Done/week]]</f>
        <v>24</v>
      </c>
    </row>
    <row r="21" spans="2:11" x14ac:dyDescent="0.2">
      <c r="B21" s="10">
        <v>41103</v>
      </c>
      <c r="C21">
        <f>WEEKNUM(Table1111[[#This Row],[Date]])</f>
        <v>28</v>
      </c>
      <c r="D21">
        <f>COUNTIF(TimeStamps[Committed],B21)</f>
        <v>0</v>
      </c>
      <c r="E21">
        <f>COUNTIF(TimeStamps[Done],B21)</f>
        <v>0</v>
      </c>
      <c r="G21">
        <v>43</v>
      </c>
      <c r="H21">
        <f>SUMIF(Table1111[Week],Table1214[[#This Row],[Week]],Table1111[Committed])</f>
        <v>4</v>
      </c>
      <c r="I21">
        <f>SUMIF(Table1111[Week],Table1214[[#This Row],[Week]],Table1111[Done])</f>
        <v>12</v>
      </c>
      <c r="J21">
        <f t="shared" si="0"/>
        <v>-8</v>
      </c>
      <c r="K21">
        <f>K20+Table1214[[#This Row],[Com/week]]-Table1214[[#This Row],[Done/week]]</f>
        <v>16</v>
      </c>
    </row>
    <row r="22" spans="2:11" x14ac:dyDescent="0.2">
      <c r="B22" s="1">
        <v>41104</v>
      </c>
      <c r="C22">
        <f>WEEKNUM(Table1111[[#This Row],[Date]])</f>
        <v>28</v>
      </c>
      <c r="D22">
        <f>COUNTIF(TimeStamps[Committed],B22)</f>
        <v>1</v>
      </c>
      <c r="E22">
        <f>COUNTIF(TimeStamps[Done],B22)</f>
        <v>0</v>
      </c>
      <c r="G22">
        <v>44</v>
      </c>
      <c r="H22">
        <f>SUMIF(Table1111[Week],Table1214[[#This Row],[Week]],Table1111[Committed])</f>
        <v>11</v>
      </c>
      <c r="I22">
        <f>SUMIF(Table1111[Week],Table1214[[#This Row],[Week]],Table1111[Done])</f>
        <v>7</v>
      </c>
      <c r="J22">
        <f t="shared" si="0"/>
        <v>4</v>
      </c>
      <c r="K22">
        <f>K21+Table1214[[#This Row],[Com/week]]-Table1214[[#This Row],[Done/week]]</f>
        <v>20</v>
      </c>
    </row>
    <row r="23" spans="2:11" x14ac:dyDescent="0.2">
      <c r="B23" s="10">
        <v>41105</v>
      </c>
      <c r="C23">
        <f>WEEKNUM(Table1111[[#This Row],[Date]])</f>
        <v>29</v>
      </c>
      <c r="D23">
        <f>COUNTIF(TimeStamps[Committed],B23)</f>
        <v>0</v>
      </c>
      <c r="E23">
        <f>COUNTIF(TimeStamps[Done],B23)</f>
        <v>0</v>
      </c>
      <c r="G23">
        <v>45</v>
      </c>
      <c r="H23">
        <f>SUMIF(Table1111[Week],Table1214[[#This Row],[Week]],Table1111[Committed])</f>
        <v>5</v>
      </c>
      <c r="I23">
        <f>SUMIF(Table1111[Week],Table1214[[#This Row],[Week]],Table1111[Done])</f>
        <v>9</v>
      </c>
      <c r="J23">
        <f t="shared" si="0"/>
        <v>-4</v>
      </c>
      <c r="K23">
        <f>K22+Table1214[[#This Row],[Com/week]]-Table1214[[#This Row],[Done/week]]</f>
        <v>16</v>
      </c>
    </row>
    <row r="24" spans="2:11" x14ac:dyDescent="0.2">
      <c r="B24" s="1">
        <v>41106</v>
      </c>
      <c r="C24">
        <f>WEEKNUM(Table1111[[#This Row],[Date]])</f>
        <v>29</v>
      </c>
      <c r="D24">
        <f>COUNTIF(TimeStamps[Committed],B24)</f>
        <v>0</v>
      </c>
      <c r="E24">
        <f>COUNTIF(TimeStamps[Done],B24)</f>
        <v>0</v>
      </c>
      <c r="G24">
        <v>46</v>
      </c>
      <c r="H24">
        <f>SUMIF(Table1111[Week],Table1214[[#This Row],[Week]],Table1111[Committed])</f>
        <v>0</v>
      </c>
      <c r="I24">
        <f>SUMIF(Table1111[Week],Table1214[[#This Row],[Week]],Table1111[Done])</f>
        <v>3</v>
      </c>
      <c r="J24">
        <f t="shared" si="0"/>
        <v>-3</v>
      </c>
      <c r="K24">
        <f>K23+Table1214[[#This Row],[Com/week]]-Table1214[[#This Row],[Done/week]]</f>
        <v>13</v>
      </c>
    </row>
    <row r="25" spans="2:11" x14ac:dyDescent="0.2">
      <c r="B25" s="10">
        <v>41107</v>
      </c>
      <c r="C25">
        <f>WEEKNUM(Table1111[[#This Row],[Date]])</f>
        <v>29</v>
      </c>
      <c r="D25">
        <f>COUNTIF(TimeStamps[Committed],B25)</f>
        <v>6</v>
      </c>
      <c r="E25">
        <f>COUNTIF(TimeStamps[Done],B25)</f>
        <v>4</v>
      </c>
      <c r="G25">
        <v>47</v>
      </c>
      <c r="H25">
        <f>SUMIF(Table1111[Week],Table1214[[#This Row],[Week]],Table1111[Committed])</f>
        <v>0</v>
      </c>
      <c r="I25">
        <f>SUMIF(Table1111[Week],Table1214[[#This Row],[Week]],Table1111[Done])</f>
        <v>11</v>
      </c>
      <c r="J25">
        <f t="shared" si="0"/>
        <v>-11</v>
      </c>
      <c r="K25">
        <f>K24+Table1214[[#This Row],[Com/week]]-Table1214[[#This Row],[Done/week]]</f>
        <v>2</v>
      </c>
    </row>
    <row r="26" spans="2:11" x14ac:dyDescent="0.2">
      <c r="B26" s="1">
        <v>41108</v>
      </c>
      <c r="C26">
        <f>WEEKNUM(Table1111[[#This Row],[Date]])</f>
        <v>29</v>
      </c>
      <c r="D26">
        <f>COUNTIF(TimeStamps[Committed],B26)</f>
        <v>5</v>
      </c>
      <c r="E26">
        <f>COUNTIF(TimeStamps[Done],B26)</f>
        <v>0</v>
      </c>
      <c r="G26">
        <v>48</v>
      </c>
      <c r="H26">
        <f>SUMIF(Table1111[Week],Table1214[[#This Row],[Week]],Table1111[Committed])</f>
        <v>4</v>
      </c>
      <c r="I26">
        <f>SUMIF(Table1111[Week],Table1214[[#This Row],[Week]],Table1111[Done])</f>
        <v>4</v>
      </c>
      <c r="J26">
        <f t="shared" si="0"/>
        <v>0</v>
      </c>
      <c r="K26">
        <f>K25+Table1214[[#This Row],[Com/week]]-Table1214[[#This Row],[Done/week]]</f>
        <v>2</v>
      </c>
    </row>
    <row r="27" spans="2:11" x14ac:dyDescent="0.2">
      <c r="B27" s="10">
        <v>41109</v>
      </c>
      <c r="C27">
        <f>WEEKNUM(Table1111[[#This Row],[Date]])</f>
        <v>29</v>
      </c>
      <c r="D27">
        <f>COUNTIF(TimeStamps[Committed],B27)</f>
        <v>1</v>
      </c>
      <c r="E27">
        <f>COUNTIF(TimeStamps[Done],B27)</f>
        <v>0</v>
      </c>
      <c r="G27">
        <v>49</v>
      </c>
      <c r="H27">
        <f>SUMIF(Table1111[Week],Table1214[[#This Row],[Week]],Table1111[Committed])</f>
        <v>1</v>
      </c>
      <c r="I27">
        <f>SUMIF(Table1111[Week],Table1214[[#This Row],[Week]],Table1111[Done])</f>
        <v>2</v>
      </c>
      <c r="J27">
        <f t="shared" si="0"/>
        <v>-1</v>
      </c>
      <c r="K27">
        <f>K26+Table1214[[#This Row],[Com/week]]-Table1214[[#This Row],[Done/week]]</f>
        <v>1</v>
      </c>
    </row>
    <row r="28" spans="2:11" x14ac:dyDescent="0.2">
      <c r="B28" s="1">
        <v>41110</v>
      </c>
      <c r="C28">
        <f>WEEKNUM(Table1111[[#This Row],[Date]])</f>
        <v>29</v>
      </c>
      <c r="D28">
        <f>COUNTIF(TimeStamps[Committed],B28)</f>
        <v>0</v>
      </c>
      <c r="E28">
        <f>COUNTIF(TimeStamps[Done],B28)</f>
        <v>0</v>
      </c>
    </row>
    <row r="29" spans="2:11" x14ac:dyDescent="0.2">
      <c r="B29" s="10">
        <v>41111</v>
      </c>
      <c r="C29">
        <f>WEEKNUM(Table1111[[#This Row],[Date]])</f>
        <v>29</v>
      </c>
      <c r="D29">
        <f>COUNTIF(TimeStamps[Committed],B29)</f>
        <v>0</v>
      </c>
      <c r="E29">
        <f>COUNTIF(TimeStamps[Done],B29)</f>
        <v>0</v>
      </c>
    </row>
    <row r="30" spans="2:11" x14ac:dyDescent="0.2">
      <c r="B30" s="1">
        <v>41112</v>
      </c>
      <c r="C30">
        <f>WEEKNUM(Table1111[[#This Row],[Date]])</f>
        <v>30</v>
      </c>
      <c r="D30">
        <f>COUNTIF(TimeStamps[Committed],B30)</f>
        <v>0</v>
      </c>
      <c r="E30">
        <f>COUNTIF(TimeStamps[Done],B30)</f>
        <v>0</v>
      </c>
    </row>
    <row r="31" spans="2:11" x14ac:dyDescent="0.2">
      <c r="B31" s="10">
        <v>41113</v>
      </c>
      <c r="C31">
        <f>WEEKNUM(Table1111[[#This Row],[Date]])</f>
        <v>30</v>
      </c>
      <c r="D31">
        <f>COUNTIF(TimeStamps[Committed],B31)</f>
        <v>0</v>
      </c>
      <c r="E31">
        <f>COUNTIF(TimeStamps[Done],B31)</f>
        <v>0</v>
      </c>
    </row>
    <row r="32" spans="2:11" x14ac:dyDescent="0.2">
      <c r="B32" s="1">
        <v>41114</v>
      </c>
      <c r="C32">
        <f>WEEKNUM(Table1111[[#This Row],[Date]])</f>
        <v>30</v>
      </c>
      <c r="D32">
        <f>COUNTIF(TimeStamps[Committed],B32)</f>
        <v>0</v>
      </c>
      <c r="E32">
        <f>COUNTIF(TimeStamps[Done],B32)</f>
        <v>2</v>
      </c>
    </row>
    <row r="33" spans="2:5" x14ac:dyDescent="0.2">
      <c r="B33" s="10">
        <v>41115</v>
      </c>
      <c r="C33">
        <f>WEEKNUM(Table1111[[#This Row],[Date]])</f>
        <v>30</v>
      </c>
      <c r="D33">
        <f>COUNTIF(TimeStamps[Committed],B33)</f>
        <v>4</v>
      </c>
      <c r="E33">
        <f>COUNTIF(TimeStamps[Done],B33)</f>
        <v>3</v>
      </c>
    </row>
    <row r="34" spans="2:5" x14ac:dyDescent="0.2">
      <c r="B34" s="1">
        <v>41116</v>
      </c>
      <c r="C34">
        <f>WEEKNUM(Table1111[[#This Row],[Date]])</f>
        <v>30</v>
      </c>
      <c r="D34">
        <f>COUNTIF(TimeStamps[Committed],B34)</f>
        <v>0</v>
      </c>
      <c r="E34">
        <f>COUNTIF(TimeStamps[Done],B34)</f>
        <v>0</v>
      </c>
    </row>
    <row r="35" spans="2:5" x14ac:dyDescent="0.2">
      <c r="B35" s="10">
        <v>41117</v>
      </c>
      <c r="C35">
        <f>WEEKNUM(Table1111[[#This Row],[Date]])</f>
        <v>30</v>
      </c>
      <c r="D35">
        <f>COUNTIF(TimeStamps[Committed],B35)</f>
        <v>0</v>
      </c>
      <c r="E35">
        <f>COUNTIF(TimeStamps[Done],B35)</f>
        <v>0</v>
      </c>
    </row>
    <row r="36" spans="2:5" x14ac:dyDescent="0.2">
      <c r="B36" s="1">
        <v>41118</v>
      </c>
      <c r="C36">
        <f>WEEKNUM(Table1111[[#This Row],[Date]])</f>
        <v>30</v>
      </c>
      <c r="D36">
        <f>COUNTIF(TimeStamps[Committed],B36)</f>
        <v>0</v>
      </c>
      <c r="E36">
        <f>COUNTIF(TimeStamps[Done],B36)</f>
        <v>0</v>
      </c>
    </row>
    <row r="37" spans="2:5" x14ac:dyDescent="0.2">
      <c r="B37" s="10">
        <v>41119</v>
      </c>
      <c r="C37">
        <f>WEEKNUM(Table1111[[#This Row],[Date]])</f>
        <v>31</v>
      </c>
      <c r="D37">
        <f>COUNTIF(TimeStamps[Committed],B37)</f>
        <v>0</v>
      </c>
      <c r="E37">
        <f>COUNTIF(TimeStamps[Done],B37)</f>
        <v>0</v>
      </c>
    </row>
    <row r="38" spans="2:5" x14ac:dyDescent="0.2">
      <c r="B38" s="1">
        <v>41120</v>
      </c>
      <c r="C38">
        <f>WEEKNUM(Table1111[[#This Row],[Date]])</f>
        <v>31</v>
      </c>
      <c r="D38">
        <f>COUNTIF(TimeStamps[Committed],B38)</f>
        <v>5</v>
      </c>
      <c r="E38">
        <f>COUNTIF(TimeStamps[Done],B38)</f>
        <v>1</v>
      </c>
    </row>
    <row r="39" spans="2:5" x14ac:dyDescent="0.2">
      <c r="B39" s="10">
        <v>41121</v>
      </c>
      <c r="C39">
        <f>WEEKNUM(Table1111[[#This Row],[Date]])</f>
        <v>31</v>
      </c>
      <c r="D39">
        <f>COUNTIF(TimeStamps[Committed],B39)</f>
        <v>0</v>
      </c>
      <c r="E39">
        <f>COUNTIF(TimeStamps[Done],B39)</f>
        <v>0</v>
      </c>
    </row>
    <row r="40" spans="2:5" x14ac:dyDescent="0.2">
      <c r="B40" s="1">
        <v>41122</v>
      </c>
      <c r="C40">
        <f>WEEKNUM(Table1111[[#This Row],[Date]])</f>
        <v>31</v>
      </c>
      <c r="D40">
        <f>COUNTIF(TimeStamps[Committed],B40)</f>
        <v>0</v>
      </c>
      <c r="E40">
        <f>COUNTIF(TimeStamps[Done],B40)</f>
        <v>2</v>
      </c>
    </row>
    <row r="41" spans="2:5" x14ac:dyDescent="0.2">
      <c r="B41" s="10">
        <v>41123</v>
      </c>
      <c r="C41">
        <f>WEEKNUM(Table1111[[#This Row],[Date]])</f>
        <v>31</v>
      </c>
      <c r="D41">
        <f>COUNTIF(TimeStamps[Committed],B41)</f>
        <v>3</v>
      </c>
      <c r="E41">
        <f>COUNTIF(TimeStamps[Done],B41)</f>
        <v>1</v>
      </c>
    </row>
    <row r="42" spans="2:5" x14ac:dyDescent="0.2">
      <c r="B42" s="1">
        <v>41124</v>
      </c>
      <c r="C42">
        <f>WEEKNUM(Table1111[[#This Row],[Date]])</f>
        <v>31</v>
      </c>
      <c r="D42">
        <f>COUNTIF(TimeStamps[Committed],B42)</f>
        <v>0</v>
      </c>
      <c r="E42">
        <f>COUNTIF(TimeStamps[Done],B42)</f>
        <v>0</v>
      </c>
    </row>
    <row r="43" spans="2:5" x14ac:dyDescent="0.2">
      <c r="B43" s="10">
        <v>41125</v>
      </c>
      <c r="C43">
        <f>WEEKNUM(Table1111[[#This Row],[Date]])</f>
        <v>31</v>
      </c>
      <c r="D43">
        <f>COUNTIF(TimeStamps[Committed],B43)</f>
        <v>0</v>
      </c>
      <c r="E43">
        <f>COUNTIF(TimeStamps[Done],B43)</f>
        <v>0</v>
      </c>
    </row>
    <row r="44" spans="2:5" x14ac:dyDescent="0.2">
      <c r="B44" s="1">
        <v>41126</v>
      </c>
      <c r="C44">
        <f>WEEKNUM(Table1111[[#This Row],[Date]])</f>
        <v>32</v>
      </c>
      <c r="D44">
        <f>COUNTIF(TimeStamps[Committed],B44)</f>
        <v>0</v>
      </c>
      <c r="E44">
        <f>COUNTIF(TimeStamps[Done],B44)</f>
        <v>0</v>
      </c>
    </row>
    <row r="45" spans="2:5" x14ac:dyDescent="0.2">
      <c r="B45" s="10">
        <v>41127</v>
      </c>
      <c r="C45">
        <f>WEEKNUM(Table1111[[#This Row],[Date]])</f>
        <v>32</v>
      </c>
      <c r="D45">
        <f>COUNTIF(TimeStamps[Committed],B45)</f>
        <v>3</v>
      </c>
      <c r="E45">
        <f>COUNTIF(TimeStamps[Done],B45)</f>
        <v>0</v>
      </c>
    </row>
    <row r="46" spans="2:5" x14ac:dyDescent="0.2">
      <c r="B46" s="1">
        <v>41128</v>
      </c>
      <c r="C46">
        <f>WEEKNUM(Table1111[[#This Row],[Date]])</f>
        <v>32</v>
      </c>
      <c r="D46">
        <f>COUNTIF(TimeStamps[Committed],B46)</f>
        <v>2</v>
      </c>
      <c r="E46">
        <f>COUNTIF(TimeStamps[Done],B46)</f>
        <v>0</v>
      </c>
    </row>
    <row r="47" spans="2:5" x14ac:dyDescent="0.2">
      <c r="B47" s="10">
        <v>41129</v>
      </c>
      <c r="C47">
        <f>WEEKNUM(Table1111[[#This Row],[Date]])</f>
        <v>32</v>
      </c>
      <c r="D47">
        <f>COUNTIF(TimeStamps[Committed],B47)</f>
        <v>1</v>
      </c>
      <c r="E47">
        <f>COUNTIF(TimeStamps[Done],B47)</f>
        <v>0</v>
      </c>
    </row>
    <row r="48" spans="2:5" x14ac:dyDescent="0.2">
      <c r="B48" s="1">
        <v>41130</v>
      </c>
      <c r="C48">
        <f>WEEKNUM(Table1111[[#This Row],[Date]])</f>
        <v>32</v>
      </c>
      <c r="D48">
        <f>COUNTIF(TimeStamps[Committed],B48)</f>
        <v>0</v>
      </c>
      <c r="E48">
        <f>COUNTIF(TimeStamps[Done],B48)</f>
        <v>0</v>
      </c>
    </row>
    <row r="49" spans="2:5" x14ac:dyDescent="0.2">
      <c r="B49" s="10">
        <v>41131</v>
      </c>
      <c r="C49">
        <f>WEEKNUM(Table1111[[#This Row],[Date]])</f>
        <v>32</v>
      </c>
      <c r="D49">
        <f>COUNTIF(TimeStamps[Committed],B49)</f>
        <v>0</v>
      </c>
      <c r="E49">
        <f>COUNTIF(TimeStamps[Done],B49)</f>
        <v>0</v>
      </c>
    </row>
    <row r="50" spans="2:5" x14ac:dyDescent="0.2">
      <c r="B50" s="1">
        <v>41132</v>
      </c>
      <c r="C50">
        <f>WEEKNUM(Table1111[[#This Row],[Date]])</f>
        <v>32</v>
      </c>
      <c r="D50">
        <f>COUNTIF(TimeStamps[Committed],B50)</f>
        <v>0</v>
      </c>
      <c r="E50">
        <f>COUNTIF(TimeStamps[Done],B50)</f>
        <v>0</v>
      </c>
    </row>
    <row r="51" spans="2:5" x14ac:dyDescent="0.2">
      <c r="B51" s="10">
        <v>41133</v>
      </c>
      <c r="C51">
        <f>WEEKNUM(Table1111[[#This Row],[Date]])</f>
        <v>33</v>
      </c>
      <c r="D51">
        <f>COUNTIF(TimeStamps[Committed],B51)</f>
        <v>0</v>
      </c>
      <c r="E51">
        <f>COUNTIF(TimeStamps[Done],B51)</f>
        <v>0</v>
      </c>
    </row>
    <row r="52" spans="2:5" x14ac:dyDescent="0.2">
      <c r="B52" s="1">
        <v>41134</v>
      </c>
      <c r="C52">
        <f>WEEKNUM(Table1111[[#This Row],[Date]])</f>
        <v>33</v>
      </c>
      <c r="D52">
        <f>COUNTIF(TimeStamps[Committed],B52)</f>
        <v>3</v>
      </c>
      <c r="E52">
        <f>COUNTIF(TimeStamps[Done],B52)</f>
        <v>0</v>
      </c>
    </row>
    <row r="53" spans="2:5" x14ac:dyDescent="0.2">
      <c r="B53" s="10">
        <v>41135</v>
      </c>
      <c r="C53">
        <f>WEEKNUM(Table1111[[#This Row],[Date]])</f>
        <v>33</v>
      </c>
      <c r="D53">
        <f>COUNTIF(TimeStamps[Committed],B53)</f>
        <v>1</v>
      </c>
      <c r="E53">
        <f>COUNTIF(TimeStamps[Done],B53)</f>
        <v>0</v>
      </c>
    </row>
    <row r="54" spans="2:5" x14ac:dyDescent="0.2">
      <c r="B54" s="1">
        <v>41136</v>
      </c>
      <c r="C54">
        <f>WEEKNUM(Table1111[[#This Row],[Date]])</f>
        <v>33</v>
      </c>
      <c r="D54">
        <f>COUNTIF(TimeStamps[Committed],B54)</f>
        <v>1</v>
      </c>
      <c r="E54">
        <f>COUNTIF(TimeStamps[Done],B54)</f>
        <v>1</v>
      </c>
    </row>
    <row r="55" spans="2:5" x14ac:dyDescent="0.2">
      <c r="B55" s="10">
        <v>41137</v>
      </c>
      <c r="C55">
        <f>WEEKNUM(Table1111[[#This Row],[Date]])</f>
        <v>33</v>
      </c>
      <c r="D55">
        <f>COUNTIF(TimeStamps[Committed],B55)</f>
        <v>0</v>
      </c>
      <c r="E55">
        <f>COUNTIF(TimeStamps[Done],B55)</f>
        <v>3</v>
      </c>
    </row>
    <row r="56" spans="2:5" x14ac:dyDescent="0.2">
      <c r="B56" s="1">
        <v>41138</v>
      </c>
      <c r="C56">
        <f>WEEKNUM(Table1111[[#This Row],[Date]])</f>
        <v>33</v>
      </c>
      <c r="D56">
        <f>COUNTIF(TimeStamps[Committed],B56)</f>
        <v>0</v>
      </c>
      <c r="E56">
        <f>COUNTIF(TimeStamps[Done],B56)</f>
        <v>0</v>
      </c>
    </row>
    <row r="57" spans="2:5" x14ac:dyDescent="0.2">
      <c r="B57" s="10">
        <v>41139</v>
      </c>
      <c r="C57">
        <f>WEEKNUM(Table1111[[#This Row],[Date]])</f>
        <v>33</v>
      </c>
      <c r="D57">
        <f>COUNTIF(TimeStamps[Committed],B57)</f>
        <v>0</v>
      </c>
      <c r="E57">
        <f>COUNTIF(TimeStamps[Done],B57)</f>
        <v>0</v>
      </c>
    </row>
    <row r="58" spans="2:5" x14ac:dyDescent="0.2">
      <c r="B58" s="1">
        <v>41140</v>
      </c>
      <c r="C58">
        <f>WEEKNUM(Table1111[[#This Row],[Date]])</f>
        <v>34</v>
      </c>
      <c r="D58">
        <f>COUNTIF(TimeStamps[Committed],B58)</f>
        <v>0</v>
      </c>
      <c r="E58">
        <f>COUNTIF(TimeStamps[Done],B58)</f>
        <v>0</v>
      </c>
    </row>
    <row r="59" spans="2:5" x14ac:dyDescent="0.2">
      <c r="B59" s="10">
        <v>41141</v>
      </c>
      <c r="C59">
        <f>WEEKNUM(Table1111[[#This Row],[Date]])</f>
        <v>34</v>
      </c>
      <c r="D59">
        <f>COUNTIF(TimeStamps[Committed],B59)</f>
        <v>1</v>
      </c>
      <c r="E59">
        <f>COUNTIF(TimeStamps[Done],B59)</f>
        <v>0</v>
      </c>
    </row>
    <row r="60" spans="2:5" x14ac:dyDescent="0.2">
      <c r="B60" s="1">
        <v>41142</v>
      </c>
      <c r="C60">
        <f>WEEKNUM(Table1111[[#This Row],[Date]])</f>
        <v>34</v>
      </c>
      <c r="D60">
        <f>COUNTIF(TimeStamps[Committed],B60)</f>
        <v>0</v>
      </c>
      <c r="E60">
        <f>COUNTIF(TimeStamps[Done],B60)</f>
        <v>1</v>
      </c>
    </row>
    <row r="61" spans="2:5" x14ac:dyDescent="0.2">
      <c r="B61" s="10">
        <v>41143</v>
      </c>
      <c r="C61">
        <f>WEEKNUM(Table1111[[#This Row],[Date]])</f>
        <v>34</v>
      </c>
      <c r="D61">
        <f>COUNTIF(TimeStamps[Committed],B61)</f>
        <v>1</v>
      </c>
      <c r="E61">
        <f>COUNTIF(TimeStamps[Done],B61)</f>
        <v>1</v>
      </c>
    </row>
    <row r="62" spans="2:5" x14ac:dyDescent="0.2">
      <c r="B62" s="1">
        <v>41144</v>
      </c>
      <c r="C62">
        <f>WEEKNUM(Table1111[[#This Row],[Date]])</f>
        <v>34</v>
      </c>
      <c r="D62">
        <f>COUNTIF(TimeStamps[Committed],B62)</f>
        <v>1</v>
      </c>
      <c r="E62">
        <f>COUNTIF(TimeStamps[Done],B62)</f>
        <v>0</v>
      </c>
    </row>
    <row r="63" spans="2:5" x14ac:dyDescent="0.2">
      <c r="B63" s="10">
        <v>41145</v>
      </c>
      <c r="C63">
        <f>WEEKNUM(Table1111[[#This Row],[Date]])</f>
        <v>34</v>
      </c>
      <c r="D63">
        <f>COUNTIF(TimeStamps[Committed],B63)</f>
        <v>0</v>
      </c>
      <c r="E63">
        <f>COUNTIF(TimeStamps[Done],B63)</f>
        <v>6</v>
      </c>
    </row>
    <row r="64" spans="2:5" x14ac:dyDescent="0.2">
      <c r="B64" s="1">
        <v>41146</v>
      </c>
      <c r="C64">
        <f>WEEKNUM(Table1111[[#This Row],[Date]])</f>
        <v>34</v>
      </c>
      <c r="D64">
        <f>COUNTIF(TimeStamps[Committed],B64)</f>
        <v>0</v>
      </c>
      <c r="E64">
        <f>COUNTIF(TimeStamps[Done],B64)</f>
        <v>0</v>
      </c>
    </row>
    <row r="65" spans="2:5" x14ac:dyDescent="0.2">
      <c r="B65" s="10">
        <v>41147</v>
      </c>
      <c r="C65">
        <f>WEEKNUM(Table1111[[#This Row],[Date]])</f>
        <v>35</v>
      </c>
      <c r="D65">
        <f>COUNTIF(TimeStamps[Committed],B65)</f>
        <v>0</v>
      </c>
      <c r="E65">
        <f>COUNTIF(TimeStamps[Done],B65)</f>
        <v>0</v>
      </c>
    </row>
    <row r="66" spans="2:5" x14ac:dyDescent="0.2">
      <c r="B66" s="1">
        <v>41148</v>
      </c>
      <c r="C66">
        <f>WEEKNUM(Table1111[[#This Row],[Date]])</f>
        <v>35</v>
      </c>
      <c r="D66">
        <f>COUNTIF(TimeStamps[Committed],B66)</f>
        <v>0</v>
      </c>
      <c r="E66">
        <f>COUNTIF(TimeStamps[Done],B66)</f>
        <v>2</v>
      </c>
    </row>
    <row r="67" spans="2:5" x14ac:dyDescent="0.2">
      <c r="B67" s="10">
        <v>41149</v>
      </c>
      <c r="C67">
        <f>WEEKNUM(Table1111[[#This Row],[Date]])</f>
        <v>35</v>
      </c>
      <c r="D67">
        <f>COUNTIF(TimeStamps[Committed],B67)</f>
        <v>1</v>
      </c>
      <c r="E67">
        <f>COUNTIF(TimeStamps[Done],B67)</f>
        <v>0</v>
      </c>
    </row>
    <row r="68" spans="2:5" x14ac:dyDescent="0.2">
      <c r="B68" s="1">
        <v>41150</v>
      </c>
      <c r="C68">
        <f>WEEKNUM(Table1111[[#This Row],[Date]])</f>
        <v>35</v>
      </c>
      <c r="D68">
        <f>COUNTIF(TimeStamps[Committed],B68)</f>
        <v>0</v>
      </c>
      <c r="E68">
        <f>COUNTIF(TimeStamps[Done],B68)</f>
        <v>2</v>
      </c>
    </row>
    <row r="69" spans="2:5" x14ac:dyDescent="0.2">
      <c r="B69" s="10">
        <v>41151</v>
      </c>
      <c r="C69">
        <f>WEEKNUM(Table1111[[#This Row],[Date]])</f>
        <v>35</v>
      </c>
      <c r="D69">
        <f>COUNTIF(TimeStamps[Committed],B69)</f>
        <v>1</v>
      </c>
      <c r="E69">
        <f>COUNTIF(TimeStamps[Done],B69)</f>
        <v>0</v>
      </c>
    </row>
    <row r="70" spans="2:5" x14ac:dyDescent="0.2">
      <c r="B70" s="1">
        <v>41152</v>
      </c>
      <c r="C70">
        <f>WEEKNUM(Table1111[[#This Row],[Date]])</f>
        <v>35</v>
      </c>
      <c r="D70">
        <f>COUNTIF(TimeStamps[Committed],B70)</f>
        <v>0</v>
      </c>
      <c r="E70">
        <f>COUNTIF(TimeStamps[Done],B70)</f>
        <v>0</v>
      </c>
    </row>
    <row r="71" spans="2:5" x14ac:dyDescent="0.2">
      <c r="B71" s="10">
        <v>41153</v>
      </c>
      <c r="C71">
        <f>WEEKNUM(Table1111[[#This Row],[Date]])</f>
        <v>35</v>
      </c>
      <c r="D71">
        <f>COUNTIF(TimeStamps[Committed],B71)</f>
        <v>0</v>
      </c>
      <c r="E71">
        <f>COUNTIF(TimeStamps[Done],B71)</f>
        <v>0</v>
      </c>
    </row>
    <row r="72" spans="2:5" x14ac:dyDescent="0.2">
      <c r="B72" s="1">
        <v>41154</v>
      </c>
      <c r="C72">
        <f>WEEKNUM(Table1111[[#This Row],[Date]])</f>
        <v>36</v>
      </c>
      <c r="D72">
        <f>COUNTIF(TimeStamps[Committed],B72)</f>
        <v>0</v>
      </c>
      <c r="E72">
        <f>COUNTIF(TimeStamps[Done],B72)</f>
        <v>0</v>
      </c>
    </row>
    <row r="73" spans="2:5" x14ac:dyDescent="0.2">
      <c r="B73" s="10">
        <v>41155</v>
      </c>
      <c r="C73">
        <f>WEEKNUM(Table1111[[#This Row],[Date]])</f>
        <v>36</v>
      </c>
      <c r="D73">
        <f>COUNTIF(TimeStamps[Committed],B73)</f>
        <v>2</v>
      </c>
      <c r="E73">
        <f>COUNTIF(TimeStamps[Done],B73)</f>
        <v>0</v>
      </c>
    </row>
    <row r="74" spans="2:5" x14ac:dyDescent="0.2">
      <c r="B74" s="1">
        <v>41156</v>
      </c>
      <c r="C74">
        <f>WEEKNUM(Table1111[[#This Row],[Date]])</f>
        <v>36</v>
      </c>
      <c r="D74">
        <f>COUNTIF(TimeStamps[Committed],B74)</f>
        <v>7</v>
      </c>
      <c r="E74">
        <f>COUNTIF(TimeStamps[Done],B74)</f>
        <v>1</v>
      </c>
    </row>
    <row r="75" spans="2:5" x14ac:dyDescent="0.2">
      <c r="B75" s="10">
        <v>41157</v>
      </c>
      <c r="C75">
        <f>WEEKNUM(Table1111[[#This Row],[Date]])</f>
        <v>36</v>
      </c>
      <c r="D75">
        <f>COUNTIF(TimeStamps[Committed],B75)</f>
        <v>0</v>
      </c>
      <c r="E75">
        <f>COUNTIF(TimeStamps[Done],B75)</f>
        <v>0</v>
      </c>
    </row>
    <row r="76" spans="2:5" x14ac:dyDescent="0.2">
      <c r="B76" s="1">
        <v>41158</v>
      </c>
      <c r="C76">
        <f>WEEKNUM(Table1111[[#This Row],[Date]])</f>
        <v>36</v>
      </c>
      <c r="D76">
        <f>COUNTIF(TimeStamps[Committed],B76)</f>
        <v>0</v>
      </c>
      <c r="E76">
        <f>COUNTIF(TimeStamps[Done],B76)</f>
        <v>1</v>
      </c>
    </row>
    <row r="77" spans="2:5" x14ac:dyDescent="0.2">
      <c r="B77" s="10">
        <v>41159</v>
      </c>
      <c r="C77">
        <f>WEEKNUM(Table1111[[#This Row],[Date]])</f>
        <v>36</v>
      </c>
      <c r="D77">
        <f>COUNTIF(TimeStamps[Committed],B77)</f>
        <v>0</v>
      </c>
      <c r="E77">
        <f>COUNTIF(TimeStamps[Done],B77)</f>
        <v>3</v>
      </c>
    </row>
    <row r="78" spans="2:5" x14ac:dyDescent="0.2">
      <c r="B78" s="1">
        <v>41160</v>
      </c>
      <c r="C78">
        <f>WEEKNUM(Table1111[[#This Row],[Date]])</f>
        <v>36</v>
      </c>
      <c r="D78">
        <f>COUNTIF(TimeStamps[Committed],B78)</f>
        <v>0</v>
      </c>
      <c r="E78">
        <f>COUNTIF(TimeStamps[Done],B78)</f>
        <v>0</v>
      </c>
    </row>
    <row r="79" spans="2:5" x14ac:dyDescent="0.2">
      <c r="B79" s="10">
        <v>41161</v>
      </c>
      <c r="C79">
        <f>WEEKNUM(Table1111[[#This Row],[Date]])</f>
        <v>37</v>
      </c>
      <c r="D79">
        <f>COUNTIF(TimeStamps[Committed],B79)</f>
        <v>0</v>
      </c>
      <c r="E79">
        <f>COUNTIF(TimeStamps[Done],B79)</f>
        <v>0</v>
      </c>
    </row>
    <row r="80" spans="2:5" x14ac:dyDescent="0.2">
      <c r="B80" s="1">
        <v>41162</v>
      </c>
      <c r="C80">
        <f>WEEKNUM(Table1111[[#This Row],[Date]])</f>
        <v>37</v>
      </c>
      <c r="D80">
        <f>COUNTIF(TimeStamps[Committed],B80)</f>
        <v>0</v>
      </c>
      <c r="E80">
        <f>COUNTIF(TimeStamps[Done],B80)</f>
        <v>1</v>
      </c>
    </row>
    <row r="81" spans="2:5" x14ac:dyDescent="0.2">
      <c r="B81" s="10">
        <v>41163</v>
      </c>
      <c r="C81">
        <f>WEEKNUM(Table1111[[#This Row],[Date]])</f>
        <v>37</v>
      </c>
      <c r="D81">
        <f>COUNTIF(TimeStamps[Committed],B81)</f>
        <v>3</v>
      </c>
      <c r="E81">
        <f>COUNTIF(TimeStamps[Done],B81)</f>
        <v>9</v>
      </c>
    </row>
    <row r="82" spans="2:5" x14ac:dyDescent="0.2">
      <c r="B82" s="1">
        <v>41164</v>
      </c>
      <c r="C82">
        <f>WEEKNUM(Table1111[[#This Row],[Date]])</f>
        <v>37</v>
      </c>
      <c r="D82">
        <f>COUNTIF(TimeStamps[Committed],B82)</f>
        <v>0</v>
      </c>
      <c r="E82">
        <f>COUNTIF(TimeStamps[Done],B82)</f>
        <v>1</v>
      </c>
    </row>
    <row r="83" spans="2:5" x14ac:dyDescent="0.2">
      <c r="B83" s="10">
        <v>41165</v>
      </c>
      <c r="C83">
        <f>WEEKNUM(Table1111[[#This Row],[Date]])</f>
        <v>37</v>
      </c>
      <c r="D83">
        <f>COUNTIF(TimeStamps[Committed],B83)</f>
        <v>0</v>
      </c>
      <c r="E83">
        <f>COUNTIF(TimeStamps[Done],B83)</f>
        <v>1</v>
      </c>
    </row>
    <row r="84" spans="2:5" x14ac:dyDescent="0.2">
      <c r="B84" s="1">
        <v>41166</v>
      </c>
      <c r="C84">
        <f>WEEKNUM(Table1111[[#This Row],[Date]])</f>
        <v>37</v>
      </c>
      <c r="D84">
        <f>COUNTIF(TimeStamps[Committed],B84)</f>
        <v>0</v>
      </c>
      <c r="E84">
        <f>COUNTIF(TimeStamps[Done],B84)</f>
        <v>1</v>
      </c>
    </row>
    <row r="85" spans="2:5" x14ac:dyDescent="0.2">
      <c r="B85" s="10">
        <v>41167</v>
      </c>
      <c r="C85">
        <f>WEEKNUM(Table1111[[#This Row],[Date]])</f>
        <v>37</v>
      </c>
      <c r="D85">
        <f>COUNTIF(TimeStamps[Committed],B85)</f>
        <v>0</v>
      </c>
      <c r="E85">
        <f>COUNTIF(TimeStamps[Done],B85)</f>
        <v>0</v>
      </c>
    </row>
    <row r="86" spans="2:5" x14ac:dyDescent="0.2">
      <c r="B86" s="1">
        <v>41168</v>
      </c>
      <c r="C86">
        <f>WEEKNUM(Table1111[[#This Row],[Date]])</f>
        <v>38</v>
      </c>
      <c r="D86">
        <f>COUNTIF(TimeStamps[Committed],B86)</f>
        <v>0</v>
      </c>
      <c r="E86">
        <f>COUNTIF(TimeStamps[Done],B86)</f>
        <v>0</v>
      </c>
    </row>
    <row r="87" spans="2:5" x14ac:dyDescent="0.2">
      <c r="B87" s="10">
        <v>41169</v>
      </c>
      <c r="C87">
        <f>WEEKNUM(Table1111[[#This Row],[Date]])</f>
        <v>38</v>
      </c>
      <c r="D87">
        <f>COUNTIF(TimeStamps[Committed],B87)</f>
        <v>1</v>
      </c>
      <c r="E87">
        <f>COUNTIF(TimeStamps[Done],B87)</f>
        <v>0</v>
      </c>
    </row>
    <row r="88" spans="2:5" x14ac:dyDescent="0.2">
      <c r="B88" s="1">
        <v>41170</v>
      </c>
      <c r="C88">
        <f>WEEKNUM(Table1111[[#This Row],[Date]])</f>
        <v>38</v>
      </c>
      <c r="D88">
        <f>COUNTIF(TimeStamps[Committed],B88)</f>
        <v>3</v>
      </c>
      <c r="E88">
        <f>COUNTIF(TimeStamps[Done],B88)</f>
        <v>2</v>
      </c>
    </row>
    <row r="89" spans="2:5" x14ac:dyDescent="0.2">
      <c r="B89" s="10">
        <v>41171</v>
      </c>
      <c r="C89">
        <f>WEEKNUM(Table1111[[#This Row],[Date]])</f>
        <v>38</v>
      </c>
      <c r="D89">
        <f>COUNTIF(TimeStamps[Committed],B89)</f>
        <v>0</v>
      </c>
      <c r="E89">
        <f>COUNTIF(TimeStamps[Done],B89)</f>
        <v>2</v>
      </c>
    </row>
    <row r="90" spans="2:5" x14ac:dyDescent="0.2">
      <c r="B90" s="1">
        <v>41172</v>
      </c>
      <c r="C90">
        <f>WEEKNUM(Table1111[[#This Row],[Date]])</f>
        <v>38</v>
      </c>
      <c r="D90">
        <f>COUNTIF(TimeStamps[Committed],B90)</f>
        <v>0</v>
      </c>
      <c r="E90">
        <f>COUNTIF(TimeStamps[Done],B90)</f>
        <v>3</v>
      </c>
    </row>
    <row r="91" spans="2:5" x14ac:dyDescent="0.2">
      <c r="B91" s="10">
        <v>41173</v>
      </c>
      <c r="C91">
        <f>WEEKNUM(Table1111[[#This Row],[Date]])</f>
        <v>38</v>
      </c>
      <c r="D91">
        <f>COUNTIF(TimeStamps[Committed],B91)</f>
        <v>4</v>
      </c>
      <c r="E91">
        <f>COUNTIF(TimeStamps[Done],B91)</f>
        <v>0</v>
      </c>
    </row>
    <row r="92" spans="2:5" x14ac:dyDescent="0.2">
      <c r="B92" s="1">
        <v>41174</v>
      </c>
      <c r="C92">
        <f>WEEKNUM(Table1111[[#This Row],[Date]])</f>
        <v>38</v>
      </c>
      <c r="D92">
        <f>COUNTIF(TimeStamps[Committed],B92)</f>
        <v>0</v>
      </c>
      <c r="E92">
        <f>COUNTIF(TimeStamps[Done],B92)</f>
        <v>0</v>
      </c>
    </row>
    <row r="93" spans="2:5" x14ac:dyDescent="0.2">
      <c r="B93" s="10">
        <v>41175</v>
      </c>
      <c r="C93">
        <f>WEEKNUM(Table1111[[#This Row],[Date]])</f>
        <v>39</v>
      </c>
      <c r="D93">
        <f>COUNTIF(TimeStamps[Committed],B93)</f>
        <v>0</v>
      </c>
      <c r="E93">
        <f>COUNTIF(TimeStamps[Done],B93)</f>
        <v>0</v>
      </c>
    </row>
    <row r="94" spans="2:5" x14ac:dyDescent="0.2">
      <c r="B94" s="1">
        <v>41176</v>
      </c>
      <c r="C94">
        <f>WEEKNUM(Table1111[[#This Row],[Date]])</f>
        <v>39</v>
      </c>
      <c r="D94">
        <f>COUNTIF(TimeStamps[Committed],B94)</f>
        <v>2</v>
      </c>
      <c r="E94">
        <f>COUNTIF(TimeStamps[Done],B94)</f>
        <v>2</v>
      </c>
    </row>
    <row r="95" spans="2:5" x14ac:dyDescent="0.2">
      <c r="B95" s="10">
        <v>41177</v>
      </c>
      <c r="C95">
        <f>WEEKNUM(Table1111[[#This Row],[Date]])</f>
        <v>39</v>
      </c>
      <c r="D95">
        <f>COUNTIF(TimeStamps[Committed],B95)</f>
        <v>0</v>
      </c>
      <c r="E95">
        <f>COUNTIF(TimeStamps[Done],B95)</f>
        <v>0</v>
      </c>
    </row>
    <row r="96" spans="2:5" x14ac:dyDescent="0.2">
      <c r="B96" s="1">
        <v>41178</v>
      </c>
      <c r="C96">
        <f>WEEKNUM(Table1111[[#This Row],[Date]])</f>
        <v>39</v>
      </c>
      <c r="D96">
        <f>COUNTIF(TimeStamps[Committed],B96)</f>
        <v>0</v>
      </c>
      <c r="E96">
        <f>COUNTIF(TimeStamps[Done],B96)</f>
        <v>1</v>
      </c>
    </row>
    <row r="97" spans="2:5" x14ac:dyDescent="0.2">
      <c r="B97" s="10">
        <v>41179</v>
      </c>
      <c r="C97">
        <f>WEEKNUM(Table1111[[#This Row],[Date]])</f>
        <v>39</v>
      </c>
      <c r="D97">
        <f>COUNTIF(TimeStamps[Committed],B97)</f>
        <v>0</v>
      </c>
      <c r="E97">
        <f>COUNTIF(TimeStamps[Done],B97)</f>
        <v>0</v>
      </c>
    </row>
    <row r="98" spans="2:5" x14ac:dyDescent="0.2">
      <c r="B98" s="1">
        <v>41180</v>
      </c>
      <c r="C98">
        <f>WEEKNUM(Table1111[[#This Row],[Date]])</f>
        <v>39</v>
      </c>
      <c r="D98">
        <f>COUNTIF(TimeStamps[Committed],B98)</f>
        <v>1</v>
      </c>
      <c r="E98">
        <f>COUNTIF(TimeStamps[Done],B98)</f>
        <v>1</v>
      </c>
    </row>
    <row r="99" spans="2:5" x14ac:dyDescent="0.2">
      <c r="B99" s="10">
        <v>41181</v>
      </c>
      <c r="C99">
        <f>WEEKNUM(Table1111[[#This Row],[Date]])</f>
        <v>39</v>
      </c>
      <c r="D99">
        <f>COUNTIF(TimeStamps[Committed],B99)</f>
        <v>0</v>
      </c>
      <c r="E99">
        <f>COUNTIF(TimeStamps[Done],B99)</f>
        <v>0</v>
      </c>
    </row>
    <row r="100" spans="2:5" x14ac:dyDescent="0.2">
      <c r="B100" s="1">
        <v>41182</v>
      </c>
      <c r="C100">
        <f>WEEKNUM(Table1111[[#This Row],[Date]])</f>
        <v>40</v>
      </c>
      <c r="D100">
        <f>COUNTIF(TimeStamps[Committed],B100)</f>
        <v>0</v>
      </c>
      <c r="E100">
        <f>COUNTIF(TimeStamps[Done],B100)</f>
        <v>0</v>
      </c>
    </row>
    <row r="101" spans="2:5" x14ac:dyDescent="0.2">
      <c r="B101" s="10">
        <v>41183</v>
      </c>
      <c r="C101">
        <f>WEEKNUM(Table1111[[#This Row],[Date]])</f>
        <v>40</v>
      </c>
      <c r="D101">
        <f>COUNTIF(TimeStamps[Committed],B101)</f>
        <v>0</v>
      </c>
      <c r="E101">
        <f>COUNTIF(TimeStamps[Done],B101)</f>
        <v>1</v>
      </c>
    </row>
    <row r="102" spans="2:5" x14ac:dyDescent="0.2">
      <c r="B102" s="1">
        <v>41184</v>
      </c>
      <c r="C102">
        <f>WEEKNUM(Table1111[[#This Row],[Date]])</f>
        <v>40</v>
      </c>
      <c r="D102">
        <f>COUNTIF(TimeStamps[Committed],B102)</f>
        <v>7</v>
      </c>
      <c r="E102">
        <f>COUNTIF(TimeStamps[Done],B102)</f>
        <v>1</v>
      </c>
    </row>
    <row r="103" spans="2:5" x14ac:dyDescent="0.2">
      <c r="B103" s="10">
        <v>41185</v>
      </c>
      <c r="C103">
        <f>WEEKNUM(Table1111[[#This Row],[Date]])</f>
        <v>40</v>
      </c>
      <c r="D103">
        <f>COUNTIF(TimeStamps[Committed],B103)</f>
        <v>1</v>
      </c>
      <c r="E103">
        <f>COUNTIF(TimeStamps[Done],B103)</f>
        <v>1</v>
      </c>
    </row>
    <row r="104" spans="2:5" x14ac:dyDescent="0.2">
      <c r="B104" s="1">
        <v>41186</v>
      </c>
      <c r="C104">
        <f>WEEKNUM(Table1111[[#This Row],[Date]])</f>
        <v>40</v>
      </c>
      <c r="D104">
        <f>COUNTIF(TimeStamps[Committed],B104)</f>
        <v>0</v>
      </c>
      <c r="E104">
        <f>COUNTIF(TimeStamps[Done],B104)</f>
        <v>1</v>
      </c>
    </row>
    <row r="105" spans="2:5" x14ac:dyDescent="0.2">
      <c r="B105" s="10">
        <v>41187</v>
      </c>
      <c r="C105">
        <f>WEEKNUM(Table1111[[#This Row],[Date]])</f>
        <v>40</v>
      </c>
      <c r="D105">
        <f>COUNTIF(TimeStamps[Committed],B105)</f>
        <v>0</v>
      </c>
      <c r="E105">
        <f>COUNTIF(TimeStamps[Done],B105)</f>
        <v>2</v>
      </c>
    </row>
    <row r="106" spans="2:5" x14ac:dyDescent="0.2">
      <c r="B106" s="1">
        <v>41188</v>
      </c>
      <c r="C106">
        <f>WEEKNUM(Table1111[[#This Row],[Date]])</f>
        <v>40</v>
      </c>
      <c r="D106">
        <f>COUNTIF(TimeStamps[Committed],B106)</f>
        <v>0</v>
      </c>
      <c r="E106">
        <f>COUNTIF(TimeStamps[Done],B106)</f>
        <v>0</v>
      </c>
    </row>
    <row r="107" spans="2:5" x14ac:dyDescent="0.2">
      <c r="B107" s="10">
        <v>41189</v>
      </c>
      <c r="C107">
        <f>WEEKNUM(Table1111[[#This Row],[Date]])</f>
        <v>41</v>
      </c>
      <c r="D107">
        <f>COUNTIF(TimeStamps[Committed],B107)</f>
        <v>0</v>
      </c>
      <c r="E107">
        <f>COUNTIF(TimeStamps[Done],B107)</f>
        <v>0</v>
      </c>
    </row>
    <row r="108" spans="2:5" x14ac:dyDescent="0.2">
      <c r="B108" s="1">
        <v>41190</v>
      </c>
      <c r="C108">
        <f>WEEKNUM(Table1111[[#This Row],[Date]])</f>
        <v>41</v>
      </c>
      <c r="D108">
        <f>COUNTIF(TimeStamps[Committed],B108)</f>
        <v>0</v>
      </c>
      <c r="E108">
        <f>COUNTIF(TimeStamps[Done],B108)</f>
        <v>0</v>
      </c>
    </row>
    <row r="109" spans="2:5" x14ac:dyDescent="0.2">
      <c r="B109" s="10">
        <v>41191</v>
      </c>
      <c r="C109">
        <f>WEEKNUM(Table1111[[#This Row],[Date]])</f>
        <v>41</v>
      </c>
      <c r="D109">
        <f>COUNTIF(TimeStamps[Committed],B109)</f>
        <v>3</v>
      </c>
      <c r="E109">
        <f>COUNTIF(TimeStamps[Done],B109)</f>
        <v>0</v>
      </c>
    </row>
    <row r="110" spans="2:5" x14ac:dyDescent="0.2">
      <c r="B110" s="1">
        <v>41192</v>
      </c>
      <c r="C110">
        <f>WEEKNUM(Table1111[[#This Row],[Date]])</f>
        <v>41</v>
      </c>
      <c r="D110">
        <f>COUNTIF(TimeStamps[Committed],B110)</f>
        <v>0</v>
      </c>
      <c r="E110">
        <f>COUNTIF(TimeStamps[Done],B110)</f>
        <v>0</v>
      </c>
    </row>
    <row r="111" spans="2:5" x14ac:dyDescent="0.2">
      <c r="B111" s="10">
        <v>41193</v>
      </c>
      <c r="C111">
        <f>WEEKNUM(Table1111[[#This Row],[Date]])</f>
        <v>41</v>
      </c>
      <c r="D111">
        <f>COUNTIF(TimeStamps[Committed],B111)</f>
        <v>0</v>
      </c>
      <c r="E111">
        <f>COUNTIF(TimeStamps[Done],B111)</f>
        <v>0</v>
      </c>
    </row>
    <row r="112" spans="2:5" x14ac:dyDescent="0.2">
      <c r="B112" s="1">
        <v>41194</v>
      </c>
      <c r="C112">
        <f>WEEKNUM(Table1111[[#This Row],[Date]])</f>
        <v>41</v>
      </c>
      <c r="D112">
        <f>COUNTIF(TimeStamps[Committed],B112)</f>
        <v>2</v>
      </c>
      <c r="E112">
        <f>COUNTIF(TimeStamps[Done],B112)</f>
        <v>0</v>
      </c>
    </row>
    <row r="113" spans="2:5" x14ac:dyDescent="0.2">
      <c r="B113" s="10">
        <v>41195</v>
      </c>
      <c r="C113">
        <f>WEEKNUM(Table1111[[#This Row],[Date]])</f>
        <v>41</v>
      </c>
      <c r="D113">
        <f>COUNTIF(TimeStamps[Committed],B113)</f>
        <v>0</v>
      </c>
      <c r="E113">
        <f>COUNTIF(TimeStamps[Done],B113)</f>
        <v>0</v>
      </c>
    </row>
    <row r="114" spans="2:5" x14ac:dyDescent="0.2">
      <c r="B114" s="1">
        <v>41196</v>
      </c>
      <c r="C114">
        <f>WEEKNUM(Table1111[[#This Row],[Date]])</f>
        <v>42</v>
      </c>
      <c r="D114">
        <f>COUNTIF(TimeStamps[Committed],B114)</f>
        <v>0</v>
      </c>
      <c r="E114">
        <f>COUNTIF(TimeStamps[Done],B114)</f>
        <v>0</v>
      </c>
    </row>
    <row r="115" spans="2:5" x14ac:dyDescent="0.2">
      <c r="B115" s="10">
        <v>41197</v>
      </c>
      <c r="C115">
        <f>WEEKNUM(Table1111[[#This Row],[Date]])</f>
        <v>42</v>
      </c>
      <c r="D115">
        <f>COUNTIF(TimeStamps[Committed],B115)</f>
        <v>1</v>
      </c>
      <c r="E115">
        <f>COUNTIF(TimeStamps[Done],B115)</f>
        <v>0</v>
      </c>
    </row>
    <row r="116" spans="2:5" x14ac:dyDescent="0.2">
      <c r="B116" s="1">
        <v>41198</v>
      </c>
      <c r="C116">
        <f>WEEKNUM(Table1111[[#This Row],[Date]])</f>
        <v>42</v>
      </c>
      <c r="D116">
        <f>COUNTIF(TimeStamps[Committed],B116)</f>
        <v>0</v>
      </c>
      <c r="E116">
        <f>COUNTIF(TimeStamps[Done],B116)</f>
        <v>0</v>
      </c>
    </row>
    <row r="117" spans="2:5" x14ac:dyDescent="0.2">
      <c r="B117" s="10">
        <v>41199</v>
      </c>
      <c r="C117">
        <f>WEEKNUM(Table1111[[#This Row],[Date]])</f>
        <v>42</v>
      </c>
      <c r="D117">
        <f>COUNTIF(TimeStamps[Committed],B117)</f>
        <v>0</v>
      </c>
      <c r="E117">
        <f>COUNTIF(TimeStamps[Done],B117)</f>
        <v>1</v>
      </c>
    </row>
    <row r="118" spans="2:5" x14ac:dyDescent="0.2">
      <c r="B118" s="1">
        <v>41200</v>
      </c>
      <c r="C118">
        <f>WEEKNUM(Table1111[[#This Row],[Date]])</f>
        <v>42</v>
      </c>
      <c r="D118">
        <f>COUNTIF(TimeStamps[Committed],B118)</f>
        <v>0</v>
      </c>
      <c r="E118">
        <f>COUNTIF(TimeStamps[Done],B118)</f>
        <v>0</v>
      </c>
    </row>
    <row r="119" spans="2:5" x14ac:dyDescent="0.2">
      <c r="B119" s="10">
        <v>41201</v>
      </c>
      <c r="C119">
        <f>WEEKNUM(Table1111[[#This Row],[Date]])</f>
        <v>42</v>
      </c>
      <c r="D119">
        <f>COUNTIF(TimeStamps[Committed],B119)</f>
        <v>0</v>
      </c>
      <c r="E119">
        <f>COUNTIF(TimeStamps[Done],B119)</f>
        <v>1</v>
      </c>
    </row>
    <row r="120" spans="2:5" x14ac:dyDescent="0.2">
      <c r="B120" s="1">
        <v>41202</v>
      </c>
      <c r="C120">
        <f>WEEKNUM(Table1111[[#This Row],[Date]])</f>
        <v>42</v>
      </c>
      <c r="D120">
        <f>COUNTIF(TimeStamps[Committed],B120)</f>
        <v>0</v>
      </c>
      <c r="E120">
        <f>COUNTIF(TimeStamps[Done],B120)</f>
        <v>0</v>
      </c>
    </row>
    <row r="121" spans="2:5" x14ac:dyDescent="0.2">
      <c r="B121" s="10">
        <v>41203</v>
      </c>
      <c r="C121">
        <f>WEEKNUM(Table1111[[#This Row],[Date]])</f>
        <v>43</v>
      </c>
      <c r="D121">
        <f>COUNTIF(TimeStamps[Committed],B121)</f>
        <v>0</v>
      </c>
      <c r="E121">
        <f>COUNTIF(TimeStamps[Done],B121)</f>
        <v>0</v>
      </c>
    </row>
    <row r="122" spans="2:5" x14ac:dyDescent="0.2">
      <c r="B122" s="1">
        <v>41204</v>
      </c>
      <c r="C122">
        <f>WEEKNUM(Table1111[[#This Row],[Date]])</f>
        <v>43</v>
      </c>
      <c r="D122">
        <f>COUNTIF(TimeStamps[Committed],B122)</f>
        <v>0</v>
      </c>
      <c r="E122">
        <f>COUNTIF(TimeStamps[Done],B122)</f>
        <v>0</v>
      </c>
    </row>
    <row r="123" spans="2:5" x14ac:dyDescent="0.2">
      <c r="B123" s="10">
        <v>41205</v>
      </c>
      <c r="C123">
        <f>WEEKNUM(Table1111[[#This Row],[Date]])</f>
        <v>43</v>
      </c>
      <c r="D123">
        <f>COUNTIF(TimeStamps[Committed],B123)</f>
        <v>1</v>
      </c>
      <c r="E123">
        <f>COUNTIF(TimeStamps[Done],B123)</f>
        <v>4</v>
      </c>
    </row>
    <row r="124" spans="2:5" x14ac:dyDescent="0.2">
      <c r="B124" s="1">
        <v>41206</v>
      </c>
      <c r="C124">
        <f>WEEKNUM(Table1111[[#This Row],[Date]])</f>
        <v>43</v>
      </c>
      <c r="D124">
        <f>COUNTIF(TimeStamps[Committed],B124)</f>
        <v>1</v>
      </c>
      <c r="E124">
        <f>COUNTIF(TimeStamps[Done],B124)</f>
        <v>0</v>
      </c>
    </row>
    <row r="125" spans="2:5" x14ac:dyDescent="0.2">
      <c r="B125" s="10">
        <v>41207</v>
      </c>
      <c r="C125">
        <f>WEEKNUM(Table1111[[#This Row],[Date]])</f>
        <v>43</v>
      </c>
      <c r="D125">
        <f>COUNTIF(TimeStamps[Committed],B125)</f>
        <v>2</v>
      </c>
      <c r="E125">
        <f>COUNTIF(TimeStamps[Done],B125)</f>
        <v>5</v>
      </c>
    </row>
    <row r="126" spans="2:5" x14ac:dyDescent="0.2">
      <c r="B126" s="1">
        <v>41208</v>
      </c>
      <c r="C126">
        <f>WEEKNUM(Table1111[[#This Row],[Date]])</f>
        <v>43</v>
      </c>
      <c r="D126">
        <f>COUNTIF(TimeStamps[Committed],B126)</f>
        <v>0</v>
      </c>
      <c r="E126">
        <f>COUNTIF(TimeStamps[Done],B126)</f>
        <v>3</v>
      </c>
    </row>
    <row r="127" spans="2:5" x14ac:dyDescent="0.2">
      <c r="B127" s="10">
        <v>41209</v>
      </c>
      <c r="C127">
        <f>WEEKNUM(Table1111[[#This Row],[Date]])</f>
        <v>43</v>
      </c>
      <c r="D127">
        <f>COUNTIF(TimeStamps[Committed],B127)</f>
        <v>0</v>
      </c>
      <c r="E127">
        <f>COUNTIF(TimeStamps[Done],B127)</f>
        <v>0</v>
      </c>
    </row>
    <row r="128" spans="2:5" x14ac:dyDescent="0.2">
      <c r="B128" s="1">
        <v>41210</v>
      </c>
      <c r="C128">
        <f>WEEKNUM(Table1111[[#This Row],[Date]])</f>
        <v>44</v>
      </c>
      <c r="D128">
        <f>COUNTIF(TimeStamps[Committed],B128)</f>
        <v>0</v>
      </c>
      <c r="E128">
        <f>COUNTIF(TimeStamps[Done],B128)</f>
        <v>0</v>
      </c>
    </row>
    <row r="129" spans="2:5" x14ac:dyDescent="0.2">
      <c r="B129" s="10">
        <v>41211</v>
      </c>
      <c r="C129">
        <f>WEEKNUM(Table1111[[#This Row],[Date]])</f>
        <v>44</v>
      </c>
      <c r="D129">
        <f>COUNTIF(TimeStamps[Committed],B129)</f>
        <v>0</v>
      </c>
      <c r="E129">
        <f>COUNTIF(TimeStamps[Done],B129)</f>
        <v>0</v>
      </c>
    </row>
    <row r="130" spans="2:5" x14ac:dyDescent="0.2">
      <c r="B130" s="1">
        <v>41212</v>
      </c>
      <c r="C130">
        <f>WEEKNUM(Table1111[[#This Row],[Date]])</f>
        <v>44</v>
      </c>
      <c r="D130">
        <f>COUNTIF(TimeStamps[Committed],B130)</f>
        <v>2</v>
      </c>
      <c r="E130">
        <f>COUNTIF(TimeStamps[Done],B130)</f>
        <v>1</v>
      </c>
    </row>
    <row r="131" spans="2:5" x14ac:dyDescent="0.2">
      <c r="B131" s="10">
        <v>41213</v>
      </c>
      <c r="C131">
        <f>WEEKNUM(Table1111[[#This Row],[Date]])</f>
        <v>44</v>
      </c>
      <c r="D131">
        <f>COUNTIF(TimeStamps[Committed],B131)</f>
        <v>0</v>
      </c>
      <c r="E131">
        <f>COUNTIF(TimeStamps[Done],B131)</f>
        <v>0</v>
      </c>
    </row>
    <row r="132" spans="2:5" x14ac:dyDescent="0.2">
      <c r="B132" s="1">
        <v>41214</v>
      </c>
      <c r="C132">
        <f>WEEKNUM(Table1111[[#This Row],[Date]])</f>
        <v>44</v>
      </c>
      <c r="D132">
        <f>COUNTIF(TimeStamps[Committed],B132)</f>
        <v>3</v>
      </c>
      <c r="E132">
        <f>COUNTIF(TimeStamps[Done],B132)</f>
        <v>0</v>
      </c>
    </row>
    <row r="133" spans="2:5" x14ac:dyDescent="0.2">
      <c r="B133" s="10">
        <v>41215</v>
      </c>
      <c r="C133">
        <f>WEEKNUM(Table1111[[#This Row],[Date]])</f>
        <v>44</v>
      </c>
      <c r="D133">
        <f>COUNTIF(TimeStamps[Committed],B133)</f>
        <v>6</v>
      </c>
      <c r="E133">
        <f>COUNTIF(TimeStamps[Done],B133)</f>
        <v>6</v>
      </c>
    </row>
    <row r="134" spans="2:5" x14ac:dyDescent="0.2">
      <c r="B134" s="1">
        <v>41216</v>
      </c>
      <c r="C134">
        <f>WEEKNUM(Table1111[[#This Row],[Date]])</f>
        <v>44</v>
      </c>
      <c r="D134">
        <f>COUNTIF(TimeStamps[Committed],B134)</f>
        <v>0</v>
      </c>
      <c r="E134">
        <f>COUNTIF(TimeStamps[Done],B134)</f>
        <v>0</v>
      </c>
    </row>
    <row r="135" spans="2:5" x14ac:dyDescent="0.2">
      <c r="B135" s="10">
        <v>41217</v>
      </c>
      <c r="C135">
        <f>WEEKNUM(Table1111[[#This Row],[Date]])</f>
        <v>45</v>
      </c>
      <c r="D135">
        <f>COUNTIF(TimeStamps[Committed],B135)</f>
        <v>0</v>
      </c>
      <c r="E135">
        <f>COUNTIF(TimeStamps[Done],B135)</f>
        <v>0</v>
      </c>
    </row>
    <row r="136" spans="2:5" x14ac:dyDescent="0.2">
      <c r="B136" s="1">
        <v>41218</v>
      </c>
      <c r="C136">
        <f>WEEKNUM(Table1111[[#This Row],[Date]])</f>
        <v>45</v>
      </c>
      <c r="D136">
        <f>COUNTIF(TimeStamps[Committed],B136)</f>
        <v>1</v>
      </c>
      <c r="E136">
        <f>COUNTIF(TimeStamps[Done],B136)</f>
        <v>0</v>
      </c>
    </row>
    <row r="137" spans="2:5" x14ac:dyDescent="0.2">
      <c r="B137" s="10">
        <v>41219</v>
      </c>
      <c r="C137">
        <f>WEEKNUM(Table1111[[#This Row],[Date]])</f>
        <v>45</v>
      </c>
      <c r="D137">
        <f>COUNTIF(TimeStamps[Committed],B137)</f>
        <v>1</v>
      </c>
      <c r="E137">
        <f>COUNTIF(TimeStamps[Done],B137)</f>
        <v>1</v>
      </c>
    </row>
    <row r="138" spans="2:5" x14ac:dyDescent="0.2">
      <c r="B138" s="1">
        <v>41220</v>
      </c>
      <c r="C138">
        <f>WEEKNUM(Table1111[[#This Row],[Date]])</f>
        <v>45</v>
      </c>
      <c r="D138">
        <f>COUNTIF(TimeStamps[Committed],B138)</f>
        <v>1</v>
      </c>
      <c r="E138">
        <f>COUNTIF(TimeStamps[Done],B138)</f>
        <v>2</v>
      </c>
    </row>
    <row r="139" spans="2:5" x14ac:dyDescent="0.2">
      <c r="B139" s="10">
        <v>41221</v>
      </c>
      <c r="C139">
        <f>WEEKNUM(Table1111[[#This Row],[Date]])</f>
        <v>45</v>
      </c>
      <c r="D139">
        <f>COUNTIF(TimeStamps[Committed],B139)</f>
        <v>2</v>
      </c>
      <c r="E139">
        <f>COUNTIF(TimeStamps[Done],B139)</f>
        <v>3</v>
      </c>
    </row>
    <row r="140" spans="2:5" x14ac:dyDescent="0.2">
      <c r="B140" s="1">
        <v>41222</v>
      </c>
      <c r="C140">
        <f>WEEKNUM(Table1111[[#This Row],[Date]])</f>
        <v>45</v>
      </c>
      <c r="D140">
        <f>COUNTIF(TimeStamps[Committed],B140)</f>
        <v>0</v>
      </c>
      <c r="E140">
        <f>COUNTIF(TimeStamps[Done],B140)</f>
        <v>3</v>
      </c>
    </row>
    <row r="141" spans="2:5" x14ac:dyDescent="0.2">
      <c r="B141" s="10">
        <v>41223</v>
      </c>
      <c r="C141">
        <f>WEEKNUM(Table1111[[#This Row],[Date]])</f>
        <v>45</v>
      </c>
      <c r="D141">
        <f>COUNTIF(TimeStamps[Committed],B141)</f>
        <v>0</v>
      </c>
      <c r="E141">
        <f>COUNTIF(TimeStamps[Done],B141)</f>
        <v>0</v>
      </c>
    </row>
    <row r="142" spans="2:5" x14ac:dyDescent="0.2">
      <c r="B142" s="1">
        <v>41224</v>
      </c>
      <c r="C142">
        <f>WEEKNUM(Table1111[[#This Row],[Date]])</f>
        <v>46</v>
      </c>
      <c r="D142">
        <f>COUNTIF(TimeStamps[Committed],B142)</f>
        <v>0</v>
      </c>
      <c r="E142">
        <f>COUNTIF(TimeStamps[Done],B142)</f>
        <v>0</v>
      </c>
    </row>
    <row r="143" spans="2:5" x14ac:dyDescent="0.2">
      <c r="B143" s="10">
        <v>41225</v>
      </c>
      <c r="C143">
        <f>WEEKNUM(Table1111[[#This Row],[Date]])</f>
        <v>46</v>
      </c>
      <c r="D143">
        <f>COUNTIF(TimeStamps[Committed],B143)</f>
        <v>0</v>
      </c>
      <c r="E143">
        <f>COUNTIF(TimeStamps[Done],B143)</f>
        <v>0</v>
      </c>
    </row>
    <row r="144" spans="2:5" x14ac:dyDescent="0.2">
      <c r="B144" s="1">
        <v>41226</v>
      </c>
      <c r="C144">
        <f>WEEKNUM(Table1111[[#This Row],[Date]])</f>
        <v>46</v>
      </c>
      <c r="D144">
        <f>COUNTIF(TimeStamps[Committed],B144)</f>
        <v>0</v>
      </c>
      <c r="E144">
        <f>COUNTIF(TimeStamps[Done],B144)</f>
        <v>1</v>
      </c>
    </row>
    <row r="145" spans="2:5" x14ac:dyDescent="0.2">
      <c r="B145" s="10">
        <v>41227</v>
      </c>
      <c r="C145">
        <f>WEEKNUM(Table1111[[#This Row],[Date]])</f>
        <v>46</v>
      </c>
      <c r="D145">
        <f>COUNTIF(TimeStamps[Committed],B145)</f>
        <v>0</v>
      </c>
      <c r="E145">
        <f>COUNTIF(TimeStamps[Done],B145)</f>
        <v>0</v>
      </c>
    </row>
    <row r="146" spans="2:5" x14ac:dyDescent="0.2">
      <c r="B146" s="1">
        <v>41228</v>
      </c>
      <c r="C146">
        <f>WEEKNUM(Table1111[[#This Row],[Date]])</f>
        <v>46</v>
      </c>
      <c r="D146">
        <f>COUNTIF(TimeStamps[Committed],B146)</f>
        <v>0</v>
      </c>
      <c r="E146">
        <f>COUNTIF(TimeStamps[Done],B146)</f>
        <v>2</v>
      </c>
    </row>
    <row r="147" spans="2:5" x14ac:dyDescent="0.2">
      <c r="B147" s="10">
        <v>41229</v>
      </c>
      <c r="C147">
        <f>WEEKNUM(Table1111[[#This Row],[Date]])</f>
        <v>46</v>
      </c>
      <c r="D147">
        <f>COUNTIF(TimeStamps[Committed],B147)</f>
        <v>0</v>
      </c>
      <c r="E147">
        <f>COUNTIF(TimeStamps[Done],B147)</f>
        <v>0</v>
      </c>
    </row>
    <row r="148" spans="2:5" x14ac:dyDescent="0.2">
      <c r="B148" s="1">
        <v>41230</v>
      </c>
      <c r="C148">
        <f>WEEKNUM(Table1111[[#This Row],[Date]])</f>
        <v>46</v>
      </c>
      <c r="D148">
        <f>COUNTIF(TimeStamps[Committed],B148)</f>
        <v>0</v>
      </c>
      <c r="E148">
        <f>COUNTIF(TimeStamps[Done],B148)</f>
        <v>0</v>
      </c>
    </row>
    <row r="149" spans="2:5" x14ac:dyDescent="0.2">
      <c r="B149" s="10">
        <v>41231</v>
      </c>
      <c r="C149">
        <f>WEEKNUM(Table1111[[#This Row],[Date]])</f>
        <v>47</v>
      </c>
      <c r="D149">
        <f>COUNTIF(TimeStamps[Committed],B149)</f>
        <v>0</v>
      </c>
      <c r="E149">
        <f>COUNTIF(TimeStamps[Done],B149)</f>
        <v>0</v>
      </c>
    </row>
    <row r="150" spans="2:5" x14ac:dyDescent="0.2">
      <c r="B150" s="1">
        <v>41232</v>
      </c>
      <c r="C150">
        <f>WEEKNUM(Table1111[[#This Row],[Date]])</f>
        <v>47</v>
      </c>
      <c r="D150">
        <f>COUNTIF(TimeStamps[Committed],B150)</f>
        <v>0</v>
      </c>
      <c r="E150">
        <f>COUNTIF(TimeStamps[Done],B150)</f>
        <v>1</v>
      </c>
    </row>
    <row r="151" spans="2:5" x14ac:dyDescent="0.2">
      <c r="B151" s="10">
        <v>41233</v>
      </c>
      <c r="C151">
        <f>WEEKNUM(Table1111[[#This Row],[Date]])</f>
        <v>47</v>
      </c>
      <c r="D151">
        <f>COUNTIF(TimeStamps[Committed],B151)</f>
        <v>0</v>
      </c>
      <c r="E151">
        <f>COUNTIF(TimeStamps[Done],B151)</f>
        <v>5</v>
      </c>
    </row>
    <row r="152" spans="2:5" x14ac:dyDescent="0.2">
      <c r="B152" s="1">
        <v>41234</v>
      </c>
      <c r="C152">
        <f>WEEKNUM(Table1111[[#This Row],[Date]])</f>
        <v>47</v>
      </c>
      <c r="D152">
        <f>COUNTIF(TimeStamps[Committed],B152)</f>
        <v>0</v>
      </c>
      <c r="E152">
        <f>COUNTIF(TimeStamps[Done],B152)</f>
        <v>5</v>
      </c>
    </row>
    <row r="153" spans="2:5" x14ac:dyDescent="0.2">
      <c r="B153" s="10">
        <v>41235</v>
      </c>
      <c r="C153">
        <f>WEEKNUM(Table1111[[#This Row],[Date]])</f>
        <v>47</v>
      </c>
      <c r="D153">
        <f>COUNTIF(TimeStamps[Committed],B153)</f>
        <v>0</v>
      </c>
      <c r="E153">
        <f>COUNTIF(TimeStamps[Done],B153)</f>
        <v>0</v>
      </c>
    </row>
    <row r="154" spans="2:5" x14ac:dyDescent="0.2">
      <c r="B154" s="1">
        <v>41236</v>
      </c>
      <c r="C154">
        <f>WEEKNUM(Table1111[[#This Row],[Date]])</f>
        <v>47</v>
      </c>
      <c r="D154">
        <f>COUNTIF(TimeStamps[Committed],B154)</f>
        <v>0</v>
      </c>
      <c r="E154">
        <f>COUNTIF(TimeStamps[Done],B154)</f>
        <v>0</v>
      </c>
    </row>
    <row r="155" spans="2:5" x14ac:dyDescent="0.2">
      <c r="B155" s="10">
        <v>41237</v>
      </c>
      <c r="C155">
        <f>WEEKNUM(Table1111[[#This Row],[Date]])</f>
        <v>47</v>
      </c>
      <c r="D155">
        <f>COUNTIF(TimeStamps[Committed],B155)</f>
        <v>0</v>
      </c>
      <c r="E155">
        <f>COUNTIF(TimeStamps[Done],B155)</f>
        <v>0</v>
      </c>
    </row>
    <row r="156" spans="2:5" x14ac:dyDescent="0.2">
      <c r="B156" s="1">
        <v>41238</v>
      </c>
      <c r="C156">
        <f>WEEKNUM(Table1111[[#This Row],[Date]])</f>
        <v>48</v>
      </c>
      <c r="D156">
        <f>COUNTIF(TimeStamps[Committed],B156)</f>
        <v>0</v>
      </c>
      <c r="E156">
        <f>COUNTIF(TimeStamps[Done],B156)</f>
        <v>0</v>
      </c>
    </row>
    <row r="157" spans="2:5" x14ac:dyDescent="0.2">
      <c r="B157" s="10">
        <v>41239</v>
      </c>
      <c r="C157">
        <f>WEEKNUM(Table1111[[#This Row],[Date]])</f>
        <v>48</v>
      </c>
      <c r="D157">
        <f>COUNTIF(TimeStamps[Committed],B157)</f>
        <v>0</v>
      </c>
      <c r="E157">
        <f>COUNTIF(TimeStamps[Done],B157)</f>
        <v>1</v>
      </c>
    </row>
    <row r="158" spans="2:5" x14ac:dyDescent="0.2">
      <c r="B158" s="1">
        <v>41240</v>
      </c>
      <c r="C158">
        <f>WEEKNUM(Table1111[[#This Row],[Date]])</f>
        <v>48</v>
      </c>
      <c r="D158">
        <f>COUNTIF(TimeStamps[Committed],B158)</f>
        <v>3</v>
      </c>
      <c r="E158">
        <f>COUNTIF(TimeStamps[Done],B158)</f>
        <v>3</v>
      </c>
    </row>
    <row r="159" spans="2:5" x14ac:dyDescent="0.2">
      <c r="B159" s="10">
        <v>41241</v>
      </c>
      <c r="C159">
        <f>WEEKNUM(Table1111[[#This Row],[Date]])</f>
        <v>48</v>
      </c>
      <c r="D159">
        <f>COUNTIF(TimeStamps[Committed],B159)</f>
        <v>0</v>
      </c>
      <c r="E159">
        <f>COUNTIF(TimeStamps[Done],B159)</f>
        <v>0</v>
      </c>
    </row>
    <row r="160" spans="2:5" x14ac:dyDescent="0.2">
      <c r="B160" s="1">
        <v>41242</v>
      </c>
      <c r="C160">
        <f>WEEKNUM(Table1111[[#This Row],[Date]])</f>
        <v>48</v>
      </c>
      <c r="D160">
        <f>COUNTIF(TimeStamps[Committed],B160)</f>
        <v>1</v>
      </c>
      <c r="E160">
        <f>COUNTIF(TimeStamps[Done],B160)</f>
        <v>0</v>
      </c>
    </row>
    <row r="161" spans="2:5" x14ac:dyDescent="0.2">
      <c r="B161" s="10">
        <v>41243</v>
      </c>
      <c r="C161">
        <f>WEEKNUM(Table1111[[#This Row],[Date]])</f>
        <v>48</v>
      </c>
      <c r="D161">
        <f>COUNTIF(TimeStamps[Committed],B161)</f>
        <v>0</v>
      </c>
      <c r="E161">
        <f>COUNTIF(TimeStamps[Done],B161)</f>
        <v>0</v>
      </c>
    </row>
    <row r="162" spans="2:5" x14ac:dyDescent="0.2">
      <c r="B162" s="1">
        <v>41244</v>
      </c>
      <c r="C162">
        <f>WEEKNUM(Table1111[[#This Row],[Date]])</f>
        <v>48</v>
      </c>
      <c r="D162">
        <f>COUNTIF(TimeStamps[Committed],B162)</f>
        <v>0</v>
      </c>
      <c r="E162">
        <f>COUNTIF(TimeStamps[Done],B162)</f>
        <v>0</v>
      </c>
    </row>
    <row r="163" spans="2:5" x14ac:dyDescent="0.2">
      <c r="B163" s="10">
        <v>41245</v>
      </c>
      <c r="C163">
        <f>WEEKNUM(Table1111[[#This Row],[Date]])</f>
        <v>49</v>
      </c>
      <c r="D163">
        <f>COUNTIF(TimeStamps[Committed],B163)</f>
        <v>0</v>
      </c>
      <c r="E163">
        <f>COUNTIF(TimeStamps[Done],B163)</f>
        <v>0</v>
      </c>
    </row>
    <row r="164" spans="2:5" x14ac:dyDescent="0.2">
      <c r="B164" s="1">
        <v>41246</v>
      </c>
      <c r="C164">
        <f>WEEKNUM(Table1111[[#This Row],[Date]])</f>
        <v>49</v>
      </c>
      <c r="D164">
        <f>COUNTIF(TimeStamps[Committed],B164)</f>
        <v>0</v>
      </c>
      <c r="E164">
        <f>COUNTIF(TimeStamps[Done],B164)</f>
        <v>1</v>
      </c>
    </row>
    <row r="165" spans="2:5" x14ac:dyDescent="0.2">
      <c r="B165" s="10">
        <v>41247</v>
      </c>
      <c r="C165">
        <f>WEEKNUM(Table1111[[#This Row],[Date]])</f>
        <v>49</v>
      </c>
      <c r="D165">
        <f>COUNTIF(TimeStamps[Committed],B165)</f>
        <v>1</v>
      </c>
      <c r="E165">
        <f>COUNTIF(TimeStamps[Done],B165)</f>
        <v>1</v>
      </c>
    </row>
  </sheetData>
  <pageMargins left="0.7" right="0.7" top="0.75" bottom="0.75" header="0.3" footer="0.3"/>
  <pageSetup paperSize="9" orientation="portrait" horizontalDpi="0" verticalDpi="0"/>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41153</v>
      </c>
      <c r="B2">
        <f>COUNTIFS(TimeStamps[Options],"&lt;="&amp;'TS-Calc 31 days'!A2,TimeStamps[Committed],"&gt;"&amp;'TS-Calc 31 days'!A2)</f>
        <v>62</v>
      </c>
      <c r="C2">
        <f>COUNTIFS(TimeStamps[Committed],"&lt;="&amp;'TS-Calc 31 days'!A2,TimeStamps[Done],"&gt;"&amp;'TS-Calc 31 days'!A2)</f>
        <v>24</v>
      </c>
      <c r="D2">
        <f>COUNTIF(TimeStamps[Done],"="&amp;'TS-Calc 31 days'!A2)</f>
        <v>0</v>
      </c>
      <c r="F2" s="1">
        <f>days31DATA[[#This Row],[Date]]</f>
        <v>41153</v>
      </c>
      <c r="G2">
        <f>days31DATA[[#This Row],[Done]]</f>
        <v>0</v>
      </c>
      <c r="H2">
        <f>days31DATA[[#This Row],[Commited]]</f>
        <v>24</v>
      </c>
      <c r="I2">
        <f>days31DATA[[#This Row],[Options]]</f>
        <v>62</v>
      </c>
      <c r="L2" s="1"/>
    </row>
    <row r="3" spans="1:14" x14ac:dyDescent="0.2">
      <c r="A3" s="1">
        <f>A2+1</f>
        <v>41154</v>
      </c>
      <c r="B3">
        <f>COUNTIFS(TimeStamps[Options],"&lt;="&amp;'TS-Calc 31 days'!A3,TimeStamps[Committed],"&gt;"&amp;'TS-Calc 31 days'!A3)</f>
        <v>62</v>
      </c>
      <c r="C3">
        <f>COUNTIFS(TimeStamps[Committed],"&lt;="&amp;'TS-Calc 31 days'!A3,TimeStamps[Done],"&gt;"&amp;'TS-Calc 31 days'!A3)</f>
        <v>24</v>
      </c>
      <c r="D3">
        <f>COUNTIF(TimeStamps[Done],"="&amp;'TS-Calc 31 days'!A3)</f>
        <v>0</v>
      </c>
      <c r="F3" s="1">
        <f>days31DATA[[#This Row],[Date]]</f>
        <v>41154</v>
      </c>
      <c r="G3">
        <f>G2+days31DATA[[#This Row],[Done]]</f>
        <v>0</v>
      </c>
      <c r="H3">
        <f>days31DATA[[#This Row],[Commited]]</f>
        <v>24</v>
      </c>
      <c r="I3">
        <f>days31DATA[[#This Row],[Options]]</f>
        <v>62</v>
      </c>
    </row>
    <row r="4" spans="1:14" x14ac:dyDescent="0.2">
      <c r="A4" s="1">
        <f t="shared" ref="A4:A32" si="0">A3+1</f>
        <v>41155</v>
      </c>
      <c r="B4">
        <f>COUNTIFS(TimeStamps[Options],"&lt;="&amp;'TS-Calc 31 days'!A4,TimeStamps[Committed],"&gt;"&amp;'TS-Calc 31 days'!A4)</f>
        <v>60</v>
      </c>
      <c r="C4">
        <f>COUNTIFS(TimeStamps[Committed],"&lt;="&amp;'TS-Calc 31 days'!A4,TimeStamps[Done],"&gt;"&amp;'TS-Calc 31 days'!A4)</f>
        <v>26</v>
      </c>
      <c r="D4">
        <f>COUNTIF(TimeStamps[Done],"="&amp;'TS-Calc 31 days'!A4)</f>
        <v>0</v>
      </c>
      <c r="F4" s="1">
        <f>days31DATA[[#This Row],[Date]]</f>
        <v>41155</v>
      </c>
      <c r="G4">
        <f>G3+days31DATA[[#This Row],[Done]]</f>
        <v>0</v>
      </c>
      <c r="H4">
        <f>days31DATA[[#This Row],[Commited]]</f>
        <v>26</v>
      </c>
      <c r="I4">
        <f>days31DATA[[#This Row],[Options]]</f>
        <v>60</v>
      </c>
    </row>
    <row r="5" spans="1:14" x14ac:dyDescent="0.2">
      <c r="A5" s="1">
        <f t="shared" si="0"/>
        <v>41156</v>
      </c>
      <c r="B5">
        <f>COUNTIFS(TimeStamps[Options],"&lt;="&amp;'TS-Calc 31 days'!A5,TimeStamps[Committed],"&gt;"&amp;'TS-Calc 31 days'!A5)</f>
        <v>53</v>
      </c>
      <c r="C5">
        <f>COUNTIFS(TimeStamps[Committed],"&lt;="&amp;'TS-Calc 31 days'!A5,TimeStamps[Done],"&gt;"&amp;'TS-Calc 31 days'!A5)</f>
        <v>32</v>
      </c>
      <c r="D5">
        <f>COUNTIF(TimeStamps[Done],"="&amp;'TS-Calc 31 days'!A5)</f>
        <v>1</v>
      </c>
      <c r="F5" s="1">
        <f>days31DATA[[#This Row],[Date]]</f>
        <v>41156</v>
      </c>
      <c r="G5">
        <f>G4+days31DATA[[#This Row],[Done]]</f>
        <v>1</v>
      </c>
      <c r="H5">
        <f>days31DATA[[#This Row],[Commited]]</f>
        <v>32</v>
      </c>
      <c r="I5">
        <f>days31DATA[[#This Row],[Options]]</f>
        <v>53</v>
      </c>
    </row>
    <row r="6" spans="1:14" x14ac:dyDescent="0.2">
      <c r="A6" s="1">
        <f t="shared" si="0"/>
        <v>41157</v>
      </c>
      <c r="B6">
        <f>COUNTIFS(TimeStamps[Options],"&lt;="&amp;'TS-Calc 31 days'!A6,TimeStamps[Committed],"&gt;"&amp;'TS-Calc 31 days'!A6)</f>
        <v>53</v>
      </c>
      <c r="C6">
        <f>COUNTIFS(TimeStamps[Committed],"&lt;="&amp;'TS-Calc 31 days'!A6,TimeStamps[Done],"&gt;"&amp;'TS-Calc 31 days'!A6)</f>
        <v>32</v>
      </c>
      <c r="D6">
        <f>COUNTIF(TimeStamps[Done],"="&amp;'TS-Calc 31 days'!A6)</f>
        <v>0</v>
      </c>
      <c r="F6" s="1">
        <f>days31DATA[[#This Row],[Date]]</f>
        <v>41157</v>
      </c>
      <c r="G6">
        <f>G5+days31DATA[[#This Row],[Done]]</f>
        <v>1</v>
      </c>
      <c r="H6">
        <f>days31DATA[[#This Row],[Commited]]</f>
        <v>32</v>
      </c>
      <c r="I6">
        <f>days31DATA[[#This Row],[Options]]</f>
        <v>53</v>
      </c>
    </row>
    <row r="7" spans="1:14" x14ac:dyDescent="0.2">
      <c r="A7" s="1">
        <f t="shared" si="0"/>
        <v>41158</v>
      </c>
      <c r="B7">
        <f>COUNTIFS(TimeStamps[Options],"&lt;="&amp;'TS-Calc 31 days'!A7,TimeStamps[Committed],"&gt;"&amp;'TS-Calc 31 days'!A7)</f>
        <v>53</v>
      </c>
      <c r="C7">
        <f>COUNTIFS(TimeStamps[Committed],"&lt;="&amp;'TS-Calc 31 days'!A7,TimeStamps[Done],"&gt;"&amp;'TS-Calc 31 days'!A7)</f>
        <v>31</v>
      </c>
      <c r="D7">
        <f>COUNTIF(TimeStamps[Done],"="&amp;'TS-Calc 31 days'!A7)</f>
        <v>1</v>
      </c>
      <c r="F7" s="1">
        <f>days31DATA[[#This Row],[Date]]</f>
        <v>41158</v>
      </c>
      <c r="G7">
        <f>G6+days31DATA[[#This Row],[Done]]</f>
        <v>2</v>
      </c>
      <c r="H7">
        <f>days31DATA[[#This Row],[Commited]]</f>
        <v>31</v>
      </c>
      <c r="I7">
        <f>days31DATA[[#This Row],[Options]]</f>
        <v>53</v>
      </c>
    </row>
    <row r="8" spans="1:14" x14ac:dyDescent="0.2">
      <c r="A8" s="1">
        <f t="shared" si="0"/>
        <v>41159</v>
      </c>
      <c r="B8">
        <f>COUNTIFS(TimeStamps[Options],"&lt;="&amp;'TS-Calc 31 days'!A8,TimeStamps[Committed],"&gt;"&amp;'TS-Calc 31 days'!A8)</f>
        <v>53</v>
      </c>
      <c r="C8">
        <f>COUNTIFS(TimeStamps[Committed],"&lt;="&amp;'TS-Calc 31 days'!A8,TimeStamps[Done],"&gt;"&amp;'TS-Calc 31 days'!A8)</f>
        <v>28</v>
      </c>
      <c r="D8">
        <f>COUNTIF(TimeStamps[Done],"="&amp;'TS-Calc 31 days'!A8)</f>
        <v>3</v>
      </c>
      <c r="F8" s="1">
        <f>days31DATA[[#This Row],[Date]]</f>
        <v>41159</v>
      </c>
      <c r="G8">
        <f>G7+days31DATA[[#This Row],[Done]]</f>
        <v>5</v>
      </c>
      <c r="H8">
        <f>days31DATA[[#This Row],[Commited]]</f>
        <v>28</v>
      </c>
      <c r="I8">
        <f>days31DATA[[#This Row],[Options]]</f>
        <v>53</v>
      </c>
    </row>
    <row r="9" spans="1:14" x14ac:dyDescent="0.2">
      <c r="A9" s="1">
        <f t="shared" si="0"/>
        <v>41160</v>
      </c>
      <c r="B9">
        <f>COUNTIFS(TimeStamps[Options],"&lt;="&amp;'TS-Calc 31 days'!A9,TimeStamps[Committed],"&gt;"&amp;'TS-Calc 31 days'!A9)</f>
        <v>53</v>
      </c>
      <c r="C9">
        <f>COUNTIFS(TimeStamps[Committed],"&lt;="&amp;'TS-Calc 31 days'!A9,TimeStamps[Done],"&gt;"&amp;'TS-Calc 31 days'!A9)</f>
        <v>28</v>
      </c>
      <c r="D9">
        <f>COUNTIF(TimeStamps[Done],"="&amp;'TS-Calc 31 days'!A9)</f>
        <v>0</v>
      </c>
      <c r="F9" s="1">
        <f>days31DATA[[#This Row],[Date]]</f>
        <v>41160</v>
      </c>
      <c r="G9">
        <f>G8+days31DATA[[#This Row],[Done]]</f>
        <v>5</v>
      </c>
      <c r="H9">
        <f>days31DATA[[#This Row],[Commited]]</f>
        <v>28</v>
      </c>
      <c r="I9">
        <f>days31DATA[[#This Row],[Options]]</f>
        <v>53</v>
      </c>
    </row>
    <row r="10" spans="1:14" x14ac:dyDescent="0.2">
      <c r="A10" s="1">
        <f t="shared" si="0"/>
        <v>41161</v>
      </c>
      <c r="B10">
        <f>COUNTIFS(TimeStamps[Options],"&lt;="&amp;'TS-Calc 31 days'!A10,TimeStamps[Committed],"&gt;"&amp;'TS-Calc 31 days'!A10)</f>
        <v>53</v>
      </c>
      <c r="C10">
        <f>COUNTIFS(TimeStamps[Committed],"&lt;="&amp;'TS-Calc 31 days'!A10,TimeStamps[Done],"&gt;"&amp;'TS-Calc 31 days'!A10)</f>
        <v>28</v>
      </c>
      <c r="D10">
        <f>COUNTIF(TimeStamps[Done],"="&amp;'TS-Calc 31 days'!A10)</f>
        <v>0</v>
      </c>
      <c r="F10" s="1">
        <f>days31DATA[[#This Row],[Date]]</f>
        <v>41161</v>
      </c>
      <c r="G10">
        <f>G9+days31DATA[[#This Row],[Done]]</f>
        <v>5</v>
      </c>
      <c r="H10">
        <f>days31DATA[[#This Row],[Commited]]</f>
        <v>28</v>
      </c>
      <c r="I10">
        <f>days31DATA[[#This Row],[Options]]</f>
        <v>53</v>
      </c>
    </row>
    <row r="11" spans="1:14" x14ac:dyDescent="0.2">
      <c r="A11" s="1">
        <f t="shared" si="0"/>
        <v>41162</v>
      </c>
      <c r="B11">
        <f>COUNTIFS(TimeStamps[Options],"&lt;="&amp;'TS-Calc 31 days'!A11,TimeStamps[Committed],"&gt;"&amp;'TS-Calc 31 days'!A11)</f>
        <v>53</v>
      </c>
      <c r="C11">
        <f>COUNTIFS(TimeStamps[Committed],"&lt;="&amp;'TS-Calc 31 days'!A11,TimeStamps[Done],"&gt;"&amp;'TS-Calc 31 days'!A11)</f>
        <v>27</v>
      </c>
      <c r="D11">
        <f>COUNTIF(TimeStamps[Done],"="&amp;'TS-Calc 31 days'!A11)</f>
        <v>1</v>
      </c>
      <c r="F11" s="1">
        <f>days31DATA[[#This Row],[Date]]</f>
        <v>41162</v>
      </c>
      <c r="G11">
        <f>G10+days31DATA[[#This Row],[Done]]</f>
        <v>6</v>
      </c>
      <c r="H11">
        <f>days31DATA[[#This Row],[Commited]]</f>
        <v>27</v>
      </c>
      <c r="I11">
        <f>days31DATA[[#This Row],[Options]]</f>
        <v>53</v>
      </c>
    </row>
    <row r="12" spans="1:14" x14ac:dyDescent="0.2">
      <c r="A12" s="1">
        <f t="shared" si="0"/>
        <v>41163</v>
      </c>
      <c r="B12">
        <f>COUNTIFS(TimeStamps[Options],"&lt;="&amp;'TS-Calc 31 days'!A12,TimeStamps[Committed],"&gt;"&amp;'TS-Calc 31 days'!A12)</f>
        <v>50</v>
      </c>
      <c r="C12">
        <f>COUNTIFS(TimeStamps[Committed],"&lt;="&amp;'TS-Calc 31 days'!A12,TimeStamps[Done],"&gt;"&amp;'TS-Calc 31 days'!A12)</f>
        <v>21</v>
      </c>
      <c r="D12">
        <f>COUNTIF(TimeStamps[Done],"="&amp;'TS-Calc 31 days'!A12)</f>
        <v>9</v>
      </c>
      <c r="F12" s="1">
        <f>days31DATA[[#This Row],[Date]]</f>
        <v>41163</v>
      </c>
      <c r="G12">
        <f>G11+days31DATA[[#This Row],[Done]]</f>
        <v>15</v>
      </c>
      <c r="H12">
        <f>days31DATA[[#This Row],[Commited]]</f>
        <v>21</v>
      </c>
      <c r="I12">
        <f>days31DATA[[#This Row],[Options]]</f>
        <v>50</v>
      </c>
    </row>
    <row r="13" spans="1:14" x14ac:dyDescent="0.2">
      <c r="A13" s="1">
        <f t="shared" si="0"/>
        <v>41164</v>
      </c>
      <c r="B13">
        <f>COUNTIFS(TimeStamps[Options],"&lt;="&amp;'TS-Calc 31 days'!A13,TimeStamps[Committed],"&gt;"&amp;'TS-Calc 31 days'!A13)</f>
        <v>50</v>
      </c>
      <c r="C13">
        <f>COUNTIFS(TimeStamps[Committed],"&lt;="&amp;'TS-Calc 31 days'!A13,TimeStamps[Done],"&gt;"&amp;'TS-Calc 31 days'!A13)</f>
        <v>20</v>
      </c>
      <c r="D13">
        <f>COUNTIF(TimeStamps[Done],"="&amp;'TS-Calc 31 days'!A13)</f>
        <v>1</v>
      </c>
      <c r="F13" s="1">
        <f>days31DATA[[#This Row],[Date]]</f>
        <v>41164</v>
      </c>
      <c r="G13">
        <f>G12+days31DATA[[#This Row],[Done]]</f>
        <v>16</v>
      </c>
      <c r="H13">
        <f>days31DATA[[#This Row],[Commited]]</f>
        <v>20</v>
      </c>
      <c r="I13">
        <f>days31DATA[[#This Row],[Options]]</f>
        <v>50</v>
      </c>
    </row>
    <row r="14" spans="1:14" x14ac:dyDescent="0.2">
      <c r="A14" s="1">
        <f t="shared" si="0"/>
        <v>41165</v>
      </c>
      <c r="B14">
        <f>COUNTIFS(TimeStamps[Options],"&lt;="&amp;'TS-Calc 31 days'!A14,TimeStamps[Committed],"&gt;"&amp;'TS-Calc 31 days'!A14)</f>
        <v>50</v>
      </c>
      <c r="C14">
        <f>COUNTIFS(TimeStamps[Committed],"&lt;="&amp;'TS-Calc 31 days'!A14,TimeStamps[Done],"&gt;"&amp;'TS-Calc 31 days'!A14)</f>
        <v>19</v>
      </c>
      <c r="D14">
        <f>COUNTIF(TimeStamps[Done],"="&amp;'TS-Calc 31 days'!A14)</f>
        <v>1</v>
      </c>
      <c r="F14" s="1">
        <f>days31DATA[[#This Row],[Date]]</f>
        <v>41165</v>
      </c>
      <c r="G14">
        <f>G13+days31DATA[[#This Row],[Done]]</f>
        <v>17</v>
      </c>
      <c r="H14">
        <f>days31DATA[[#This Row],[Commited]]</f>
        <v>19</v>
      </c>
      <c r="I14">
        <f>days31DATA[[#This Row],[Options]]</f>
        <v>50</v>
      </c>
    </row>
    <row r="15" spans="1:14" x14ac:dyDescent="0.2">
      <c r="A15" s="1">
        <f t="shared" si="0"/>
        <v>41166</v>
      </c>
      <c r="B15">
        <f>COUNTIFS(TimeStamps[Options],"&lt;="&amp;'TS-Calc 31 days'!A15,TimeStamps[Committed],"&gt;"&amp;'TS-Calc 31 days'!A15)</f>
        <v>50</v>
      </c>
      <c r="C15">
        <f>COUNTIFS(TimeStamps[Committed],"&lt;="&amp;'TS-Calc 31 days'!A15,TimeStamps[Done],"&gt;"&amp;'TS-Calc 31 days'!A15)</f>
        <v>18</v>
      </c>
      <c r="D15">
        <f>COUNTIF(TimeStamps[Done],"="&amp;'TS-Calc 31 days'!A15)</f>
        <v>1</v>
      </c>
      <c r="F15" s="1">
        <f>days31DATA[[#This Row],[Date]]</f>
        <v>41166</v>
      </c>
      <c r="G15">
        <f>G14+days31DATA[[#This Row],[Done]]</f>
        <v>18</v>
      </c>
      <c r="H15">
        <f>days31DATA[[#This Row],[Commited]]</f>
        <v>18</v>
      </c>
      <c r="I15">
        <f>days31DATA[[#This Row],[Options]]</f>
        <v>50</v>
      </c>
    </row>
    <row r="16" spans="1:14" x14ac:dyDescent="0.2">
      <c r="A16" s="1">
        <f t="shared" si="0"/>
        <v>41167</v>
      </c>
      <c r="B16">
        <f>COUNTIFS(TimeStamps[Options],"&lt;="&amp;'TS-Calc 31 days'!A16,TimeStamps[Committed],"&gt;"&amp;'TS-Calc 31 days'!A16)</f>
        <v>50</v>
      </c>
      <c r="C16">
        <f>COUNTIFS(TimeStamps[Committed],"&lt;="&amp;'TS-Calc 31 days'!A16,TimeStamps[Done],"&gt;"&amp;'TS-Calc 31 days'!A16)</f>
        <v>18</v>
      </c>
      <c r="D16">
        <f>COUNTIF(TimeStamps[Done],"="&amp;'TS-Calc 31 days'!A16)</f>
        <v>0</v>
      </c>
      <c r="F16" s="1">
        <f>days31DATA[[#This Row],[Date]]</f>
        <v>41167</v>
      </c>
      <c r="G16">
        <f>G15+days31DATA[[#This Row],[Done]]</f>
        <v>18</v>
      </c>
      <c r="H16">
        <f>days31DATA[[#This Row],[Commited]]</f>
        <v>18</v>
      </c>
      <c r="I16">
        <f>days31DATA[[#This Row],[Options]]</f>
        <v>50</v>
      </c>
    </row>
    <row r="17" spans="1:9" x14ac:dyDescent="0.2">
      <c r="A17" s="1">
        <f t="shared" si="0"/>
        <v>41168</v>
      </c>
      <c r="B17">
        <f>COUNTIFS(TimeStamps[Options],"&lt;="&amp;'TS-Calc 31 days'!A17,TimeStamps[Committed],"&gt;"&amp;'TS-Calc 31 days'!A17)</f>
        <v>50</v>
      </c>
      <c r="C17">
        <f>COUNTIFS(TimeStamps[Committed],"&lt;="&amp;'TS-Calc 31 days'!A17,TimeStamps[Done],"&gt;"&amp;'TS-Calc 31 days'!A17)</f>
        <v>18</v>
      </c>
      <c r="D17">
        <f>COUNTIF(TimeStamps[Done],"="&amp;'TS-Calc 31 days'!A17)</f>
        <v>0</v>
      </c>
      <c r="F17" s="1">
        <f>days31DATA[[#This Row],[Date]]</f>
        <v>41168</v>
      </c>
      <c r="G17">
        <f>G16+days31DATA[[#This Row],[Done]]</f>
        <v>18</v>
      </c>
      <c r="H17">
        <f>days31DATA[[#This Row],[Commited]]</f>
        <v>18</v>
      </c>
      <c r="I17">
        <f>days31DATA[[#This Row],[Options]]</f>
        <v>50</v>
      </c>
    </row>
    <row r="18" spans="1:9" x14ac:dyDescent="0.2">
      <c r="A18" s="1">
        <f t="shared" si="0"/>
        <v>41169</v>
      </c>
      <c r="B18">
        <f>COUNTIFS(TimeStamps[Options],"&lt;="&amp;'TS-Calc 31 days'!A18,TimeStamps[Committed],"&gt;"&amp;'TS-Calc 31 days'!A18)</f>
        <v>49</v>
      </c>
      <c r="C18">
        <f>COUNTIFS(TimeStamps[Committed],"&lt;="&amp;'TS-Calc 31 days'!A18,TimeStamps[Done],"&gt;"&amp;'TS-Calc 31 days'!A18)</f>
        <v>19</v>
      </c>
      <c r="D18">
        <f>COUNTIF(TimeStamps[Done],"="&amp;'TS-Calc 31 days'!A18)</f>
        <v>0</v>
      </c>
      <c r="F18" s="1">
        <f>days31DATA[[#This Row],[Date]]</f>
        <v>41169</v>
      </c>
      <c r="G18">
        <f>G17+days31DATA[[#This Row],[Done]]</f>
        <v>18</v>
      </c>
      <c r="H18">
        <f>days31DATA[[#This Row],[Commited]]</f>
        <v>19</v>
      </c>
      <c r="I18">
        <f>days31DATA[[#This Row],[Options]]</f>
        <v>49</v>
      </c>
    </row>
    <row r="19" spans="1:9" x14ac:dyDescent="0.2">
      <c r="A19" s="1">
        <f t="shared" si="0"/>
        <v>41170</v>
      </c>
      <c r="B19">
        <f>COUNTIFS(TimeStamps[Options],"&lt;="&amp;'TS-Calc 31 days'!A19,TimeStamps[Committed],"&gt;"&amp;'TS-Calc 31 days'!A19)</f>
        <v>46</v>
      </c>
      <c r="C19">
        <f>COUNTIFS(TimeStamps[Committed],"&lt;="&amp;'TS-Calc 31 days'!A19,TimeStamps[Done],"&gt;"&amp;'TS-Calc 31 days'!A19)</f>
        <v>20</v>
      </c>
      <c r="D19">
        <f>COUNTIF(TimeStamps[Done],"="&amp;'TS-Calc 31 days'!A19)</f>
        <v>2</v>
      </c>
      <c r="F19" s="1">
        <f>days31DATA[[#This Row],[Date]]</f>
        <v>41170</v>
      </c>
      <c r="G19">
        <f>G18+days31DATA[[#This Row],[Done]]</f>
        <v>20</v>
      </c>
      <c r="H19">
        <f>days31DATA[[#This Row],[Commited]]</f>
        <v>20</v>
      </c>
      <c r="I19">
        <f>days31DATA[[#This Row],[Options]]</f>
        <v>46</v>
      </c>
    </row>
    <row r="20" spans="1:9" x14ac:dyDescent="0.2">
      <c r="A20" s="1">
        <f t="shared" si="0"/>
        <v>41171</v>
      </c>
      <c r="B20">
        <f>COUNTIFS(TimeStamps[Options],"&lt;="&amp;'TS-Calc 31 days'!A20,TimeStamps[Committed],"&gt;"&amp;'TS-Calc 31 days'!A20)</f>
        <v>46</v>
      </c>
      <c r="C20">
        <f>COUNTIFS(TimeStamps[Committed],"&lt;="&amp;'TS-Calc 31 days'!A20,TimeStamps[Done],"&gt;"&amp;'TS-Calc 31 days'!A20)</f>
        <v>18</v>
      </c>
      <c r="D20">
        <f>COUNTIF(TimeStamps[Done],"="&amp;'TS-Calc 31 days'!A20)</f>
        <v>2</v>
      </c>
      <c r="F20" s="1">
        <f>days31DATA[[#This Row],[Date]]</f>
        <v>41171</v>
      </c>
      <c r="G20">
        <f>G19+days31DATA[[#This Row],[Done]]</f>
        <v>22</v>
      </c>
      <c r="H20">
        <f>days31DATA[[#This Row],[Commited]]</f>
        <v>18</v>
      </c>
      <c r="I20">
        <f>days31DATA[[#This Row],[Options]]</f>
        <v>46</v>
      </c>
    </row>
    <row r="21" spans="1:9" x14ac:dyDescent="0.2">
      <c r="A21" s="1">
        <f t="shared" si="0"/>
        <v>41172</v>
      </c>
      <c r="B21">
        <f>COUNTIFS(TimeStamps[Options],"&lt;="&amp;'TS-Calc 31 days'!A21,TimeStamps[Committed],"&gt;"&amp;'TS-Calc 31 days'!A21)</f>
        <v>46</v>
      </c>
      <c r="C21">
        <f>COUNTIFS(TimeStamps[Committed],"&lt;="&amp;'TS-Calc 31 days'!A21,TimeStamps[Done],"&gt;"&amp;'TS-Calc 31 days'!A21)</f>
        <v>15</v>
      </c>
      <c r="D21">
        <f>COUNTIF(TimeStamps[Done],"="&amp;'TS-Calc 31 days'!A21)</f>
        <v>3</v>
      </c>
      <c r="F21" s="1">
        <f>days31DATA[[#This Row],[Date]]</f>
        <v>41172</v>
      </c>
      <c r="G21">
        <f>G20+days31DATA[[#This Row],[Done]]</f>
        <v>25</v>
      </c>
      <c r="H21">
        <f>days31DATA[[#This Row],[Commited]]</f>
        <v>15</v>
      </c>
      <c r="I21">
        <f>days31DATA[[#This Row],[Options]]</f>
        <v>46</v>
      </c>
    </row>
    <row r="22" spans="1:9" x14ac:dyDescent="0.2">
      <c r="A22" s="1">
        <f t="shared" si="0"/>
        <v>41173</v>
      </c>
      <c r="B22">
        <f>COUNTIFS(TimeStamps[Options],"&lt;="&amp;'TS-Calc 31 days'!A22,TimeStamps[Committed],"&gt;"&amp;'TS-Calc 31 days'!A22)</f>
        <v>42</v>
      </c>
      <c r="C22">
        <f>COUNTIFS(TimeStamps[Committed],"&lt;="&amp;'TS-Calc 31 days'!A22,TimeStamps[Done],"&gt;"&amp;'TS-Calc 31 days'!A22)</f>
        <v>19</v>
      </c>
      <c r="D22">
        <f>COUNTIF(TimeStamps[Done],"="&amp;'TS-Calc 31 days'!A22)</f>
        <v>0</v>
      </c>
      <c r="F22" s="1">
        <f>days31DATA[[#This Row],[Date]]</f>
        <v>41173</v>
      </c>
      <c r="G22">
        <f>G21+days31DATA[[#This Row],[Done]]</f>
        <v>25</v>
      </c>
      <c r="H22">
        <f>days31DATA[[#This Row],[Commited]]</f>
        <v>19</v>
      </c>
      <c r="I22">
        <f>days31DATA[[#This Row],[Options]]</f>
        <v>42</v>
      </c>
    </row>
    <row r="23" spans="1:9" x14ac:dyDescent="0.2">
      <c r="A23" s="1">
        <f t="shared" si="0"/>
        <v>41174</v>
      </c>
      <c r="B23">
        <f>COUNTIFS(TimeStamps[Options],"&lt;="&amp;'TS-Calc 31 days'!A23,TimeStamps[Committed],"&gt;"&amp;'TS-Calc 31 days'!A23)</f>
        <v>42</v>
      </c>
      <c r="C23">
        <f>COUNTIFS(TimeStamps[Committed],"&lt;="&amp;'TS-Calc 31 days'!A23,TimeStamps[Done],"&gt;"&amp;'TS-Calc 31 days'!A23)</f>
        <v>19</v>
      </c>
      <c r="D23">
        <f>COUNTIF(TimeStamps[Done],"="&amp;'TS-Calc 31 days'!A23)</f>
        <v>0</v>
      </c>
      <c r="F23" s="1">
        <f>days31DATA[[#This Row],[Date]]</f>
        <v>41174</v>
      </c>
      <c r="G23">
        <f>G22+days31DATA[[#This Row],[Done]]</f>
        <v>25</v>
      </c>
      <c r="H23">
        <f>days31DATA[[#This Row],[Commited]]</f>
        <v>19</v>
      </c>
      <c r="I23">
        <f>days31DATA[[#This Row],[Options]]</f>
        <v>42</v>
      </c>
    </row>
    <row r="24" spans="1:9" x14ac:dyDescent="0.2">
      <c r="A24" s="1">
        <f t="shared" si="0"/>
        <v>41175</v>
      </c>
      <c r="B24">
        <f>COUNTIFS(TimeStamps[Options],"&lt;="&amp;'TS-Calc 31 days'!A24,TimeStamps[Committed],"&gt;"&amp;'TS-Calc 31 days'!A24)</f>
        <v>42</v>
      </c>
      <c r="C24">
        <f>COUNTIFS(TimeStamps[Committed],"&lt;="&amp;'TS-Calc 31 days'!A24,TimeStamps[Done],"&gt;"&amp;'TS-Calc 31 days'!A24)</f>
        <v>19</v>
      </c>
      <c r="D24">
        <f>COUNTIF(TimeStamps[Done],"="&amp;'TS-Calc 31 days'!A24)</f>
        <v>0</v>
      </c>
      <c r="F24" s="1">
        <f>days31DATA[[#This Row],[Date]]</f>
        <v>41175</v>
      </c>
      <c r="G24">
        <f>G23+days31DATA[[#This Row],[Done]]</f>
        <v>25</v>
      </c>
      <c r="H24">
        <f>days31DATA[[#This Row],[Commited]]</f>
        <v>19</v>
      </c>
      <c r="I24">
        <f>days31DATA[[#This Row],[Options]]</f>
        <v>42</v>
      </c>
    </row>
    <row r="25" spans="1:9" x14ac:dyDescent="0.2">
      <c r="A25" s="1">
        <f t="shared" si="0"/>
        <v>41176</v>
      </c>
      <c r="B25">
        <f>COUNTIFS(TimeStamps[Options],"&lt;="&amp;'TS-Calc 31 days'!A25,TimeStamps[Committed],"&gt;"&amp;'TS-Calc 31 days'!A25)</f>
        <v>40</v>
      </c>
      <c r="C25">
        <f>COUNTIFS(TimeStamps[Committed],"&lt;="&amp;'TS-Calc 31 days'!A25,TimeStamps[Done],"&gt;"&amp;'TS-Calc 31 days'!A25)</f>
        <v>19</v>
      </c>
      <c r="D25">
        <f>COUNTIF(TimeStamps[Done],"="&amp;'TS-Calc 31 days'!A25)</f>
        <v>2</v>
      </c>
      <c r="F25" s="1">
        <f>days31DATA[[#This Row],[Date]]</f>
        <v>41176</v>
      </c>
      <c r="G25">
        <f>G24+days31DATA[[#This Row],[Done]]</f>
        <v>27</v>
      </c>
      <c r="H25">
        <f>days31DATA[[#This Row],[Commited]]</f>
        <v>19</v>
      </c>
      <c r="I25">
        <f>days31DATA[[#This Row],[Options]]</f>
        <v>40</v>
      </c>
    </row>
    <row r="26" spans="1:9" x14ac:dyDescent="0.2">
      <c r="A26" s="1">
        <f t="shared" si="0"/>
        <v>41177</v>
      </c>
      <c r="B26">
        <f>COUNTIFS(TimeStamps[Options],"&lt;="&amp;'TS-Calc 31 days'!A26,TimeStamps[Committed],"&gt;"&amp;'TS-Calc 31 days'!A26)</f>
        <v>40</v>
      </c>
      <c r="C26">
        <f>COUNTIFS(TimeStamps[Committed],"&lt;="&amp;'TS-Calc 31 days'!A26,TimeStamps[Done],"&gt;"&amp;'TS-Calc 31 days'!A26)</f>
        <v>19</v>
      </c>
      <c r="D26">
        <f>COUNTIF(TimeStamps[Done],"="&amp;'TS-Calc 31 days'!A26)</f>
        <v>0</v>
      </c>
      <c r="F26" s="1">
        <f>days31DATA[[#This Row],[Date]]</f>
        <v>41177</v>
      </c>
      <c r="G26">
        <f>G25+days31DATA[[#This Row],[Done]]</f>
        <v>27</v>
      </c>
      <c r="H26">
        <f>days31DATA[[#This Row],[Commited]]</f>
        <v>19</v>
      </c>
      <c r="I26">
        <f>days31DATA[[#This Row],[Options]]</f>
        <v>40</v>
      </c>
    </row>
    <row r="27" spans="1:9" x14ac:dyDescent="0.2">
      <c r="A27" s="1">
        <f t="shared" si="0"/>
        <v>41178</v>
      </c>
      <c r="B27">
        <f>COUNTIFS(TimeStamps[Options],"&lt;="&amp;'TS-Calc 31 days'!A27,TimeStamps[Committed],"&gt;"&amp;'TS-Calc 31 days'!A27)</f>
        <v>40</v>
      </c>
      <c r="C27">
        <f>COUNTIFS(TimeStamps[Committed],"&lt;="&amp;'TS-Calc 31 days'!A27,TimeStamps[Done],"&gt;"&amp;'TS-Calc 31 days'!A27)</f>
        <v>18</v>
      </c>
      <c r="D27">
        <f>COUNTIF(TimeStamps[Done],"="&amp;'TS-Calc 31 days'!A27)</f>
        <v>1</v>
      </c>
      <c r="F27" s="1">
        <f>days31DATA[[#This Row],[Date]]</f>
        <v>41178</v>
      </c>
      <c r="G27">
        <f>G26+days31DATA[[#This Row],[Done]]</f>
        <v>28</v>
      </c>
      <c r="H27">
        <f>days31DATA[[#This Row],[Commited]]</f>
        <v>18</v>
      </c>
      <c r="I27">
        <f>days31DATA[[#This Row],[Options]]</f>
        <v>40</v>
      </c>
    </row>
    <row r="28" spans="1:9" x14ac:dyDescent="0.2">
      <c r="A28" s="1">
        <f t="shared" si="0"/>
        <v>41179</v>
      </c>
      <c r="B28">
        <f>COUNTIFS(TimeStamps[Options],"&lt;="&amp;'TS-Calc 31 days'!A28,TimeStamps[Committed],"&gt;"&amp;'TS-Calc 31 days'!A28)</f>
        <v>40</v>
      </c>
      <c r="C28">
        <f>COUNTIFS(TimeStamps[Committed],"&lt;="&amp;'TS-Calc 31 days'!A28,TimeStamps[Done],"&gt;"&amp;'TS-Calc 31 days'!A28)</f>
        <v>18</v>
      </c>
      <c r="D28">
        <f>COUNTIF(TimeStamps[Done],"="&amp;'TS-Calc 31 days'!A28)</f>
        <v>0</v>
      </c>
      <c r="F28" s="1">
        <f>days31DATA[[#This Row],[Date]]</f>
        <v>41179</v>
      </c>
      <c r="G28">
        <f>G27+days31DATA[[#This Row],[Done]]</f>
        <v>28</v>
      </c>
      <c r="H28">
        <f>days31DATA[[#This Row],[Commited]]</f>
        <v>18</v>
      </c>
      <c r="I28">
        <f>days31DATA[[#This Row],[Options]]</f>
        <v>40</v>
      </c>
    </row>
    <row r="29" spans="1:9" x14ac:dyDescent="0.2">
      <c r="A29" s="1">
        <f t="shared" si="0"/>
        <v>41180</v>
      </c>
      <c r="B29">
        <f>COUNTIFS(TimeStamps[Options],"&lt;="&amp;'TS-Calc 31 days'!A29,TimeStamps[Committed],"&gt;"&amp;'TS-Calc 31 days'!A29)</f>
        <v>39</v>
      </c>
      <c r="C29">
        <f>COUNTIFS(TimeStamps[Committed],"&lt;="&amp;'TS-Calc 31 days'!A29,TimeStamps[Done],"&gt;"&amp;'TS-Calc 31 days'!A29)</f>
        <v>18</v>
      </c>
      <c r="D29">
        <f>COUNTIF(TimeStamps[Done],"="&amp;'TS-Calc 31 days'!A29)</f>
        <v>1</v>
      </c>
      <c r="F29" s="1">
        <f>days31DATA[[#This Row],[Date]]</f>
        <v>41180</v>
      </c>
      <c r="G29">
        <f>G28+days31DATA[[#This Row],[Done]]</f>
        <v>29</v>
      </c>
      <c r="H29">
        <f>days31DATA[[#This Row],[Commited]]</f>
        <v>18</v>
      </c>
      <c r="I29">
        <f>days31DATA[[#This Row],[Options]]</f>
        <v>39</v>
      </c>
    </row>
    <row r="30" spans="1:9" x14ac:dyDescent="0.2">
      <c r="A30" s="1">
        <f t="shared" si="0"/>
        <v>41181</v>
      </c>
      <c r="B30">
        <f>COUNTIFS(TimeStamps[Options],"&lt;="&amp;'TS-Calc 31 days'!A30,TimeStamps[Committed],"&gt;"&amp;'TS-Calc 31 days'!A30)</f>
        <v>39</v>
      </c>
      <c r="C30">
        <f>COUNTIFS(TimeStamps[Committed],"&lt;="&amp;'TS-Calc 31 days'!A30,TimeStamps[Done],"&gt;"&amp;'TS-Calc 31 days'!A30)</f>
        <v>18</v>
      </c>
      <c r="D30">
        <f>COUNTIF(TimeStamps[Done],"="&amp;'TS-Calc 31 days'!A30)</f>
        <v>0</v>
      </c>
      <c r="F30" s="1">
        <f>days31DATA[[#This Row],[Date]]</f>
        <v>41181</v>
      </c>
      <c r="G30">
        <f>G29+days31DATA[[#This Row],[Done]]</f>
        <v>29</v>
      </c>
      <c r="H30">
        <f>days31DATA[[#This Row],[Commited]]</f>
        <v>18</v>
      </c>
      <c r="I30">
        <f>days31DATA[[#This Row],[Options]]</f>
        <v>39</v>
      </c>
    </row>
    <row r="31" spans="1:9" x14ac:dyDescent="0.2">
      <c r="A31" s="1">
        <f t="shared" si="0"/>
        <v>41182</v>
      </c>
      <c r="B31">
        <f>COUNTIFS(TimeStamps[Options],"&lt;="&amp;'TS-Calc 31 days'!A31,TimeStamps[Committed],"&gt;"&amp;'TS-Calc 31 days'!A31)</f>
        <v>39</v>
      </c>
      <c r="C31">
        <f>COUNTIFS(TimeStamps[Committed],"&lt;="&amp;'TS-Calc 31 days'!A31,TimeStamps[Done],"&gt;"&amp;'TS-Calc 31 days'!A31)</f>
        <v>18</v>
      </c>
      <c r="D31">
        <f>COUNTIF(TimeStamps[Done],"="&amp;'TS-Calc 31 days'!A31)</f>
        <v>0</v>
      </c>
      <c r="F31" s="1">
        <f>days31DATA[[#This Row],[Date]]</f>
        <v>41182</v>
      </c>
      <c r="G31">
        <f>G30+days31DATA[[#This Row],[Done]]</f>
        <v>29</v>
      </c>
      <c r="H31">
        <f>days31DATA[[#This Row],[Commited]]</f>
        <v>18</v>
      </c>
      <c r="I31">
        <f>days31DATA[[#This Row],[Options]]</f>
        <v>39</v>
      </c>
    </row>
    <row r="32" spans="1:9" x14ac:dyDescent="0.2">
      <c r="A32" s="1">
        <f t="shared" si="0"/>
        <v>41183</v>
      </c>
      <c r="B32">
        <f>COUNTIFS(TimeStamps[Options],"&lt;="&amp;'TS-Calc 31 days'!A32,TimeStamps[Committed],"&gt;"&amp;'TS-Calc 31 days'!A32)</f>
        <v>39</v>
      </c>
      <c r="C32">
        <f>COUNTIFS(TimeStamps[Committed],"&lt;="&amp;'TS-Calc 31 days'!A32,TimeStamps[Done],"&gt;"&amp;'TS-Calc 31 days'!A32)</f>
        <v>17</v>
      </c>
      <c r="D32">
        <f>COUNTIF(TimeStamps[Done],"="&amp;'TS-Calc 31 days'!A32)</f>
        <v>1</v>
      </c>
      <c r="F32" s="1">
        <f>days31DATA[[#This Row],[Date]]</f>
        <v>41183</v>
      </c>
      <c r="G32">
        <f>G31+days31DATA[[#This Row],[Done]]</f>
        <v>30</v>
      </c>
      <c r="H32">
        <f>days31DATA[[#This Row],[Commited]]</f>
        <v>17</v>
      </c>
      <c r="I32">
        <f>days31DATA[[#This Row],[Options]]</f>
        <v>39</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License</vt:lpstr>
      <vt:lpstr>Timestamp Data</vt:lpstr>
      <vt:lpstr>Stability Metric, Time Stamps</vt:lpstr>
      <vt:lpstr>Stability Metric, Item Count</vt:lpstr>
      <vt:lpstr>ALT</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2016-06-21T16:36:58Z</dcterms:modified>
</cp:coreProperties>
</file>