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8130" tabRatio="672" activeTab="1"/>
  </bookViews>
  <sheets>
    <sheet name="clase" sheetId="1" r:id="rId1"/>
    <sheet name="practica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19" i="2" l="1"/>
  <c r="B37" i="2" l="1"/>
  <c r="B36" i="2"/>
  <c r="B68" i="2"/>
  <c r="B66" i="2"/>
  <c r="B56" i="2"/>
  <c r="B54" i="2"/>
  <c r="B8" i="2"/>
  <c r="AI11" i="1"/>
  <c r="AP78" i="1"/>
  <c r="AP79" i="1" s="1"/>
  <c r="AQ65" i="1"/>
  <c r="Y65" i="1"/>
  <c r="AQ64" i="1"/>
  <c r="Y64" i="1"/>
  <c r="AQ63" i="1"/>
  <c r="Y63" i="1"/>
  <c r="AQ62" i="1"/>
  <c r="Y62" i="1"/>
  <c r="AU61" i="1"/>
  <c r="AQ61" i="1"/>
  <c r="AQ60" i="1"/>
  <c r="AU59" i="1"/>
  <c r="AQ59" i="1"/>
  <c r="AL59" i="1"/>
  <c r="AQ58" i="1"/>
  <c r="AQ57" i="1"/>
  <c r="AL57" i="1"/>
  <c r="AQ56" i="1"/>
  <c r="AQ55" i="1"/>
  <c r="AL55" i="1"/>
  <c r="AM54" i="1"/>
  <c r="AK59" i="1" s="1"/>
  <c r="AI50" i="1"/>
  <c r="AK78" i="1" s="1"/>
  <c r="AU48" i="1"/>
  <c r="C37" i="1"/>
  <c r="AK29" i="1"/>
  <c r="AO23" i="1"/>
  <c r="AK21" i="1"/>
  <c r="AU20" i="1"/>
  <c r="AK20" i="1"/>
  <c r="AK19" i="1"/>
  <c r="K19" i="1"/>
  <c r="BL17" i="1"/>
  <c r="BH17" i="1"/>
  <c r="BC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U26" i="1" s="1"/>
  <c r="AA8" i="1"/>
  <c r="AB8" i="1" s="1"/>
  <c r="AB9" i="1" s="1"/>
  <c r="AB10" i="1" s="1"/>
  <c r="AB11" i="1" s="1"/>
  <c r="AB12" i="1" s="1"/>
  <c r="AB13" i="1" s="1"/>
  <c r="AB14" i="1" s="1"/>
  <c r="O8" i="1"/>
  <c r="G8" i="1"/>
  <c r="W51" i="1"/>
  <c r="AU34" i="1"/>
  <c r="AJ56" i="1" l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M55" i="1" s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J58" i="1"/>
  <c r="AJ55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66" i="1" l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<sst xmlns="http://schemas.openxmlformats.org/spreadsheetml/2006/main" count="265" uniqueCount="196">
  <si>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</si>
  <si>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</si>
  <si>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</si>
  <si>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</si>
  <si>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</si>
  <si>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</si>
  <si>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</si>
  <si>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</si>
  <si>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</si>
  <si>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</si>
  <si>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</si>
  <si>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</si>
  <si>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</si>
  <si>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</si>
  <si>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</si>
  <si>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</si>
  <si>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</si>
  <si>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</si>
  <si>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</si>
  <si>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</si>
  <si>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</si>
  <si>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</si>
  <si>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</si>
  <si>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</si>
  <si>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</si>
  <si>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</si>
  <si>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</si>
  <si>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</si>
  <si>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</si>
  <si>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</si>
  <si>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</si>
  <si>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</si>
  <si>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</si>
  <si>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</si>
  <si>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</si>
  <si>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</si>
  <si>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</si>
  <si>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</si>
  <si>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</si>
  <si>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</si>
  <si>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</si>
  <si>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</si>
  <si>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</si>
  <si>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</si>
  <si>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</si>
  <si>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</si>
  <si>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</si>
  <si>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</si>
  <si>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</si>
  <si>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</si>
  <si>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</si>
  <si>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</si>
  <si>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</si>
  <si>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</si>
  <si>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</si>
  <si>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</si>
  <si>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</si>
  <si>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</si>
  <si>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</si>
  <si>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</si>
  <si>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</si>
  <si>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</si>
  <si>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</si>
  <si>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</si>
  <si>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</si>
  <si>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</si>
  <si>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</si>
  <si>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</si>
  <si>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</si>
  <si>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</si>
  <si>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</si>
  <si>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</si>
  <si>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</si>
  <si>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</si>
  <si>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</si>
  <si>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</si>
  <si>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</si>
  <si>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</si>
  <si>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</si>
  <si>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</si>
  <si>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</si>
  <si>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</si>
  <si>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</si>
  <si>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</si>
  <si>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</si>
  <si>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</si>
  <si>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</si>
  <si>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</si>
  <si>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</si>
  <si>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</si>
  <si>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</si>
  <si>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</si>
  <si>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</si>
  <si>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</si>
  <si>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</si>
  <si>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</si>
  <si>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</si>
  <si>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</si>
  <si>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</si>
  <si>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</si>
  <si>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</si>
  <si>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</si>
  <si>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</si>
  <si>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</si>
  <si>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</si>
  <si>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</si>
  <si>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</si>
  <si>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</si>
  <si>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</si>
  <si>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</si>
  <si>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</si>
  <si>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</si>
  <si>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</si>
  <si>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</si>
  <si>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</si>
  <si>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</si>
  <si>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</si>
  <si>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</si>
  <si>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</si>
  <si>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</si>
  <si>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</si>
  <si>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</si>
  <si>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</si>
  <si>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</si>
  <si>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</si>
  <si>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</si>
  <si>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</si>
  <si>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</si>
  <si>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</si>
  <si>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</si>
  <si>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</si>
  <si>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</si>
  <si>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</si>
  <si>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</si>
  <si>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</si>
  <si>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</si>
  <si>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</si>
  <si>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</si>
  <si>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</si>
  <si>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</si>
  <si>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</si>
  <si>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</si>
  <si>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</si>
  <si>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</si>
  <si>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</si>
  <si>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</si>
  <si>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</si>
  <si>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</si>
  <si>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</si>
  <si>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</si>
  <si>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</si>
  <si>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</si>
  <si>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</si>
  <si>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</si>
  <si>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</si>
  <si>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</si>
  <si>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</si>
  <si>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</si>
  <si>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EJERCICIO #1</t>
  </si>
  <si>
    <t>SOLUCION:</t>
  </si>
  <si>
    <t>inversion:</t>
  </si>
  <si>
    <t>i:</t>
  </si>
  <si>
    <t>nper</t>
  </si>
  <si>
    <t>retiro:</t>
  </si>
  <si>
    <t>EJERICICIO#2</t>
  </si>
  <si>
    <t xml:space="preserve"> inversion</t>
  </si>
  <si>
    <t>tasa de interes anual</t>
  </si>
  <si>
    <t>tasa de interes mensual</t>
  </si>
  <si>
    <t>EJERCICIO # 3</t>
  </si>
  <si>
    <t>inversion</t>
  </si>
  <si>
    <t>tasa de interes menual</t>
  </si>
  <si>
    <t>tasa de interes  anual</t>
  </si>
  <si>
    <t>EJERCICIO # 4</t>
  </si>
  <si>
    <t>valor actual</t>
  </si>
  <si>
    <t>tasa anual</t>
  </si>
  <si>
    <t>EJERCICIO # 5</t>
  </si>
  <si>
    <t>EJERCICIO# 6</t>
  </si>
  <si>
    <t>valor presente</t>
  </si>
  <si>
    <t>la factura pagará</t>
  </si>
  <si>
    <t>EJERCICIO # 7</t>
  </si>
  <si>
    <t>renta?</t>
  </si>
  <si>
    <t>valor futuro</t>
  </si>
  <si>
    <t>debe depositAR</t>
  </si>
  <si>
    <t>su interes es</t>
  </si>
  <si>
    <t>tasa diaria</t>
  </si>
  <si>
    <t>AHORRO TOTAL</t>
  </si>
  <si>
    <t>INTERES GANADO</t>
  </si>
  <si>
    <t xml:space="preserve"> INTERES MENSUAL</t>
  </si>
  <si>
    <t>CAPITALIZACION</t>
  </si>
  <si>
    <t>PERIODO</t>
  </si>
  <si>
    <t>1 SEMESTRE</t>
  </si>
  <si>
    <t>2 SEMESTRE</t>
  </si>
  <si>
    <t>3 SEMESTRE</t>
  </si>
  <si>
    <t>4 SEMESTRE</t>
  </si>
  <si>
    <t>5 SEMESTRE</t>
  </si>
  <si>
    <t>6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</si>
</sst>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&quot;$&quot;\ #,##0.00_);[Red]\(&quot;$&quot;\ 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%"/>
  </numFmts>
  <fonts count="1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3" fontId="10" fillId="0" borderId="0" applyFont="0" applyFill="0" applyBorder="0" applyAlignment="0" applyProtection="0"/>
  </cellStyleXfs>
  <cellXfs count="10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4" fillId="0" borderId="2" xfId="1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1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5" fillId="0" borderId="9" xfId="0" applyFont="1" applyBorder="1"/>
    <xf numFmtId="0" fontId="0" fillId="0" borderId="10" xfId="0" applyBorder="1"/>
    <xf numFmtId="0" fontId="6" fillId="0" borderId="0" xfId="1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6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1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4" fillId="0" borderId="16" xfId="1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4" fillId="0" borderId="18" xfId="1" applyBorder="1" applyAlignment="1">
      <alignment horizontal="center"/>
    </xf>
    <xf numFmtId="166" fontId="0" fillId="0" borderId="19" xfId="0" applyNumberFormat="1" applyBorder="1"/>
    <xf numFmtId="0" fontId="7" fillId="0" borderId="2" xfId="1" applyFont="1" applyBorder="1" applyAlignment="1">
      <alignment horizontal="center"/>
    </xf>
    <xf numFmtId="166" fontId="8" fillId="0" borderId="0" xfId="0" applyNumberFormat="1" applyFont="1" applyBorder="1"/>
    <xf numFmtId="166" fontId="8" fillId="0" borderId="3" xfId="0" applyNumberFormat="1" applyFont="1" applyBorder="1"/>
    <xf numFmtId="0" fontId="4" fillId="0" borderId="2" xfId="1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0" fontId="9" fillId="0" borderId="0" xfId="0" applyFont="1"/>
    <xf numFmtId="0" fontId="3" fillId="0" borderId="1" xfId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Border="1"/>
    <xf numFmtId="0" fontId="9" fillId="0" borderId="21" xfId="0" applyFont="1" applyBorder="1"/>
    <xf numFmtId="0" fontId="9" fillId="0" borderId="22" xfId="0" applyFont="1" applyBorder="1"/>
    <xf numFmtId="0" fontId="0" fillId="0" borderId="23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24" xfId="0" applyBorder="1"/>
    <xf numFmtId="164" fontId="0" fillId="0" borderId="25" xfId="0" applyNumberFormat="1" applyBorder="1"/>
    <xf numFmtId="9" fontId="0" fillId="0" borderId="23" xfId="0" applyNumberFormat="1" applyBorder="1"/>
    <xf numFmtId="1" fontId="0" fillId="0" borderId="23" xfId="0" applyNumberFormat="1" applyBorder="1"/>
    <xf numFmtId="43" fontId="0" fillId="0" borderId="25" xfId="2" applyFont="1" applyBorder="1"/>
    <xf numFmtId="0" fontId="9" fillId="0" borderId="20" xfId="0" applyFont="1" applyBorder="1"/>
    <xf numFmtId="0" fontId="0" fillId="0" borderId="21" xfId="0" applyBorder="1"/>
    <xf numFmtId="10" fontId="0" fillId="0" borderId="23" xfId="0" applyNumberFormat="1" applyBorder="1"/>
    <xf numFmtId="0" fontId="9" fillId="0" borderId="26" xfId="0" applyFont="1" applyBorder="1"/>
    <xf numFmtId="0" fontId="0" fillId="0" borderId="26" xfId="0" applyBorder="1"/>
    <xf numFmtId="2" fontId="0" fillId="0" borderId="23" xfId="0" applyNumberFormat="1" applyBorder="1"/>
    <xf numFmtId="0" fontId="0" fillId="0" borderId="27" xfId="0" applyBorder="1"/>
    <xf numFmtId="0" fontId="0" fillId="0" borderId="25" xfId="0" applyBorder="1"/>
    <xf numFmtId="168" fontId="0" fillId="0" borderId="23" xfId="0" applyNumberFormat="1" applyBorder="1"/>
    <xf numFmtId="2" fontId="0" fillId="0" borderId="25" xfId="0" applyNumberFormat="1" applyBorder="1"/>
  </cellXfs>
  <cellStyles count="3">
    <cellStyle name="Millares" xfId="2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31</xdr:row>
      <xdr:rowOff>79155</xdr:rowOff>
    </xdr:from>
    <xdr:to>
      <xdr:col>8</xdr:col>
      <xdr:colOff>610920</xdr:colOff>
      <xdr:row>31</xdr:row>
      <xdr:rowOff>88875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30</xdr:row>
      <xdr:rowOff>162015</xdr:rowOff>
    </xdr:from>
    <xdr:to>
      <xdr:col>4</xdr:col>
      <xdr:colOff>519120</xdr:colOff>
      <xdr:row>31</xdr:row>
      <xdr:rowOff>155475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31</xdr:row>
      <xdr:rowOff>94275</xdr:rowOff>
    </xdr:from>
    <xdr:to>
      <xdr:col>3</xdr:col>
      <xdr:colOff>174960</xdr:colOff>
      <xdr:row>35</xdr:row>
      <xdr:rowOff>130755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31</xdr:row>
      <xdr:rowOff>80235</xdr:rowOff>
    </xdr:from>
    <xdr:to>
      <xdr:col>6</xdr:col>
      <xdr:colOff>311400</xdr:colOff>
      <xdr:row>35</xdr:row>
      <xdr:rowOff>116715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31</xdr:row>
      <xdr:rowOff>315</xdr:rowOff>
    </xdr:from>
    <xdr:to>
      <xdr:col>2</xdr:col>
      <xdr:colOff>437400</xdr:colOff>
      <xdr:row>32</xdr:row>
      <xdr:rowOff>52095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30</xdr:row>
      <xdr:rowOff>162015</xdr:rowOff>
    </xdr:from>
    <xdr:to>
      <xdr:col>8</xdr:col>
      <xdr:colOff>597600</xdr:colOff>
      <xdr:row>31</xdr:row>
      <xdr:rowOff>155475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203760</xdr:colOff>
      <xdr:row>23</xdr:row>
      <xdr:rowOff>133920</xdr:rowOff>
    </xdr:from>
    <xdr:to>
      <xdr:col>23</xdr:col>
      <xdr:colOff>261000</xdr:colOff>
      <xdr:row>27</xdr:row>
      <xdr:rowOff>565200</xdr:rowOff>
    </xdr:to>
    <xdr:sp macro="" textlink="">
      <xdr:nvSpPr>
        <xdr:cNvPr id="8" name="CustomShape 1"/>
        <xdr:cNvSpPr/>
      </xdr:nvSpPr>
      <xdr:spPr>
        <a:xfrm>
          <a:off x="21849480" y="5011200"/>
          <a:ext cx="57240" cy="113220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540</xdr:colOff>
      <xdr:row>21</xdr:row>
      <xdr:rowOff>119880</xdr:rowOff>
    </xdr:from>
    <xdr:to>
      <xdr:col>24</xdr:col>
      <xdr:colOff>273600</xdr:colOff>
      <xdr:row>23</xdr:row>
      <xdr:rowOff>105480</xdr:rowOff>
    </xdr:to>
    <xdr:sp macro="" textlink="">
      <xdr:nvSpPr>
        <xdr:cNvPr id="9" name="CustomShape 1"/>
        <xdr:cNvSpPr/>
      </xdr:nvSpPr>
      <xdr:spPr>
        <a:xfrm>
          <a:off x="21458880" y="46465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260280</xdr:colOff>
      <xdr:row>26</xdr:row>
      <xdr:rowOff>40320</xdr:rowOff>
    </xdr:from>
    <xdr:to>
      <xdr:col>31</xdr:col>
      <xdr:colOff>215280</xdr:colOff>
      <xdr:row>27</xdr:row>
      <xdr:rowOff>76320</xdr:rowOff>
    </xdr:to>
    <xdr:sp macro="" textlink="">
      <xdr:nvSpPr>
        <xdr:cNvPr id="10" name="CustomShape 1"/>
        <xdr:cNvSpPr/>
      </xdr:nvSpPr>
      <xdr:spPr>
        <a:xfrm>
          <a:off x="21906000" y="5443200"/>
          <a:ext cx="7002720" cy="21132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833040</xdr:colOff>
      <xdr:row>24</xdr:row>
      <xdr:rowOff>65520</xdr:rowOff>
    </xdr:from>
    <xdr:to>
      <xdr:col>24</xdr:col>
      <xdr:colOff>896040</xdr:colOff>
      <xdr:row>27</xdr:row>
      <xdr:rowOff>516960</xdr:rowOff>
    </xdr:to>
    <xdr:sp macro="" textlink="">
      <xdr:nvSpPr>
        <xdr:cNvPr id="11" name="CustomShape 1"/>
        <xdr:cNvSpPr/>
      </xdr:nvSpPr>
      <xdr:spPr>
        <a:xfrm>
          <a:off x="23237640" y="5118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390600</xdr:colOff>
      <xdr:row>22</xdr:row>
      <xdr:rowOff>27360</xdr:rowOff>
    </xdr:from>
    <xdr:to>
      <xdr:col>25</xdr:col>
      <xdr:colOff>391320</xdr:colOff>
      <xdr:row>24</xdr:row>
      <xdr:rowOff>12960</xdr:rowOff>
    </xdr:to>
    <xdr:sp macro="" textlink="">
      <xdr:nvSpPr>
        <xdr:cNvPr id="12" name="CustomShape 1"/>
        <xdr:cNvSpPr/>
      </xdr:nvSpPr>
      <xdr:spPr>
        <a:xfrm>
          <a:off x="22795200" y="47293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681480</xdr:colOff>
      <xdr:row>24</xdr:row>
      <xdr:rowOff>78120</xdr:rowOff>
    </xdr:from>
    <xdr:to>
      <xdr:col>26</xdr:col>
      <xdr:colOff>744480</xdr:colOff>
      <xdr:row>27</xdr:row>
      <xdr:rowOff>529560</xdr:rowOff>
    </xdr:to>
    <xdr:sp macro="" textlink="">
      <xdr:nvSpPr>
        <xdr:cNvPr id="13" name="CustomShape 1"/>
        <xdr:cNvSpPr/>
      </xdr:nvSpPr>
      <xdr:spPr>
        <a:xfrm>
          <a:off x="25063560" y="51307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38160</xdr:colOff>
      <xdr:row>21</xdr:row>
      <xdr:rowOff>135000</xdr:rowOff>
    </xdr:from>
    <xdr:to>
      <xdr:col>27</xdr:col>
      <xdr:colOff>698400</xdr:colOff>
      <xdr:row>23</xdr:row>
      <xdr:rowOff>120600</xdr:rowOff>
    </xdr:to>
    <xdr:sp macro="" textlink="">
      <xdr:nvSpPr>
        <xdr:cNvPr id="14" name="CustomShape 1"/>
        <xdr:cNvSpPr/>
      </xdr:nvSpPr>
      <xdr:spPr>
        <a:xfrm>
          <a:off x="24420240" y="466164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29</xdr:col>
      <xdr:colOff>395280</xdr:colOff>
      <xdr:row>24</xdr:row>
      <xdr:rowOff>29520</xdr:rowOff>
    </xdr:from>
    <xdr:to>
      <xdr:col>29</xdr:col>
      <xdr:colOff>458280</xdr:colOff>
      <xdr:row>27</xdr:row>
      <xdr:rowOff>480960</xdr:rowOff>
    </xdr:to>
    <xdr:sp macro="" textlink="">
      <xdr:nvSpPr>
        <xdr:cNvPr id="15" name="CustomShape 1"/>
        <xdr:cNvSpPr/>
      </xdr:nvSpPr>
      <xdr:spPr>
        <a:xfrm>
          <a:off x="27571320" y="5082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439920</xdr:colOff>
      <xdr:row>21</xdr:row>
      <xdr:rowOff>111240</xdr:rowOff>
    </xdr:from>
    <xdr:to>
      <xdr:col>30</xdr:col>
      <xdr:colOff>567090</xdr:colOff>
      <xdr:row>23</xdr:row>
      <xdr:rowOff>96840</xdr:rowOff>
    </xdr:to>
    <xdr:sp macro="" textlink="">
      <xdr:nvSpPr>
        <xdr:cNvPr id="16" name="CustomShape 1"/>
        <xdr:cNvSpPr/>
      </xdr:nvSpPr>
      <xdr:spPr>
        <a:xfrm>
          <a:off x="26857080" y="463788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302400</xdr:colOff>
      <xdr:row>27</xdr:row>
      <xdr:rowOff>727920</xdr:rowOff>
    </xdr:from>
    <xdr:to>
      <xdr:col>24</xdr:col>
      <xdr:colOff>851400</xdr:colOff>
      <xdr:row>27</xdr:row>
      <xdr:rowOff>842400</xdr:rowOff>
    </xdr:to>
    <xdr:sp macro="" textlink="">
      <xdr:nvSpPr>
        <xdr:cNvPr id="17" name="CustomShape 1"/>
        <xdr:cNvSpPr/>
      </xdr:nvSpPr>
      <xdr:spPr>
        <a:xfrm>
          <a:off x="21948120" y="6306120"/>
          <a:ext cx="130788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28</xdr:row>
      <xdr:rowOff>81855</xdr:rowOff>
    </xdr:from>
    <xdr:to>
      <xdr:col>24</xdr:col>
      <xdr:colOff>762840</xdr:colOff>
      <xdr:row>29</xdr:row>
      <xdr:rowOff>73515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zoomScaleNormal="100" workbookViewId="0">
      <selection activeCell="AX18" sqref="AX18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70" t="s">
        <v>0</v>
      </c>
      <c r="AU1" s="70"/>
      <c r="AV1" s="70"/>
      <c r="AW1" s="70"/>
      <c r="AX1" s="70"/>
    </row>
    <row r="2" spans="2:64">
      <c r="AT2" s="1"/>
      <c r="AW2" s="2"/>
      <c r="AX2" s="3"/>
    </row>
    <row r="3" spans="2:64">
      <c r="AH3" s="72" t="s">
        <v>1</v>
      </c>
      <c r="AI3" s="72"/>
      <c r="AJ3" s="72"/>
      <c r="AK3" s="72"/>
      <c r="AL3" s="72"/>
      <c r="AM3" s="72"/>
      <c r="AN3" s="72"/>
      <c r="AO3" s="72"/>
      <c r="AT3" s="1" t="s">
        <v>2</v>
      </c>
      <c r="AU3">
        <v>15000</v>
      </c>
      <c r="AW3" s="2"/>
      <c r="AX3" s="3"/>
      <c r="BA3" s="76" t="s">
        <v>3</v>
      </c>
      <c r="BB3" s="76"/>
      <c r="BC3" s="76"/>
      <c r="BF3" s="76" t="s">
        <v>4</v>
      </c>
      <c r="BG3" s="76"/>
      <c r="BH3" s="76"/>
      <c r="BJ3" s="76" t="s">
        <v>5</v>
      </c>
      <c r="BK3" s="76"/>
      <c r="BL3" s="76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3" t="s">
        <v>11</v>
      </c>
      <c r="C5" s="83"/>
      <c r="D5" s="83"/>
      <c r="E5" s="83"/>
      <c r="F5" s="83"/>
      <c r="G5" s="83"/>
      <c r="H5" s="83"/>
      <c r="J5" s="83" t="s">
        <v>12</v>
      </c>
      <c r="K5" s="83"/>
      <c r="L5" s="83"/>
      <c r="M5" s="83"/>
      <c r="N5" s="83"/>
      <c r="O5" s="83"/>
      <c r="P5" s="83"/>
      <c r="Q5" s="83"/>
      <c r="R5" s="83"/>
      <c r="U5" s="83" t="s">
        <v>13</v>
      </c>
      <c r="V5" s="83"/>
      <c r="W5" s="83"/>
      <c r="X5" s="83"/>
      <c r="Y5" s="83"/>
      <c r="Z5" s="83"/>
      <c r="AA5" s="83"/>
      <c r="AB5" s="83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74" t="s">
        <v>18</v>
      </c>
      <c r="AK6" s="74"/>
      <c r="AL6" s="74"/>
      <c r="AM6" s="74"/>
      <c r="AN6" s="74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4" t="s">
        <v>28</v>
      </c>
      <c r="AK7" s="84"/>
      <c r="AL7" s="84"/>
      <c r="AM7" s="84"/>
      <c r="AN7" s="84"/>
      <c r="AO7" s="84"/>
      <c r="AT7" s="82" t="s">
        <v>29</v>
      </c>
      <c r="AU7" s="82"/>
      <c r="AV7" s="82"/>
      <c r="AW7" s="82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84"/>
      <c r="AK8" s="84"/>
      <c r="AL8" s="84"/>
      <c r="AM8" s="84"/>
      <c r="AN8" s="84"/>
      <c r="AO8" s="84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74" t="s">
        <v>41</v>
      </c>
      <c r="W13" s="74"/>
      <c r="X13" s="74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74" t="s">
        <v>47</v>
      </c>
      <c r="C16" s="74"/>
      <c r="D16" s="74"/>
      <c r="E16" s="74"/>
      <c r="F16" s="74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64" t="s">
        <v>48</v>
      </c>
      <c r="AO16" s="64"/>
      <c r="AP16" s="64"/>
      <c r="AQ16" s="64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70" t="s">
        <v>49</v>
      </c>
      <c r="AI17" s="70"/>
      <c r="AJ17" s="70"/>
      <c r="AK17" s="70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390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66" t="s">
        <v>67</v>
      </c>
      <c r="M21" s="66"/>
      <c r="N21" s="66"/>
      <c r="O21" s="66"/>
      <c r="P21" s="66"/>
      <c r="Q21" s="66"/>
      <c r="R21" s="66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80" t="s">
        <v>72</v>
      </c>
      <c r="M22" s="80"/>
      <c r="N22" s="80"/>
      <c r="O22" s="80"/>
      <c r="P22" s="80"/>
      <c r="Q22" s="80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70" t="s">
        <v>77</v>
      </c>
      <c r="C26" s="70"/>
      <c r="D26" s="70"/>
      <c r="E26" s="70"/>
      <c r="F26" s="70"/>
      <c r="G26" s="70"/>
      <c r="H26" s="70"/>
      <c r="I26" s="70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78" t="s">
        <v>79</v>
      </c>
      <c r="D27" s="78"/>
      <c r="E27" s="78"/>
      <c r="F27" s="78"/>
      <c r="I27" s="3"/>
      <c r="U27" s="1" t="s">
        <v>80</v>
      </c>
      <c r="V27">
        <v>5000</v>
      </c>
      <c r="AF27" s="3"/>
      <c r="AH27" s="81" t="s">
        <v>81</v>
      </c>
      <c r="AI27" s="81"/>
      <c r="AJ27" s="81"/>
      <c r="AK27" s="81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78" t="s">
        <v>83</v>
      </c>
      <c r="E28" s="78"/>
      <c r="F28" s="78"/>
      <c r="G28" s="78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79" t="s">
        <v>89</v>
      </c>
      <c r="AU28" s="79"/>
      <c r="AV28" s="28" t="s">
        <v>90</v>
      </c>
      <c r="AX28" s="3"/>
    </row>
    <row r="29" spans="2:64">
      <c r="B29" s="1" t="s">
        <v>91</v>
      </c>
      <c r="C29" s="11">
        <v>42155</v>
      </c>
      <c r="D29" s="78" t="s">
        <v>92</v>
      </c>
      <c r="E29" s="78"/>
      <c r="F29" s="78"/>
      <c r="G29" s="78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79" t="s">
        <v>93</v>
      </c>
      <c r="AU29" s="79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79" t="s">
        <v>89</v>
      </c>
      <c r="AU30" s="79"/>
      <c r="AV30" s="5">
        <v>0.95</v>
      </c>
      <c r="AX30" s="3"/>
    </row>
    <row r="31" spans="2:64">
      <c r="B31" s="1" t="s">
        <v>45</v>
      </c>
      <c r="C31">
        <v>2</v>
      </c>
      <c r="D31" s="74" t="s">
        <v>47</v>
      </c>
      <c r="E31" s="74"/>
      <c r="F31" s="74"/>
      <c r="G31" s="74"/>
      <c r="H31" s="74"/>
      <c r="I31" s="3"/>
      <c r="U31" s="1" t="s">
        <v>96</v>
      </c>
      <c r="V31" t="e">
        <v>#VALUE!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75" t="s">
        <v>101</v>
      </c>
      <c r="C34" s="75"/>
      <c r="D34" s="75"/>
      <c r="E34" s="75"/>
      <c r="F34" s="75"/>
      <c r="G34" s="75"/>
      <c r="H34" s="75"/>
      <c r="I34" s="75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14" t="e">
        <f ca="1">tirm(AW8:AW16,AV29,AV30)</f>
        <v>#NAME?</v>
      </c>
      <c r="AV34" s="14"/>
      <c r="AW34" s="14"/>
      <c r="AX34" s="15"/>
    </row>
    <row r="35" spans="2:50">
      <c r="B35" s="75" t="s">
        <v>103</v>
      </c>
      <c r="C35" s="75"/>
      <c r="D35" s="75"/>
      <c r="E35" s="75"/>
      <c r="F35" s="75"/>
      <c r="G35" s="75"/>
      <c r="H35" s="75"/>
      <c r="I35" s="75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76" t="s">
        <v>106</v>
      </c>
      <c r="AU39" s="76"/>
      <c r="AV39" s="76"/>
      <c r="AW39" s="76"/>
      <c r="AX39" s="76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77" t="s">
        <v>107</v>
      </c>
      <c r="E43" s="77"/>
      <c r="F43" s="77"/>
      <c r="G43" s="14"/>
      <c r="H43" s="14"/>
      <c r="I43" s="15"/>
      <c r="AT43" s="1"/>
      <c r="AX43" s="3"/>
    </row>
    <row r="44" spans="2:50">
      <c r="U44" s="72" t="s">
        <v>108</v>
      </c>
      <c r="V44" s="72"/>
      <c r="W44" s="72"/>
      <c r="X44" s="72"/>
      <c r="Y44" s="72"/>
      <c r="Z44" s="72"/>
      <c r="AA44" s="72"/>
      <c r="AB44" s="72"/>
      <c r="AC44" s="72"/>
      <c r="AD44" s="72"/>
      <c r="AT44" s="1"/>
      <c r="AX44" s="3"/>
    </row>
    <row r="45" spans="2:50">
      <c r="U45" s="1"/>
      <c r="AD45" s="3"/>
      <c r="AH45" s="70" t="s">
        <v>109</v>
      </c>
      <c r="AI45" s="70"/>
      <c r="AJ45" s="70"/>
      <c r="AK45" s="70"/>
      <c r="AL45" s="70"/>
      <c r="AM45" s="70"/>
      <c r="AN45" s="70"/>
      <c r="AT45" s="1"/>
      <c r="AX45" s="3"/>
    </row>
    <row r="46" spans="2:50">
      <c r="U46" s="65" t="s">
        <v>110</v>
      </c>
      <c r="V46" s="65"/>
      <c r="W46" s="5">
        <v>5.1999999999999998E-2</v>
      </c>
      <c r="AD46" s="3"/>
      <c r="AH46" s="1"/>
      <c r="AN46" s="3"/>
      <c r="AO46" s="70" t="s">
        <v>111</v>
      </c>
      <c r="AP46" s="70"/>
      <c r="AQ46" s="70"/>
      <c r="AR46" s="70"/>
      <c r="AT46" s="73" t="s">
        <v>112</v>
      </c>
      <c r="AU46" s="73"/>
      <c r="AV46" s="73"/>
      <c r="AW46" s="73"/>
      <c r="AX46" s="3"/>
    </row>
    <row r="47" spans="2:50">
      <c r="U47" s="65" t="s">
        <v>113</v>
      </c>
      <c r="V47" s="65"/>
      <c r="W47">
        <v>2</v>
      </c>
      <c r="X47" s="66" t="s">
        <v>114</v>
      </c>
      <c r="Y47" s="66"/>
      <c r="Z47" s="66"/>
      <c r="AA47" s="66"/>
      <c r="AB47" s="66"/>
      <c r="AC47" s="66"/>
      <c r="AD47" s="66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67" t="s">
        <v>123</v>
      </c>
      <c r="AW48" s="67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68" t="s">
        <v>129</v>
      </c>
      <c r="V51" s="68"/>
      <c r="W51" s="17" t="e">
        <f ca="1">EFFECTIVE(W46,W47)</f>
        <v>#NAME?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69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46">
        <f t="shared" ref="AJ55:AJ78" si="6">IPMT($AI$50,AH55,$AI$49,-$AM$54)</f>
        <v>48.75</v>
      </c>
      <c r="AK55" s="46">
        <f t="shared" ref="AK55:AK78" si="7">PPMT($AI$50,AH55,$AI$49,-$AM$54)</f>
        <v>1226.7986550605017</v>
      </c>
      <c r="AL55" s="46">
        <f t="shared" ref="AL55:AL78" si="8">PMT($AI$50,$AI$49,-$AI$47)</f>
        <v>1275.5486550605017</v>
      </c>
      <c r="AM55" s="52">
        <f t="shared" ref="AM55:AM78" si="9">AI55-AK55</f>
        <v>28773.201344939498</v>
      </c>
      <c r="AO55" s="50">
        <v>1</v>
      </c>
      <c r="AP55" s="69"/>
      <c r="AQ55" s="46">
        <f t="shared" ref="AQ55:AQ65" si="10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70" t="s">
        <v>144</v>
      </c>
      <c r="V56" s="70"/>
      <c r="W56" s="70"/>
      <c r="X56" s="70"/>
      <c r="Y56" s="70"/>
      <c r="Z56" s="70"/>
      <c r="AH56" s="50">
        <v>2</v>
      </c>
      <c r="AI56" s="46">
        <f t="shared" si="5"/>
        <v>28773.201344939498</v>
      </c>
      <c r="AJ56" s="46">
        <f t="shared" si="6"/>
        <v>46.756452185526683</v>
      </c>
      <c r="AK56" s="46">
        <f t="shared" si="7"/>
        <v>1228.7922028749749</v>
      </c>
      <c r="AL56" s="46">
        <f t="shared" si="8"/>
        <v>1275.5486550605017</v>
      </c>
      <c r="AM56" s="52">
        <f t="shared" si="9"/>
        <v>27544.409142064524</v>
      </c>
      <c r="AO56" s="50">
        <v>2</v>
      </c>
      <c r="AP56" s="69"/>
      <c r="AQ56" s="46">
        <f t="shared" si="10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65" t="s">
        <v>6</v>
      </c>
      <c r="V57" s="65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6"/>
        <v>44.759664855854858</v>
      </c>
      <c r="AK57" s="46">
        <f t="shared" si="7"/>
        <v>1230.7889902046468</v>
      </c>
      <c r="AL57" s="46">
        <f t="shared" si="8"/>
        <v>1275.5486550605017</v>
      </c>
      <c r="AM57" s="52">
        <f t="shared" si="9"/>
        <v>26313.620151859875</v>
      </c>
      <c r="AO57" s="50">
        <v>3</v>
      </c>
      <c r="AP57" s="69"/>
      <c r="AQ57" s="46">
        <f t="shared" si="10"/>
        <v>3927.2727272727275</v>
      </c>
      <c r="AR57" s="52"/>
      <c r="AT57" s="1"/>
      <c r="AX57" s="3"/>
    </row>
    <row r="58" spans="21:50">
      <c r="U58" s="65" t="s">
        <v>146</v>
      </c>
      <c r="V58" s="65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6"/>
        <v>42.75963274677229</v>
      </c>
      <c r="AK58" s="46">
        <f t="shared" si="7"/>
        <v>1232.7890223137294</v>
      </c>
      <c r="AL58" s="46">
        <f t="shared" si="8"/>
        <v>1275.5486550605017</v>
      </c>
      <c r="AM58" s="52">
        <f t="shared" si="9"/>
        <v>25080.831129546146</v>
      </c>
      <c r="AO58" s="50">
        <v>4</v>
      </c>
      <c r="AP58" s="69"/>
      <c r="AQ58" s="46">
        <f t="shared" si="10"/>
        <v>3436.3636363636365</v>
      </c>
      <c r="AR58" s="52"/>
      <c r="AT58" s="1"/>
      <c r="AX58" s="3"/>
    </row>
    <row r="59" spans="21:50">
      <c r="U59" s="65" t="s">
        <v>148</v>
      </c>
      <c r="V59" s="65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6"/>
        <v>40.756350585512486</v>
      </c>
      <c r="AK59" s="46">
        <f t="shared" si="7"/>
        <v>1234.7923044749891</v>
      </c>
      <c r="AL59" s="46">
        <f t="shared" si="8"/>
        <v>1275.5486550605017</v>
      </c>
      <c r="AM59" s="52">
        <f t="shared" si="9"/>
        <v>23846.038825071158</v>
      </c>
      <c r="AO59" s="50">
        <v>5</v>
      </c>
      <c r="AP59" s="69"/>
      <c r="AQ59" s="46">
        <f t="shared" si="10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6"/>
        <v>38.749813090740631</v>
      </c>
      <c r="AK60" s="46">
        <f t="shared" si="7"/>
        <v>1236.798841969761</v>
      </c>
      <c r="AL60" s="46">
        <f t="shared" si="8"/>
        <v>1275.5486550605017</v>
      </c>
      <c r="AM60" s="52">
        <f t="shared" si="9"/>
        <v>22609.239983101397</v>
      </c>
      <c r="AO60" s="50">
        <v>6</v>
      </c>
      <c r="AP60" s="69"/>
      <c r="AQ60" s="46">
        <f t="shared" si="10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6"/>
        <v>36.740014972539768</v>
      </c>
      <c r="AK61" s="46">
        <f t="shared" si="7"/>
        <v>1238.808640087962</v>
      </c>
      <c r="AL61" s="46">
        <f t="shared" si="8"/>
        <v>1275.5486550605017</v>
      </c>
      <c r="AM61" s="52">
        <f t="shared" si="9"/>
        <v>21370.431343013435</v>
      </c>
      <c r="AO61" s="50">
        <v>7</v>
      </c>
      <c r="AP61" s="69"/>
      <c r="AQ61" s="46">
        <f t="shared" si="10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71" t="s">
        <v>153</v>
      </c>
      <c r="AA62" s="71"/>
      <c r="AB62" s="71"/>
      <c r="AC62" s="71"/>
      <c r="AH62" s="50">
        <v>8</v>
      </c>
      <c r="AI62" s="46">
        <f t="shared" si="5"/>
        <v>21370.431343013435</v>
      </c>
      <c r="AJ62" s="46">
        <f t="shared" si="6"/>
        <v>34.726950932396825</v>
      </c>
      <c r="AK62" s="46">
        <f t="shared" si="7"/>
        <v>1240.8217041281048</v>
      </c>
      <c r="AL62" s="46">
        <f t="shared" si="8"/>
        <v>1275.5486550605017</v>
      </c>
      <c r="AM62" s="52">
        <f t="shared" si="9"/>
        <v>20129.609638885329</v>
      </c>
      <c r="AO62" s="50">
        <v>8</v>
      </c>
      <c r="AP62" s="69"/>
      <c r="AQ62" s="46">
        <f t="shared" si="10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6"/>
        <v>32.710615663188662</v>
      </c>
      <c r="AK63" s="46">
        <f t="shared" si="7"/>
        <v>1242.8380393973132</v>
      </c>
      <c r="AL63" s="46">
        <f t="shared" si="8"/>
        <v>1275.5486550605017</v>
      </c>
      <c r="AM63" s="52">
        <f t="shared" si="9"/>
        <v>18886.771599488016</v>
      </c>
      <c r="AO63" s="50">
        <v>9</v>
      </c>
      <c r="AP63" s="69"/>
      <c r="AQ63" s="46">
        <f t="shared" si="10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6"/>
        <v>30.69100384916803</v>
      </c>
      <c r="AK64" s="46">
        <f t="shared" si="7"/>
        <v>1244.8576512113336</v>
      </c>
      <c r="AL64" s="46">
        <f t="shared" si="8"/>
        <v>1275.5486550605017</v>
      </c>
      <c r="AM64" s="52">
        <f t="shared" si="9"/>
        <v>17641.913948276684</v>
      </c>
      <c r="AO64" s="50">
        <v>10</v>
      </c>
      <c r="AP64" s="69"/>
      <c r="AQ64" s="46">
        <f t="shared" si="10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6"/>
        <v>28.66811016594961</v>
      </c>
      <c r="AK65" s="46">
        <f t="shared" si="7"/>
        <v>1246.880544894552</v>
      </c>
      <c r="AL65" s="46">
        <f t="shared" si="8"/>
        <v>1275.5486550605017</v>
      </c>
      <c r="AM65" s="52">
        <f t="shared" si="9"/>
        <v>16395.033403382131</v>
      </c>
      <c r="AO65" s="53">
        <v>11</v>
      </c>
      <c r="AP65" s="69"/>
      <c r="AQ65" s="54" t="e">
        <f t="shared" si="10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6"/>
        <v>26.641929280495962</v>
      </c>
      <c r="AK66" s="46">
        <f t="shared" si="7"/>
        <v>1248.9067257800057</v>
      </c>
      <c r="AL66" s="46">
        <f t="shared" si="8"/>
        <v>1275.5486550605017</v>
      </c>
      <c r="AM66" s="52">
        <f t="shared" si="9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6"/>
        <v>24.612455851103451</v>
      </c>
      <c r="AK67" s="46">
        <f t="shared" si="7"/>
        <v>1250.9361992093982</v>
      </c>
      <c r="AL67" s="46">
        <f t="shared" si="8"/>
        <v>1275.5486550605017</v>
      </c>
      <c r="AM67" s="52">
        <f t="shared" si="9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6"/>
        <v>22.579684527388185</v>
      </c>
      <c r="AK68" s="46">
        <f t="shared" si="7"/>
        <v>1252.9689705331134</v>
      </c>
      <c r="AL68" s="46">
        <f t="shared" si="8"/>
        <v>1275.5486550605017</v>
      </c>
      <c r="AM68" s="52">
        <f t="shared" si="9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6"/>
        <v>20.543609950271872</v>
      </c>
      <c r="AK69" s="46">
        <f t="shared" si="7"/>
        <v>1255.0050451102297</v>
      </c>
      <c r="AL69" s="46">
        <f t="shared" si="8"/>
        <v>1275.5486550605017</v>
      </c>
      <c r="AM69" s="52">
        <f t="shared" si="9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6"/>
        <v>18.504226751967749</v>
      </c>
      <c r="AK70" s="46">
        <f t="shared" si="7"/>
        <v>1257.044428308534</v>
      </c>
      <c r="AL70" s="46">
        <f t="shared" si="8"/>
        <v>1275.5486550605017</v>
      </c>
      <c r="AM70" s="52">
        <f t="shared" si="9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6"/>
        <v>16.461529555966379</v>
      </c>
      <c r="AK71" s="46">
        <f t="shared" si="7"/>
        <v>1259.0871255045352</v>
      </c>
      <c r="AL71" s="46">
        <f t="shared" si="8"/>
        <v>1275.5486550605017</v>
      </c>
      <c r="AM71" s="52">
        <f t="shared" si="9"/>
        <v>8871.0849089363146</v>
      </c>
      <c r="AO71" s="64" t="s">
        <v>154</v>
      </c>
      <c r="AP71" s="64"/>
      <c r="AQ71" s="64"/>
      <c r="AR71" s="64"/>
    </row>
    <row r="72" spans="21:44">
      <c r="AH72" s="50">
        <v>18</v>
      </c>
      <c r="AI72" s="46">
        <f t="shared" si="5"/>
        <v>8871.0849089363146</v>
      </c>
      <c r="AJ72" s="46">
        <f t="shared" si="6"/>
        <v>14.415512977021514</v>
      </c>
      <c r="AK72" s="46">
        <f t="shared" si="7"/>
        <v>1261.1331420834802</v>
      </c>
      <c r="AL72" s="46">
        <f t="shared" si="8"/>
        <v>1275.5486550605017</v>
      </c>
      <c r="AM72" s="52">
        <f t="shared" si="9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6"/>
        <v>12.366171621135857</v>
      </c>
      <c r="AK73" s="46">
        <f t="shared" si="7"/>
        <v>1263.1824834393658</v>
      </c>
      <c r="AL73" s="46">
        <f t="shared" si="8"/>
        <v>1275.5486550605017</v>
      </c>
      <c r="AM73" s="52">
        <f t="shared" si="9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6"/>
        <v>10.313500085546888</v>
      </c>
      <c r="AK74" s="46">
        <f t="shared" si="7"/>
        <v>1265.2351549749549</v>
      </c>
      <c r="AL74" s="46">
        <f t="shared" si="8"/>
        <v>1275.5486550605017</v>
      </c>
      <c r="AM74" s="52">
        <f t="shared" si="9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6"/>
        <v>8.2574929587125858</v>
      </c>
      <c r="AK75" s="46">
        <f t="shared" si="7"/>
        <v>1267.291162101789</v>
      </c>
      <c r="AL75" s="46">
        <f t="shared" si="8"/>
        <v>1275.5486550605017</v>
      </c>
      <c r="AM75" s="52">
        <f t="shared" si="9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6"/>
        <v>6.1981448202971787</v>
      </c>
      <c r="AK76" s="46">
        <f t="shared" si="7"/>
        <v>1269.3505102402044</v>
      </c>
      <c r="AL76" s="46">
        <f t="shared" si="8"/>
        <v>1275.5486550605017</v>
      </c>
      <c r="AM76" s="52">
        <f t="shared" si="9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6"/>
        <v>4.1354502411568461</v>
      </c>
      <c r="AK77" s="46">
        <f t="shared" si="7"/>
        <v>1271.4132048193446</v>
      </c>
      <c r="AL77" s="46">
        <f t="shared" si="8"/>
        <v>1275.5486550605017</v>
      </c>
      <c r="AM77" s="52">
        <f t="shared" si="9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6"/>
        <v>2.0694037833254115</v>
      </c>
      <c r="AK78" s="46">
        <f t="shared" si="7"/>
        <v>1273.4792512771762</v>
      </c>
      <c r="AL78" s="46">
        <f t="shared" si="8"/>
        <v>1275.5486550605017</v>
      </c>
      <c r="AM78" s="52">
        <f t="shared" si="9"/>
        <v>0</v>
      </c>
      <c r="AO78" s="58" t="s">
        <v>6</v>
      </c>
      <c r="AP78" s="60" t="e">
        <f>RATE(AP73,AP74,AP75)</f>
        <v>#NUM!</v>
      </c>
      <c r="AQ78" s="60" t="s">
        <v>156</v>
      </c>
      <c r="AR78" s="61"/>
    </row>
    <row r="79" spans="21:44">
      <c r="AO79" s="12"/>
      <c r="AP79" s="24" t="e">
        <f>AP78*12</f>
        <v>#NUM!</v>
      </c>
      <c r="AQ79" s="24" t="s">
        <v>157</v>
      </c>
      <c r="AR79" s="62"/>
    </row>
    <row r="86" spans="36:36">
      <c r="AJ86" t="s">
        <v>81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52" zoomScaleNormal="100" workbookViewId="0">
      <selection activeCell="A59" sqref="A59:B68"/>
    </sheetView>
  </sheetViews>
  <sheetFormatPr baseColWidth="10" defaultColWidth="9.140625" defaultRowHeight="15"/>
  <cols>
    <col min="1" max="1" width="19.7109375" customWidth="1"/>
    <col min="2" max="2" width="25.5703125" customWidth="1"/>
    <col min="3" max="6" width="8.5703125"/>
    <col min="7" max="7" width="17.140625" customWidth="1"/>
    <col min="8" max="1025" width="8.5703125"/>
  </cols>
  <sheetData>
    <row r="1" spans="1:2" ht="15.75" thickBot="1"/>
    <row r="2" spans="1:2">
      <c r="A2" s="85"/>
      <c r="B2" s="86" t="s">
        <v>158</v>
      </c>
    </row>
    <row r="3" spans="1:2">
      <c r="A3" s="87" t="s">
        <v>159</v>
      </c>
      <c r="B3" s="88"/>
    </row>
    <row r="4" spans="1:2">
      <c r="A4" s="89" t="s">
        <v>160</v>
      </c>
      <c r="B4" s="90">
        <v>1000</v>
      </c>
    </row>
    <row r="5" spans="1:2">
      <c r="A5" s="89" t="s">
        <v>162</v>
      </c>
      <c r="B5" s="90">
        <v>9</v>
      </c>
    </row>
    <row r="6" spans="1:2">
      <c r="A6" s="89" t="s">
        <v>161</v>
      </c>
      <c r="B6" s="91">
        <v>0.22</v>
      </c>
    </row>
    <row r="7" spans="1:2">
      <c r="A7" s="89"/>
      <c r="B7" s="88"/>
    </row>
    <row r="8" spans="1:2" ht="15.75" thickBot="1">
      <c r="A8" s="92" t="s">
        <v>163</v>
      </c>
      <c r="B8" s="93">
        <f>FV(B6,B5,-B4)</f>
        <v>22670.012725141263</v>
      </c>
    </row>
    <row r="10" spans="1:2" ht="15.75" thickBot="1"/>
    <row r="11" spans="1:2">
      <c r="A11" s="85"/>
      <c r="B11" s="86" t="s">
        <v>164</v>
      </c>
    </row>
    <row r="12" spans="1:2">
      <c r="A12" s="87" t="s">
        <v>159</v>
      </c>
      <c r="B12" s="88"/>
    </row>
    <row r="13" spans="1:2">
      <c r="A13" s="89"/>
      <c r="B13" s="88"/>
    </row>
    <row r="14" spans="1:2">
      <c r="A14" s="89" t="s">
        <v>165</v>
      </c>
      <c r="B14" s="88">
        <v>100000</v>
      </c>
    </row>
    <row r="15" spans="1:2">
      <c r="A15" s="89" t="s">
        <v>162</v>
      </c>
      <c r="B15" s="88">
        <v>6</v>
      </c>
    </row>
    <row r="16" spans="1:2">
      <c r="A16" s="89" t="s">
        <v>166</v>
      </c>
      <c r="B16" s="94">
        <v>0.24</v>
      </c>
    </row>
    <row r="17" spans="1:2">
      <c r="A17" s="89" t="s">
        <v>167</v>
      </c>
      <c r="B17" s="95">
        <v>4</v>
      </c>
    </row>
    <row r="18" spans="1:2">
      <c r="A18" s="89"/>
      <c r="B18" s="88"/>
    </row>
    <row r="19" spans="1:2" ht="15.75" thickBot="1">
      <c r="A19" s="92"/>
      <c r="B19" s="93">
        <f>-FV(B16,B17,B14)</f>
        <v>568422.40000000014</v>
      </c>
    </row>
    <row r="21" spans="1:2" ht="15.75" thickBot="1"/>
    <row r="22" spans="1:2">
      <c r="A22" s="85"/>
      <c r="B22" s="86" t="s">
        <v>168</v>
      </c>
    </row>
    <row r="23" spans="1:2">
      <c r="A23" s="87" t="s">
        <v>159</v>
      </c>
      <c r="B23" s="88"/>
    </row>
    <row r="24" spans="1:2">
      <c r="A24" s="89" t="s">
        <v>169</v>
      </c>
      <c r="B24" s="88">
        <v>40000</v>
      </c>
    </row>
    <row r="25" spans="1:2">
      <c r="A25" s="89" t="s">
        <v>162</v>
      </c>
      <c r="B25" s="88">
        <v>6</v>
      </c>
    </row>
    <row r="26" spans="1:2">
      <c r="A26" s="89" t="s">
        <v>170</v>
      </c>
      <c r="B26" s="88">
        <v>0.09</v>
      </c>
    </row>
    <row r="27" spans="1:2">
      <c r="A27" s="89" t="s">
        <v>171</v>
      </c>
      <c r="B27" s="94">
        <v>0.36</v>
      </c>
    </row>
    <row r="28" spans="1:2">
      <c r="A28" s="89"/>
      <c r="B28" s="88"/>
    </row>
    <row r="29" spans="1:2" ht="15.75" thickBot="1">
      <c r="A29" s="92" t="s">
        <v>183</v>
      </c>
      <c r="B29" s="96">
        <v>3000</v>
      </c>
    </row>
    <row r="30" spans="1:2" ht="15.75" thickBot="1">
      <c r="B30" s="63" t="s">
        <v>172</v>
      </c>
    </row>
    <row r="31" spans="1:2">
      <c r="A31" s="97" t="s">
        <v>159</v>
      </c>
      <c r="B31" s="98"/>
    </row>
    <row r="32" spans="1:2">
      <c r="A32" s="89"/>
      <c r="B32" s="88"/>
    </row>
    <row r="33" spans="1:9">
      <c r="A33" s="89" t="s">
        <v>173</v>
      </c>
      <c r="B33" s="88">
        <v>2000</v>
      </c>
    </row>
    <row r="34" spans="1:9">
      <c r="A34" s="89" t="s">
        <v>162</v>
      </c>
      <c r="B34" s="88">
        <v>60</v>
      </c>
    </row>
    <row r="35" spans="1:9">
      <c r="A35" s="89" t="s">
        <v>174</v>
      </c>
      <c r="B35" s="94">
        <v>0.48</v>
      </c>
    </row>
    <row r="36" spans="1:9">
      <c r="A36" s="89" t="s">
        <v>184</v>
      </c>
      <c r="B36" s="88">
        <f>B35/360</f>
        <v>1.3333333333333333E-3</v>
      </c>
    </row>
    <row r="37" spans="1:9" ht="15.75" thickBot="1">
      <c r="A37" s="89" t="s">
        <v>183</v>
      </c>
      <c r="B37" s="99">
        <f>ISPMT(B36,B34,B35,B33)</f>
        <v>330.66666666666669</v>
      </c>
    </row>
    <row r="38" spans="1:9">
      <c r="A38" s="85"/>
      <c r="B38" s="100" t="s">
        <v>175</v>
      </c>
      <c r="C38" s="101"/>
      <c r="D38" s="101"/>
      <c r="E38" s="101"/>
      <c r="F38" s="101"/>
      <c r="G38" s="101"/>
      <c r="H38" s="101"/>
      <c r="I38" s="98"/>
    </row>
    <row r="39" spans="1:9">
      <c r="A39" s="87" t="s">
        <v>159</v>
      </c>
      <c r="B39" s="2"/>
      <c r="C39" s="2"/>
      <c r="D39" s="2"/>
      <c r="E39" s="2"/>
      <c r="F39" s="2"/>
      <c r="G39" s="2"/>
      <c r="H39" s="2"/>
      <c r="I39" s="88"/>
    </row>
    <row r="40" spans="1:9">
      <c r="A40" s="89" t="s">
        <v>189</v>
      </c>
      <c r="B40" s="2" t="s">
        <v>185</v>
      </c>
      <c r="C40" s="2" t="s">
        <v>186</v>
      </c>
      <c r="D40" s="2"/>
      <c r="E40" s="2" t="s">
        <v>187</v>
      </c>
      <c r="F40" s="2"/>
      <c r="G40" s="2" t="s">
        <v>188</v>
      </c>
      <c r="H40" s="2"/>
      <c r="I40" s="88" t="s">
        <v>154</v>
      </c>
    </row>
    <row r="41" spans="1:9">
      <c r="A41" s="89">
        <v>0</v>
      </c>
      <c r="B41" s="2">
        <v>0</v>
      </c>
      <c r="C41" s="2"/>
      <c r="D41" s="2"/>
      <c r="E41" s="2"/>
      <c r="F41" s="2"/>
      <c r="G41" s="2"/>
      <c r="H41" s="2"/>
      <c r="I41" s="102">
        <v>0.3</v>
      </c>
    </row>
    <row r="42" spans="1:9">
      <c r="A42" s="89" t="s">
        <v>190</v>
      </c>
      <c r="B42" s="2"/>
      <c r="C42" s="2"/>
      <c r="D42" s="2"/>
      <c r="E42" s="2"/>
      <c r="F42" s="2"/>
      <c r="G42" s="2"/>
      <c r="H42" s="2"/>
      <c r="I42" s="102">
        <v>0.3</v>
      </c>
    </row>
    <row r="43" spans="1:9">
      <c r="A43" s="89" t="s">
        <v>191</v>
      </c>
      <c r="B43" s="2"/>
      <c r="C43" s="2"/>
      <c r="D43" s="2"/>
      <c r="E43" s="2"/>
      <c r="F43" s="2"/>
      <c r="G43" s="2"/>
      <c r="H43" s="2"/>
      <c r="I43" s="102">
        <v>0.3</v>
      </c>
    </row>
    <row r="44" spans="1:9">
      <c r="A44" s="89" t="s">
        <v>192</v>
      </c>
      <c r="B44" s="2"/>
      <c r="C44" s="2"/>
      <c r="D44" s="2"/>
      <c r="E44" s="2"/>
      <c r="F44" s="2"/>
      <c r="G44" s="2"/>
      <c r="H44" s="2"/>
      <c r="I44" s="102">
        <v>0.3</v>
      </c>
    </row>
    <row r="45" spans="1:9">
      <c r="A45" s="89" t="s">
        <v>193</v>
      </c>
      <c r="B45" s="2"/>
      <c r="C45" s="2"/>
      <c r="D45" s="2"/>
      <c r="E45" s="2"/>
      <c r="F45" s="2"/>
      <c r="G45" s="2"/>
      <c r="H45" s="2"/>
      <c r="I45" s="102">
        <v>0.3</v>
      </c>
    </row>
    <row r="46" spans="1:9">
      <c r="A46" s="89" t="s">
        <v>194</v>
      </c>
      <c r="B46" s="2"/>
      <c r="C46" s="2"/>
      <c r="D46" s="2"/>
      <c r="E46" s="2"/>
      <c r="F46" s="2"/>
      <c r="G46" s="2"/>
      <c r="H46" s="2"/>
      <c r="I46" s="102">
        <v>0.3</v>
      </c>
    </row>
    <row r="47" spans="1:9" ht="15.75" thickBot="1">
      <c r="A47" s="92" t="s">
        <v>195</v>
      </c>
      <c r="B47" s="103"/>
      <c r="C47" s="103"/>
      <c r="D47" s="103"/>
      <c r="E47" s="103"/>
      <c r="F47" s="103"/>
      <c r="G47" s="103"/>
      <c r="H47" s="103"/>
      <c r="I47" s="104"/>
    </row>
    <row r="49" spans="1:2" ht="15.75" thickBot="1"/>
    <row r="50" spans="1:2">
      <c r="A50" s="85"/>
      <c r="B50" s="86" t="s">
        <v>176</v>
      </c>
    </row>
    <row r="51" spans="1:2">
      <c r="A51" s="89" t="s">
        <v>177</v>
      </c>
      <c r="B51" s="88">
        <v>40000</v>
      </c>
    </row>
    <row r="52" spans="1:2">
      <c r="A52" s="89" t="s">
        <v>162</v>
      </c>
      <c r="B52" s="88">
        <v>10</v>
      </c>
    </row>
    <row r="53" spans="1:2">
      <c r="A53" s="89" t="s">
        <v>166</v>
      </c>
      <c r="B53" s="94">
        <v>0.24</v>
      </c>
    </row>
    <row r="54" spans="1:2">
      <c r="A54" s="89" t="s">
        <v>167</v>
      </c>
      <c r="B54" s="99">
        <f xml:space="preserve"> 0.24/12</f>
        <v>0.02</v>
      </c>
    </row>
    <row r="55" spans="1:2">
      <c r="A55" s="89"/>
      <c r="B55" s="88"/>
    </row>
    <row r="56" spans="1:2" ht="15.75" thickBot="1">
      <c r="A56" s="92" t="s">
        <v>178</v>
      </c>
      <c r="B56" s="93">
        <f>-FV(B54,B52,B51)</f>
        <v>437988.83998951415</v>
      </c>
    </row>
    <row r="58" spans="1:2" ht="15.75" thickBot="1"/>
    <row r="59" spans="1:2">
      <c r="A59" s="85"/>
      <c r="B59" s="86" t="s">
        <v>179</v>
      </c>
    </row>
    <row r="60" spans="1:2">
      <c r="A60" s="87" t="s">
        <v>159</v>
      </c>
      <c r="B60" s="88"/>
    </row>
    <row r="61" spans="1:2">
      <c r="A61" s="89"/>
      <c r="B61" s="88"/>
    </row>
    <row r="62" spans="1:2">
      <c r="A62" s="89" t="s">
        <v>180</v>
      </c>
      <c r="B62" s="88"/>
    </row>
    <row r="63" spans="1:2">
      <c r="A63" s="89" t="s">
        <v>162</v>
      </c>
      <c r="B63" s="88">
        <v>8</v>
      </c>
    </row>
    <row r="64" spans="1:2">
      <c r="A64" s="89" t="s">
        <v>181</v>
      </c>
      <c r="B64" s="88">
        <v>80000</v>
      </c>
    </row>
    <row r="65" spans="1:2">
      <c r="A65" s="89" t="s">
        <v>166</v>
      </c>
      <c r="B65" s="94">
        <v>0.3</v>
      </c>
    </row>
    <row r="66" spans="1:2">
      <c r="A66" s="89" t="s">
        <v>167</v>
      </c>
      <c r="B66" s="105">
        <f>0.3/12</f>
        <v>2.4999999999999998E-2</v>
      </c>
    </row>
    <row r="67" spans="1:2">
      <c r="A67" s="89"/>
      <c r="B67" s="88"/>
    </row>
    <row r="68" spans="1:2" ht="15.75" thickBot="1">
      <c r="A68" s="92" t="s">
        <v>182</v>
      </c>
      <c r="B68" s="106">
        <f xml:space="preserve"> -PV(B66,B63,,B64)</f>
        <v>65659.725665047357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26" sqref="C26"/>
    </sheetView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Fabricio</dc:creator>
  <cp:lastModifiedBy>usuario</cp:lastModifiedBy>
  <cp:revision>0</cp:revision>
  <dcterms:created xsi:type="dcterms:W3CDTF">2006-09-16T00:00:00Z</dcterms:created>
  <dcterms:modified xsi:type="dcterms:W3CDTF">2015-06-08T03:49:14Z</dcterms:modified>
  <dc:language>es-EC</dc:language>
</cp:coreProperties>
</file>