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4880" windowHeight="7815"/>
  </bookViews>
  <sheets>
    <sheet name="Hoja2" sheetId="6" r:id="rId1"/>
  </sheets>
  <calcPr calcId="145621"/>
</workbook>
</file>

<file path=xl/calcChain.xml><?xml version="1.0" encoding="utf-8"?>
<calcChain xmlns="http://schemas.openxmlformats.org/spreadsheetml/2006/main">
  <c r="I33" i="6" l="1"/>
  <c r="I32" i="6"/>
  <c r="I31" i="6"/>
  <c r="I30" i="6"/>
  <c r="I29" i="6"/>
  <c r="I28" i="6"/>
  <c r="I27" i="6"/>
  <c r="I26" i="6"/>
  <c r="I25" i="6"/>
  <c r="I24" i="6"/>
  <c r="H33" i="6"/>
  <c r="H32" i="6"/>
  <c r="H31" i="6"/>
  <c r="H30" i="6"/>
  <c r="H29" i="6"/>
  <c r="H28" i="6"/>
  <c r="H27" i="6"/>
  <c r="H26" i="6"/>
  <c r="H25" i="6"/>
  <c r="H24" i="6"/>
  <c r="G33" i="6"/>
  <c r="G32" i="6"/>
  <c r="G31" i="6"/>
  <c r="G30" i="6"/>
  <c r="G29" i="6"/>
  <c r="G28" i="6"/>
  <c r="G27" i="6"/>
  <c r="G26" i="6"/>
  <c r="G25" i="6"/>
  <c r="G24" i="6"/>
  <c r="F33" i="6"/>
  <c r="F32" i="6"/>
  <c r="F31" i="6"/>
  <c r="F30" i="6"/>
  <c r="F29" i="6"/>
  <c r="F28" i="6"/>
  <c r="F27" i="6"/>
  <c r="F26" i="6"/>
  <c r="F25" i="6"/>
  <c r="F24" i="6"/>
  <c r="J33" i="6"/>
  <c r="J32" i="6"/>
  <c r="J31" i="6"/>
  <c r="J30" i="6"/>
  <c r="J29" i="6"/>
  <c r="J28" i="6"/>
  <c r="J27" i="6"/>
  <c r="J26" i="6"/>
  <c r="J25" i="6"/>
  <c r="J24" i="6"/>
  <c r="N17" i="6"/>
  <c r="N16" i="6"/>
  <c r="N15" i="6"/>
  <c r="N14" i="6"/>
  <c r="N13" i="6"/>
  <c r="N12" i="6"/>
  <c r="N11" i="6"/>
  <c r="N10" i="6"/>
  <c r="N9" i="6"/>
  <c r="N8" i="6"/>
  <c r="M17" i="6"/>
  <c r="M16" i="6"/>
  <c r="M15" i="6"/>
  <c r="M14" i="6"/>
  <c r="M13" i="6"/>
  <c r="M12" i="6"/>
  <c r="M11" i="6"/>
  <c r="M10" i="6"/>
  <c r="M9" i="6"/>
  <c r="M8" i="6"/>
  <c r="L17" i="6"/>
  <c r="L16" i="6"/>
  <c r="L15" i="6"/>
  <c r="L14" i="6"/>
  <c r="L13" i="6"/>
  <c r="L12" i="6"/>
  <c r="L11" i="6"/>
  <c r="L10" i="6"/>
  <c r="L9" i="6"/>
  <c r="L8" i="6"/>
  <c r="H17" i="6"/>
  <c r="H16" i="6"/>
  <c r="H15" i="6"/>
  <c r="H14" i="6"/>
  <c r="H13" i="6"/>
  <c r="H12" i="6"/>
  <c r="H11" i="6"/>
  <c r="H10" i="6"/>
  <c r="H9" i="6"/>
  <c r="H8" i="6"/>
  <c r="G17" i="6"/>
  <c r="G16" i="6"/>
  <c r="G15" i="6"/>
  <c r="G14" i="6"/>
  <c r="G13" i="6"/>
  <c r="G12" i="6"/>
  <c r="G11" i="6"/>
  <c r="G10" i="6"/>
  <c r="G9" i="6"/>
  <c r="G8" i="6"/>
  <c r="E17" i="6"/>
  <c r="E16" i="6"/>
  <c r="E15" i="6"/>
  <c r="E14" i="6"/>
  <c r="E13" i="6"/>
  <c r="E12" i="6"/>
  <c r="E11" i="6"/>
  <c r="E10" i="6"/>
  <c r="E9" i="6"/>
  <c r="E8" i="6"/>
</calcChain>
</file>

<file path=xl/sharedStrings.xml><?xml version="1.0" encoding="utf-8"?>
<sst xmlns="http://schemas.openxmlformats.org/spreadsheetml/2006/main" count="63" uniqueCount="63">
  <si>
    <t>ROL DE PAGOS</t>
  </si>
  <si>
    <t xml:space="preserve">N° </t>
  </si>
  <si>
    <t>NOMBRE</t>
  </si>
  <si>
    <t>CARGO</t>
  </si>
  <si>
    <t>INGRESOS</t>
  </si>
  <si>
    <t>SUELDO</t>
  </si>
  <si>
    <t>HORAS
EXTRAS</t>
  </si>
  <si>
    <t>FONDO 
RESERVA</t>
  </si>
  <si>
    <t>TOTAL
INGRESOS</t>
  </si>
  <si>
    <t>DEDUCCIONES</t>
  </si>
  <si>
    <t>MULTAS</t>
  </si>
  <si>
    <t xml:space="preserve">TOTAL
DEDUCCIONES </t>
  </si>
  <si>
    <t>LIQUIDO 
A RECIBIR</t>
  </si>
  <si>
    <t>FIRMAS</t>
  </si>
  <si>
    <t>PROVISIONES</t>
  </si>
  <si>
    <t>12,15% 
APORTE 
PATRONAL</t>
  </si>
  <si>
    <t xml:space="preserve">IESS </t>
  </si>
  <si>
    <t>FONDO DE 
RESERVA</t>
  </si>
  <si>
    <t>VACACIONES</t>
  </si>
  <si>
    <t>COMISIO
NES</t>
  </si>
  <si>
    <t>COMISA
RIATO</t>
  </si>
  <si>
    <t>9,35%
AP. PERS.</t>
  </si>
  <si>
    <t>ANTICIPOS
SUELDOS</t>
  </si>
  <si>
    <t>XIII  
SUELDO</t>
  </si>
  <si>
    <t>XIV 
SUELDO</t>
  </si>
  <si>
    <t>A</t>
  </si>
  <si>
    <t>B</t>
  </si>
  <si>
    <t>C</t>
  </si>
  <si>
    <t>D=A+B+C</t>
  </si>
  <si>
    <t>E=D*9.35%</t>
  </si>
  <si>
    <t>F</t>
  </si>
  <si>
    <t>G</t>
  </si>
  <si>
    <t>H</t>
  </si>
  <si>
    <t>I=E+F+G+H</t>
  </si>
  <si>
    <t>K=D-I+J</t>
  </si>
  <si>
    <t>L=D*12,15%</t>
  </si>
  <si>
    <t>N=D/12</t>
  </si>
  <si>
    <t>O=240/12</t>
  </si>
  <si>
    <t>P=D/24</t>
  </si>
  <si>
    <t>J=D*8,33%</t>
  </si>
  <si>
    <t>M=D*8,33%</t>
  </si>
  <si>
    <t>Mes de mayo</t>
  </si>
  <si>
    <t xml:space="preserve">Juan Ramirez </t>
  </si>
  <si>
    <t xml:space="preserve">Andrés Cajamarca </t>
  </si>
  <si>
    <t xml:space="preserve">Rafael Barriga </t>
  </si>
  <si>
    <t>Jinson Cañar</t>
  </si>
  <si>
    <t xml:space="preserve">Rodrigo Pineda </t>
  </si>
  <si>
    <t xml:space="preserve">Paul Alarcon </t>
  </si>
  <si>
    <t>Jeanpol Carranza</t>
  </si>
  <si>
    <t>Sebastian Aguilar</t>
  </si>
  <si>
    <t xml:space="preserve">Rodolfo Pineda </t>
  </si>
  <si>
    <t>Lorenzo Pinargote</t>
  </si>
  <si>
    <t>Administrador</t>
  </si>
  <si>
    <t xml:space="preserve">Cajero </t>
  </si>
  <si>
    <t xml:space="preserve">Perchero </t>
  </si>
  <si>
    <t xml:space="preserve">Vendedor </t>
  </si>
  <si>
    <t xml:space="preserve">Guardia de Seguridad </t>
  </si>
  <si>
    <t xml:space="preserve">Contador </t>
  </si>
  <si>
    <t xml:space="preserve">Jefe de Ventas </t>
  </si>
  <si>
    <t>Bodeguero</t>
  </si>
  <si>
    <t xml:space="preserve">Limpieza </t>
  </si>
  <si>
    <t>Surtidor de Inventario</t>
  </si>
  <si>
    <t>EMPRESA: FERRETERIA SOLARES CIA LTDA por David Carmona Valarezo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</si>
</sst>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2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90" zoomScaleNormal="90" workbookViewId="0">
      <selection sqref="A1:O1"/>
    </sheetView>
  </sheetViews>
  <sheetFormatPr baseColWidth="10" defaultRowHeight="12.75" x14ac:dyDescent="0.2"/>
  <cols>
    <col min="1" max="1" width="3.7109375" style="3" customWidth="1"/>
    <col min="2" max="2" width="16.42578125" style="3" customWidth="1"/>
    <col min="3" max="3" width="21.42578125" style="3" customWidth="1"/>
    <col min="4" max="4" width="9.7109375" style="3" customWidth="1"/>
    <col min="5" max="5" width="9.85546875" style="3" customWidth="1"/>
    <col min="6" max="6" width="24.5703125" style="3" customWidth="1"/>
    <col min="7" max="7" width="12.5703125" style="3" customWidth="1"/>
    <col min="8" max="8" width="9.7109375" style="3" customWidth="1"/>
    <col min="9" max="10" width="8.42578125" style="3" customWidth="1"/>
    <col min="11" max="11" width="17" style="3" customWidth="1"/>
    <col min="12" max="12" width="9.85546875" style="3" customWidth="1"/>
    <col min="13" max="13" width="11.140625" style="3" customWidth="1"/>
    <col min="14" max="14" width="9.85546875" style="3" customWidth="1"/>
    <col min="15" max="15" width="17.5703125" style="3" customWidth="1"/>
    <col min="16" max="16384" width="11.42578125" style="1"/>
  </cols>
  <sheetData>
    <row r="1" spans="1:15" ht="15" x14ac:dyDescent="0.2">
      <c r="A1" s="16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15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x14ac:dyDescent="0.2">
      <c r="A3" s="16" t="s">
        <v>41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38.25" customHeight="1" x14ac:dyDescent="0.2">
      <c r="A5" s="17" t="s">
        <v>1</v>
      </c>
      <c r="B5" s="17" t="s">
        <v>2</v>
      </c>
      <c r="C5" s="17" t="s">
        <v>3</v>
      </c>
      <c r="D5" s="17" t="s">
        <v>4</v>
      </c>
      <c r="E5" s="17"/>
      <c r="F5" s="17"/>
      <c r="G5" s="18" t="s">
        <v>8</v>
      </c>
      <c r="H5" s="17" t="s">
        <v>9</v>
      </c>
      <c r="I5" s="17"/>
      <c r="J5" s="17"/>
      <c r="K5" s="17"/>
      <c r="L5" s="18" t="s">
        <v>11</v>
      </c>
      <c r="M5" s="18" t="s">
        <v>7</v>
      </c>
      <c r="N5" s="18" t="s">
        <v>12</v>
      </c>
      <c r="O5" s="21" t="s">
        <v>13</v>
      </c>
    </row>
    <row r="6" spans="1:15" ht="21.75" customHeight="1" x14ac:dyDescent="0.2">
      <c r="A6" s="17"/>
      <c r="B6" s="17"/>
      <c r="C6" s="17"/>
      <c r="D6" s="4" t="s">
        <v>5</v>
      </c>
      <c r="E6" s="5" t="s">
        <v>6</v>
      </c>
      <c r="F6" s="5" t="s">
        <v>19</v>
      </c>
      <c r="G6" s="18"/>
      <c r="H6" s="6" t="s">
        <v>21</v>
      </c>
      <c r="I6" s="4" t="s">
        <v>10</v>
      </c>
      <c r="J6" s="5" t="s">
        <v>22</v>
      </c>
      <c r="K6" s="5" t="s">
        <v>20</v>
      </c>
      <c r="L6" s="18"/>
      <c r="M6" s="18"/>
      <c r="N6" s="18"/>
      <c r="O6" s="21"/>
    </row>
    <row r="7" spans="1:15" ht="30.75" customHeight="1" x14ac:dyDescent="0.2">
      <c r="A7" s="4"/>
      <c r="B7" s="4"/>
      <c r="C7" s="4"/>
      <c r="D7" s="4" t="s">
        <v>25</v>
      </c>
      <c r="E7" s="5" t="s">
        <v>26</v>
      </c>
      <c r="F7" s="5" t="s">
        <v>27</v>
      </c>
      <c r="G7" s="5" t="s">
        <v>28</v>
      </c>
      <c r="H7" s="6" t="s">
        <v>29</v>
      </c>
      <c r="I7" s="4" t="s">
        <v>30</v>
      </c>
      <c r="J7" s="5" t="s">
        <v>31</v>
      </c>
      <c r="K7" s="5" t="s">
        <v>32</v>
      </c>
      <c r="L7" s="5" t="s">
        <v>33</v>
      </c>
      <c r="M7" s="5" t="s">
        <v>39</v>
      </c>
      <c r="N7" s="5" t="s">
        <v>34</v>
      </c>
      <c r="O7" s="22"/>
    </row>
    <row r="8" spans="1:15" ht="21.75" customHeight="1" x14ac:dyDescent="0.2">
      <c r="A8" s="7">
        <v>1</v>
      </c>
      <c r="B8" s="7" t="s">
        <v>42</v>
      </c>
      <c r="C8" s="7" t="s">
        <v>52</v>
      </c>
      <c r="D8" s="7">
        <v>1200</v>
      </c>
      <c r="E8" s="8">
        <f>D8/240*2</f>
        <v>10</v>
      </c>
      <c r="F8" s="7">
        <v>60</v>
      </c>
      <c r="G8" s="7">
        <f>F8+E8+D8</f>
        <v>1270</v>
      </c>
      <c r="H8" s="20">
        <f>G8*0.0935</f>
        <v>118.745</v>
      </c>
      <c r="I8" s="7">
        <v>20</v>
      </c>
      <c r="J8" s="7">
        <v>50</v>
      </c>
      <c r="K8" s="7">
        <v>42</v>
      </c>
      <c r="L8" s="19">
        <f>SUM(K8,J8,I8,H8)</f>
        <v>230.745</v>
      </c>
      <c r="M8" s="19">
        <f>G8*8.33%</f>
        <v>105.791</v>
      </c>
      <c r="N8" s="19">
        <f>G8-L8+M8</f>
        <v>1145.046</v>
      </c>
      <c r="O8" s="23"/>
    </row>
    <row r="9" spans="1:15" ht="21.75" customHeight="1" x14ac:dyDescent="0.2">
      <c r="A9" s="7">
        <v>2</v>
      </c>
      <c r="B9" s="7" t="s">
        <v>43</v>
      </c>
      <c r="C9" s="7" t="s">
        <v>53</v>
      </c>
      <c r="D9" s="7">
        <v>354</v>
      </c>
      <c r="E9" s="8">
        <f>D9/240*2</f>
        <v>2.95</v>
      </c>
      <c r="F9" s="7">
        <v>40</v>
      </c>
      <c r="G9" s="7">
        <f>F9+E9+D9</f>
        <v>396.95</v>
      </c>
      <c r="H9" s="20">
        <f>G9*0.0935</f>
        <v>37.114824999999996</v>
      </c>
      <c r="I9" s="7">
        <v>10</v>
      </c>
      <c r="J9" s="7">
        <v>200</v>
      </c>
      <c r="K9" s="7">
        <v>50</v>
      </c>
      <c r="L9" s="19">
        <f>SUM(K9,J9,I9,H9)</f>
        <v>297.114825</v>
      </c>
      <c r="M9" s="19">
        <f>G9*8.33%</f>
        <v>33.065934999999996</v>
      </c>
      <c r="N9" s="19">
        <f>G9-L9+M9</f>
        <v>132.90110999999999</v>
      </c>
      <c r="O9" s="23"/>
    </row>
    <row r="10" spans="1:15" ht="21.75" customHeight="1" x14ac:dyDescent="0.2">
      <c r="A10" s="7">
        <v>3</v>
      </c>
      <c r="B10" s="7" t="s">
        <v>44</v>
      </c>
      <c r="C10" s="7" t="s">
        <v>54</v>
      </c>
      <c r="D10" s="7">
        <v>354</v>
      </c>
      <c r="E10" s="8">
        <f>D10/240*2</f>
        <v>2.95</v>
      </c>
      <c r="F10" s="7">
        <v>20</v>
      </c>
      <c r="G10" s="7">
        <f>F10+E10+D10</f>
        <v>376.95</v>
      </c>
      <c r="H10" s="20">
        <f>G10*0.0935</f>
        <v>35.244824999999999</v>
      </c>
      <c r="I10" s="7">
        <v>10</v>
      </c>
      <c r="J10" s="7">
        <v>100</v>
      </c>
      <c r="K10" s="7">
        <v>20</v>
      </c>
      <c r="L10" s="19">
        <f>SUM(K10,J10,I10,H10)</f>
        <v>165.24482499999999</v>
      </c>
      <c r="M10" s="19">
        <f>G10*8.33%</f>
        <v>31.399934999999999</v>
      </c>
      <c r="N10" s="19">
        <f>G10-L10+M10</f>
        <v>243.10511</v>
      </c>
      <c r="O10" s="23"/>
    </row>
    <row r="11" spans="1:15" ht="21.75" customHeight="1" x14ac:dyDescent="0.2">
      <c r="A11" s="7">
        <v>4</v>
      </c>
      <c r="B11" s="7" t="s">
        <v>45</v>
      </c>
      <c r="C11" s="7" t="s">
        <v>55</v>
      </c>
      <c r="D11" s="7">
        <v>600</v>
      </c>
      <c r="E11" s="7">
        <f>D11/240*2</f>
        <v>5</v>
      </c>
      <c r="F11" s="7">
        <v>400</v>
      </c>
      <c r="G11" s="7">
        <f>F11+E11+D11</f>
        <v>1005</v>
      </c>
      <c r="H11" s="19">
        <f>G11*9.35%</f>
        <v>93.967500000000001</v>
      </c>
      <c r="I11" s="7">
        <v>10</v>
      </c>
      <c r="J11" s="7">
        <v>20</v>
      </c>
      <c r="K11" s="7">
        <v>20</v>
      </c>
      <c r="L11" s="19">
        <f>SUM(K11,J11,I11,H11)</f>
        <v>143.9675</v>
      </c>
      <c r="M11" s="19">
        <f>G11*8.33%</f>
        <v>83.716499999999996</v>
      </c>
      <c r="N11" s="19">
        <f>G11-L11+M11</f>
        <v>944.74900000000002</v>
      </c>
      <c r="O11" s="23"/>
    </row>
    <row r="12" spans="1:15" ht="21.75" customHeight="1" x14ac:dyDescent="0.2">
      <c r="A12" s="7">
        <v>5</v>
      </c>
      <c r="B12" s="7" t="s">
        <v>46</v>
      </c>
      <c r="C12" s="7" t="s">
        <v>56</v>
      </c>
      <c r="D12" s="7">
        <v>354</v>
      </c>
      <c r="E12" s="7">
        <f>D12/240*2</f>
        <v>2.95</v>
      </c>
      <c r="F12" s="7"/>
      <c r="G12" s="7">
        <f>E12+D12</f>
        <v>356.95</v>
      </c>
      <c r="H12" s="19">
        <f>G12*9.35%</f>
        <v>33.374825000000001</v>
      </c>
      <c r="I12" s="7">
        <v>10</v>
      </c>
      <c r="J12" s="7">
        <v>50</v>
      </c>
      <c r="K12" s="7">
        <v>20</v>
      </c>
      <c r="L12" s="19">
        <f>SUM(K12,J12,I12,H12)</f>
        <v>113.374825</v>
      </c>
      <c r="M12" s="19">
        <f>G12*8.33%</f>
        <v>29.733934999999999</v>
      </c>
      <c r="N12" s="19">
        <f>G12-L12+M12</f>
        <v>273.30910999999998</v>
      </c>
      <c r="O12" s="23"/>
    </row>
    <row r="13" spans="1:15" ht="21.75" customHeight="1" x14ac:dyDescent="0.2">
      <c r="A13" s="7">
        <v>6</v>
      </c>
      <c r="B13" s="7" t="s">
        <v>47</v>
      </c>
      <c r="C13" s="7" t="s">
        <v>57</v>
      </c>
      <c r="D13" s="7">
        <v>460</v>
      </c>
      <c r="E13" s="7">
        <f>D13/240*2</f>
        <v>3.8333333333333335</v>
      </c>
      <c r="F13" s="7">
        <v>60</v>
      </c>
      <c r="G13" s="19">
        <f>F13+E13+D13</f>
        <v>523.83333333333337</v>
      </c>
      <c r="H13" s="19">
        <f>G13*9.35%</f>
        <v>48.978416666666668</v>
      </c>
      <c r="I13" s="7">
        <v>10</v>
      </c>
      <c r="J13" s="7">
        <v>80</v>
      </c>
      <c r="K13" s="7">
        <v>20</v>
      </c>
      <c r="L13" s="19">
        <f>SUM(K13,J13,I13,H13)</f>
        <v>158.97841666666667</v>
      </c>
      <c r="M13" s="19">
        <f>G13*8.33%</f>
        <v>43.635316666666668</v>
      </c>
      <c r="N13" s="19">
        <f>G13-L13+M13</f>
        <v>408.49023333333332</v>
      </c>
      <c r="O13" s="23"/>
    </row>
    <row r="14" spans="1:15" ht="28.5" customHeight="1" x14ac:dyDescent="0.2">
      <c r="A14" s="7">
        <v>7</v>
      </c>
      <c r="B14" s="7" t="s">
        <v>48</v>
      </c>
      <c r="C14" s="7" t="s">
        <v>58</v>
      </c>
      <c r="D14" s="7">
        <v>580</v>
      </c>
      <c r="E14" s="7">
        <f>D14/240*2</f>
        <v>4.833333333333333</v>
      </c>
      <c r="F14" s="7">
        <v>50</v>
      </c>
      <c r="G14" s="19">
        <f>F14+E14+D14</f>
        <v>634.83333333333337</v>
      </c>
      <c r="H14" s="19">
        <f>G14*9.35%</f>
        <v>59.35691666666667</v>
      </c>
      <c r="I14" s="7">
        <v>10</v>
      </c>
      <c r="J14" s="7">
        <v>70</v>
      </c>
      <c r="K14" s="7">
        <v>20</v>
      </c>
      <c r="L14" s="19">
        <f>SUM(K14,J14,I14,H14)</f>
        <v>159.35691666666668</v>
      </c>
      <c r="M14" s="19">
        <f>G14*8.33%</f>
        <v>52.881616666666666</v>
      </c>
      <c r="N14" s="19">
        <f>G14-L14+M14</f>
        <v>528.35803333333331</v>
      </c>
      <c r="O14" s="23"/>
    </row>
    <row r="15" spans="1:15" ht="27.75" customHeight="1" x14ac:dyDescent="0.2">
      <c r="A15" s="7">
        <v>8</v>
      </c>
      <c r="B15" s="7" t="s">
        <v>49</v>
      </c>
      <c r="C15" s="7" t="s">
        <v>59</v>
      </c>
      <c r="D15" s="7">
        <v>354</v>
      </c>
      <c r="E15" s="7">
        <f>D15/240*2</f>
        <v>2.95</v>
      </c>
      <c r="F15" s="7">
        <v>40</v>
      </c>
      <c r="G15" s="7">
        <f>F15+E15+D15</f>
        <v>396.95</v>
      </c>
      <c r="H15" s="19">
        <f>G15*9.35%</f>
        <v>37.114824999999996</v>
      </c>
      <c r="I15" s="7">
        <v>10</v>
      </c>
      <c r="J15" s="7">
        <v>20</v>
      </c>
      <c r="K15" s="7">
        <v>20</v>
      </c>
      <c r="L15" s="19">
        <f>SUM(K15,J15,I15,H15)</f>
        <v>87.114824999999996</v>
      </c>
      <c r="M15" s="19">
        <f>G15*8.33%</f>
        <v>33.065934999999996</v>
      </c>
      <c r="N15" s="19">
        <f>G15-L15+M15</f>
        <v>342.90111000000002</v>
      </c>
      <c r="O15" s="23"/>
    </row>
    <row r="16" spans="1:15" ht="27.75" customHeight="1" x14ac:dyDescent="0.2">
      <c r="A16" s="7">
        <v>9</v>
      </c>
      <c r="B16" s="7" t="s">
        <v>50</v>
      </c>
      <c r="C16" s="7" t="s">
        <v>60</v>
      </c>
      <c r="D16" s="7">
        <v>354</v>
      </c>
      <c r="E16" s="7">
        <f>D16/240*2</f>
        <v>2.95</v>
      </c>
      <c r="F16" s="7"/>
      <c r="G16" s="7">
        <f>E16+D16</f>
        <v>356.95</v>
      </c>
      <c r="H16" s="19">
        <f>G16*9.35%</f>
        <v>33.374825000000001</v>
      </c>
      <c r="I16" s="7">
        <v>10</v>
      </c>
      <c r="J16" s="7">
        <v>50</v>
      </c>
      <c r="K16" s="7">
        <v>20</v>
      </c>
      <c r="L16" s="19">
        <f>SUM(K16,J16,I16,H16)</f>
        <v>113.374825</v>
      </c>
      <c r="M16" s="19">
        <f>G16*8.33%</f>
        <v>29.733934999999999</v>
      </c>
      <c r="N16" s="19">
        <f>G16-L16+M16</f>
        <v>273.30910999999998</v>
      </c>
      <c r="O16" s="23"/>
    </row>
    <row r="17" spans="1:16" ht="27.75" customHeight="1" x14ac:dyDescent="0.2">
      <c r="A17" s="7">
        <v>10</v>
      </c>
      <c r="B17" s="7" t="s">
        <v>51</v>
      </c>
      <c r="C17" s="7" t="s">
        <v>61</v>
      </c>
      <c r="D17" s="7">
        <v>354</v>
      </c>
      <c r="E17" s="7">
        <f>D17/240*2</f>
        <v>2.95</v>
      </c>
      <c r="F17" s="7">
        <v>55</v>
      </c>
      <c r="G17" s="7">
        <f>F17+E17+D17</f>
        <v>411.95</v>
      </c>
      <c r="H17" s="19">
        <f>G17*9.35%</f>
        <v>38.517325</v>
      </c>
      <c r="I17" s="7">
        <v>10</v>
      </c>
      <c r="J17" s="7">
        <v>100</v>
      </c>
      <c r="K17" s="7">
        <v>20</v>
      </c>
      <c r="L17" s="19">
        <f>SUM(K17,J17,I17,H17)</f>
        <v>168.517325</v>
      </c>
      <c r="M17" s="19">
        <f>G17*8.33%</f>
        <v>34.315435000000001</v>
      </c>
      <c r="N17" s="19">
        <f>G17-L17+M17</f>
        <v>277.74811</v>
      </c>
      <c r="O17" s="23"/>
    </row>
    <row r="18" spans="1:16" ht="15.75" customHeight="1" x14ac:dyDescent="0.2">
      <c r="A18" s="14"/>
    </row>
    <row r="19" spans="1:16" x14ac:dyDescent="0.2">
      <c r="P19" s="3"/>
    </row>
    <row r="20" spans="1:16" ht="46.5" customHeight="1" x14ac:dyDescent="0.2">
      <c r="P20" s="3"/>
    </row>
    <row r="21" spans="1:16" ht="21" customHeight="1" x14ac:dyDescent="0.2">
      <c r="F21" s="15" t="s">
        <v>16</v>
      </c>
      <c r="G21" s="15"/>
      <c r="H21" s="15" t="s">
        <v>14</v>
      </c>
      <c r="I21" s="15"/>
      <c r="J21" s="15"/>
      <c r="P21" s="3"/>
    </row>
    <row r="22" spans="1:16" ht="21" customHeight="1" x14ac:dyDescent="0.2">
      <c r="F22" s="9" t="s">
        <v>15</v>
      </c>
      <c r="G22" s="9" t="s">
        <v>17</v>
      </c>
      <c r="H22" s="9" t="s">
        <v>23</v>
      </c>
      <c r="I22" s="9" t="s">
        <v>24</v>
      </c>
      <c r="J22" s="10" t="s">
        <v>18</v>
      </c>
      <c r="P22" s="3"/>
    </row>
    <row r="23" spans="1:16" ht="21" customHeight="1" x14ac:dyDescent="0.2">
      <c r="F23" s="11" t="s">
        <v>35</v>
      </c>
      <c r="G23" s="12" t="s">
        <v>40</v>
      </c>
      <c r="H23" s="11" t="s">
        <v>36</v>
      </c>
      <c r="I23" s="11" t="s">
        <v>37</v>
      </c>
      <c r="J23" s="11" t="s">
        <v>38</v>
      </c>
      <c r="P23" s="3"/>
    </row>
    <row r="24" spans="1:16" ht="21" customHeight="1" x14ac:dyDescent="0.2">
      <c r="F24" s="13">
        <f>G8*12.15%</f>
        <v>154.30500000000001</v>
      </c>
      <c r="G24" s="13">
        <f>G8*8.33%</f>
        <v>105.791</v>
      </c>
      <c r="H24" s="13">
        <f>G8/12</f>
        <v>105.83333333333333</v>
      </c>
      <c r="I24" s="26">
        <f>240/12</f>
        <v>20</v>
      </c>
      <c r="J24" s="25">
        <f>G8/24</f>
        <v>52.916666666666664</v>
      </c>
      <c r="P24" s="3"/>
    </row>
    <row r="25" spans="1:16" x14ac:dyDescent="0.2">
      <c r="F25" s="13">
        <f>G9*12.15%</f>
        <v>48.229424999999999</v>
      </c>
      <c r="G25" s="13">
        <f>G9*8.33%</f>
        <v>33.065934999999996</v>
      </c>
      <c r="H25" s="13">
        <f>G9/12</f>
        <v>33.079166666666666</v>
      </c>
      <c r="I25" s="26">
        <f>240/12</f>
        <v>20</v>
      </c>
      <c r="J25" s="13">
        <f>G9/24</f>
        <v>16.539583333333333</v>
      </c>
    </row>
    <row r="26" spans="1:16" x14ac:dyDescent="0.2">
      <c r="F26" s="13">
        <f>G10*12.15%</f>
        <v>45.799424999999999</v>
      </c>
      <c r="G26" s="13">
        <f>G10*8.33%</f>
        <v>31.399934999999999</v>
      </c>
      <c r="H26" s="13">
        <f>G10/12</f>
        <v>31.412499999999998</v>
      </c>
      <c r="I26" s="26">
        <f>240/12</f>
        <v>20</v>
      </c>
      <c r="J26" s="13">
        <f>G10/24</f>
        <v>15.706249999999999</v>
      </c>
    </row>
    <row r="27" spans="1:16" x14ac:dyDescent="0.2">
      <c r="F27" s="13">
        <f>G11*12.15%</f>
        <v>122.1075</v>
      </c>
      <c r="G27" s="13">
        <f>G11*8.33%</f>
        <v>83.716499999999996</v>
      </c>
      <c r="H27" s="13">
        <f>G11/12</f>
        <v>83.75</v>
      </c>
      <c r="I27" s="26">
        <f>240/12</f>
        <v>20</v>
      </c>
      <c r="J27" s="13">
        <f>G11/24</f>
        <v>41.875</v>
      </c>
    </row>
    <row r="28" spans="1:16" x14ac:dyDescent="0.2">
      <c r="F28" s="24">
        <f>G12*12.15%</f>
        <v>43.369425</v>
      </c>
      <c r="G28" s="24">
        <f>G12*8.33%</f>
        <v>29.733934999999999</v>
      </c>
      <c r="H28" s="24">
        <f>G12/12</f>
        <v>29.745833333333334</v>
      </c>
      <c r="I28" s="27">
        <f>240/12</f>
        <v>20</v>
      </c>
      <c r="J28" s="24">
        <f>G12/24</f>
        <v>14.872916666666667</v>
      </c>
    </row>
    <row r="29" spans="1:16" x14ac:dyDescent="0.2">
      <c r="F29" s="24">
        <f>G13*12.15%</f>
        <v>63.64575</v>
      </c>
      <c r="G29" s="24">
        <f>G13*8.33%</f>
        <v>43.635316666666668</v>
      </c>
      <c r="H29" s="24">
        <f>G13/12</f>
        <v>43.652777777777779</v>
      </c>
      <c r="I29" s="27">
        <f>240/12</f>
        <v>20</v>
      </c>
      <c r="J29" s="24">
        <f>G13/24</f>
        <v>21.826388888888889</v>
      </c>
    </row>
    <row r="30" spans="1:16" x14ac:dyDescent="0.2">
      <c r="F30" s="24">
        <f>G14*12.15%</f>
        <v>77.132249999999999</v>
      </c>
      <c r="G30" s="24">
        <f>G14*8.33%</f>
        <v>52.881616666666666</v>
      </c>
      <c r="H30" s="24">
        <f>G14/12</f>
        <v>52.902777777777779</v>
      </c>
      <c r="I30" s="27">
        <f>240/12</f>
        <v>20</v>
      </c>
      <c r="J30" s="24">
        <f>G14/24</f>
        <v>26.451388888888889</v>
      </c>
      <c r="P30" s="3"/>
    </row>
    <row r="31" spans="1:16" x14ac:dyDescent="0.2">
      <c r="F31" s="24">
        <f>G15*12.15%</f>
        <v>48.229424999999999</v>
      </c>
      <c r="G31" s="24">
        <f>G15*8.33%</f>
        <v>33.065934999999996</v>
      </c>
      <c r="H31" s="24">
        <f>G15/12</f>
        <v>33.079166666666666</v>
      </c>
      <c r="I31" s="27">
        <f>240/12</f>
        <v>20</v>
      </c>
      <c r="J31" s="24">
        <f>G15/24</f>
        <v>16.539583333333333</v>
      </c>
    </row>
    <row r="32" spans="1:16" x14ac:dyDescent="0.2">
      <c r="F32" s="24">
        <f>G16*12.15%</f>
        <v>43.369425</v>
      </c>
      <c r="G32" s="24">
        <f>G16*8.33%</f>
        <v>29.733934999999999</v>
      </c>
      <c r="H32" s="24">
        <f>G16/12</f>
        <v>29.745833333333334</v>
      </c>
      <c r="I32" s="27">
        <f>240/12</f>
        <v>20</v>
      </c>
      <c r="J32" s="24">
        <f>G16/24</f>
        <v>14.872916666666667</v>
      </c>
    </row>
    <row r="33" spans="6:10" x14ac:dyDescent="0.2">
      <c r="F33" s="24">
        <f>G17*12.15%</f>
        <v>50.051924999999997</v>
      </c>
      <c r="G33" s="24">
        <f>G17*8.33%</f>
        <v>34.315435000000001</v>
      </c>
      <c r="H33" s="24">
        <f>G17/12</f>
        <v>34.329166666666666</v>
      </c>
      <c r="I33" s="27">
        <f>240/12</f>
        <v>20</v>
      </c>
      <c r="J33" s="24">
        <f>G17/24</f>
        <v>17.164583333333333</v>
      </c>
    </row>
  </sheetData>
  <mergeCells count="15">
    <mergeCell ref="F21:G21"/>
    <mergeCell ref="H21:J21"/>
    <mergeCell ref="A1:O1"/>
    <mergeCell ref="A2:O2"/>
    <mergeCell ref="A3:O3"/>
    <mergeCell ref="A5:A6"/>
    <mergeCell ref="B5:B6"/>
    <mergeCell ref="C5:C6"/>
    <mergeCell ref="D5:F5"/>
    <mergeCell ref="G5:G6"/>
    <mergeCell ref="H5:K5"/>
    <mergeCell ref="O5:O6"/>
    <mergeCell ref="N5:N6"/>
    <mergeCell ref="M5:M6"/>
    <mergeCell ref="L5:L6"/>
  </mergeCells>
  <pageMargins left="0.6" right="0.04" top="1.1399999999999999" bottom="0.74803149606299213" header="0.31496062992125984" footer="0.31496062992125984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2015-05-27T03:26:42Z</dcterms:modified>
</cp:coreProperties>
</file>