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essy\Desktop\"/>
    </mc:Choice>
  </mc:AlternateContent>
  <bookViews>
    <workbookView xWindow="0" yWindow="0" windowWidth="20490" windowHeight="7755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C166" i="2" l="1"/>
  <c r="C165" i="2"/>
  <c r="C164" i="2"/>
  <c r="C163" i="2"/>
  <c r="C162" i="2"/>
  <c r="C161" i="2"/>
  <c r="C160" i="2"/>
  <c r="C159" i="2"/>
  <c r="C158" i="2"/>
  <c r="C157" i="2"/>
  <c r="C156" i="2"/>
  <c r="C155" i="2"/>
  <c r="C149" i="2"/>
  <c r="D144" i="2"/>
  <c r="E144" i="2"/>
  <c r="F144" i="2"/>
  <c r="G144" i="2"/>
  <c r="H144" i="2"/>
  <c r="I144" i="2"/>
  <c r="J144" i="2"/>
  <c r="K144" i="2"/>
  <c r="L144" i="2"/>
  <c r="C144" i="2"/>
  <c r="D142" i="2"/>
  <c r="E142" i="2"/>
  <c r="F142" i="2"/>
  <c r="G142" i="2"/>
  <c r="H142" i="2"/>
  <c r="I142" i="2"/>
  <c r="J142" i="2"/>
  <c r="K142" i="2"/>
  <c r="L142" i="2"/>
  <c r="C142" i="2"/>
  <c r="D141" i="2"/>
  <c r="E141" i="2"/>
  <c r="F141" i="2"/>
  <c r="G141" i="2"/>
  <c r="H141" i="2"/>
  <c r="I141" i="2"/>
  <c r="J141" i="2"/>
  <c r="K141" i="2"/>
  <c r="L141" i="2"/>
  <c r="C141" i="2"/>
  <c r="D140" i="2"/>
  <c r="E140" i="2"/>
  <c r="F140" i="2"/>
  <c r="G140" i="2"/>
  <c r="H140" i="2"/>
  <c r="I140" i="2"/>
  <c r="J140" i="2"/>
  <c r="K140" i="2"/>
  <c r="L140" i="2"/>
  <c r="C140" i="2"/>
  <c r="D139" i="2"/>
  <c r="E139" i="2"/>
  <c r="F139" i="2"/>
  <c r="G139" i="2"/>
  <c r="H139" i="2"/>
  <c r="I139" i="2"/>
  <c r="J139" i="2"/>
  <c r="K139" i="2"/>
  <c r="L139" i="2"/>
  <c r="C139" i="2"/>
  <c r="D138" i="2"/>
  <c r="E138" i="2"/>
  <c r="F138" i="2"/>
  <c r="G138" i="2"/>
  <c r="H138" i="2"/>
  <c r="I138" i="2"/>
  <c r="J138" i="2"/>
  <c r="K138" i="2"/>
  <c r="L138" i="2"/>
  <c r="C138" i="2" l="1"/>
  <c r="D133" i="2" l="1"/>
  <c r="E133" i="2"/>
  <c r="F133" i="2"/>
  <c r="G133" i="2"/>
  <c r="H133" i="2"/>
  <c r="I133" i="2"/>
  <c r="J133" i="2"/>
  <c r="K133" i="2"/>
  <c r="L133" i="2"/>
  <c r="C133" i="2"/>
  <c r="C131" i="2"/>
  <c r="D131" i="2"/>
  <c r="E131" i="2"/>
  <c r="F131" i="2"/>
  <c r="G131" i="2"/>
  <c r="H131" i="2"/>
  <c r="I131" i="2"/>
  <c r="J131" i="2"/>
  <c r="K131" i="2"/>
  <c r="L131" i="2"/>
  <c r="C86" i="2"/>
  <c r="E86" i="2"/>
  <c r="F86" i="2" s="1"/>
  <c r="G86" i="2" s="1"/>
  <c r="C87" i="2"/>
  <c r="C89" i="2"/>
  <c r="E89" i="2" s="1"/>
  <c r="F89" i="2" s="1"/>
  <c r="G89" i="2" s="1"/>
  <c r="C85" i="2"/>
  <c r="F90" i="2"/>
  <c r="G90" i="2" s="1"/>
  <c r="F88" i="2"/>
  <c r="G88" i="2" s="1"/>
  <c r="E90" i="2"/>
  <c r="E88" i="2"/>
  <c r="E87" i="2"/>
  <c r="F87" i="2" s="1"/>
  <c r="G87" i="2" s="1"/>
  <c r="E85" i="2"/>
  <c r="F85" i="2" s="1"/>
  <c r="G85" i="2" s="1"/>
  <c r="D91" i="2"/>
  <c r="D86" i="2"/>
  <c r="D87" i="2"/>
  <c r="D88" i="2"/>
  <c r="D89" i="2"/>
  <c r="D90" i="2"/>
  <c r="D85" i="2"/>
  <c r="C88" i="2"/>
  <c r="C90" i="2"/>
  <c r="D99" i="2"/>
  <c r="E97" i="2"/>
  <c r="E98" i="2"/>
  <c r="D98" i="2"/>
  <c r="D97" i="2"/>
  <c r="H90" i="2" l="1"/>
  <c r="H89" i="2"/>
  <c r="H88" i="2"/>
  <c r="I88" i="2" s="1"/>
  <c r="H87" i="2"/>
  <c r="E91" i="2"/>
  <c r="H85" i="2"/>
  <c r="F91" i="2"/>
  <c r="C91" i="2"/>
  <c r="H86" i="2"/>
  <c r="I90" i="2" l="1"/>
  <c r="I89" i="2"/>
  <c r="J89" i="2" s="1"/>
  <c r="J88" i="2"/>
  <c r="K88" i="2" s="1"/>
  <c r="I87" i="2"/>
  <c r="I85" i="2"/>
  <c r="G91" i="2"/>
  <c r="I86" i="2"/>
  <c r="J86" i="2" s="1"/>
  <c r="D5" i="2"/>
  <c r="J90" i="2" l="1"/>
  <c r="K89" i="2"/>
  <c r="L89" i="2" s="1"/>
  <c r="L88" i="2"/>
  <c r="J87" i="2"/>
  <c r="K87" i="2" s="1"/>
  <c r="J85" i="2"/>
  <c r="K85" i="2" s="1"/>
  <c r="H91" i="2"/>
  <c r="K86" i="2"/>
  <c r="L86" i="2" s="1"/>
  <c r="K90" i="2" l="1"/>
  <c r="L90" i="2" s="1"/>
  <c r="L87" i="2"/>
  <c r="L85" i="2"/>
  <c r="I91" i="2"/>
  <c r="J91" i="2" l="1"/>
  <c r="K91" i="2" l="1"/>
  <c r="L91" i="2" l="1"/>
  <c r="F124" i="2" l="1"/>
  <c r="G124" i="2"/>
  <c r="F123" i="2"/>
  <c r="G123" i="2"/>
  <c r="F122" i="2"/>
  <c r="G122" i="2"/>
  <c r="H122" i="2"/>
  <c r="I122" i="2"/>
  <c r="J122" i="2"/>
  <c r="K122" i="2"/>
  <c r="L122" i="2"/>
  <c r="M122" i="2"/>
  <c r="N122" i="2"/>
  <c r="F121" i="2"/>
  <c r="G121" i="2"/>
  <c r="F120" i="2"/>
  <c r="G120" i="2"/>
  <c r="F119" i="2"/>
  <c r="G119" i="2"/>
  <c r="H119" i="2"/>
  <c r="I119" i="2"/>
  <c r="J119" i="2"/>
  <c r="K119" i="2"/>
  <c r="L119" i="2"/>
  <c r="M119" i="2"/>
  <c r="N119" i="2"/>
  <c r="E124" i="2"/>
  <c r="E123" i="2"/>
  <c r="E122" i="2"/>
  <c r="E121" i="2"/>
  <c r="E120" i="2"/>
  <c r="E119" i="2"/>
  <c r="F117" i="2"/>
  <c r="G117" i="2"/>
  <c r="H117" i="2"/>
  <c r="I117" i="2"/>
  <c r="J117" i="2"/>
  <c r="K117" i="2"/>
  <c r="L117" i="2"/>
  <c r="M117" i="2"/>
  <c r="N117" i="2"/>
  <c r="E117" i="2"/>
  <c r="F118" i="2"/>
  <c r="G118" i="2"/>
  <c r="H118" i="2"/>
  <c r="I118" i="2"/>
  <c r="J118" i="2"/>
  <c r="K118" i="2"/>
  <c r="L118" i="2"/>
  <c r="M118" i="2"/>
  <c r="N118" i="2"/>
  <c r="E118" i="2"/>
  <c r="F116" i="2"/>
  <c r="G116" i="2"/>
  <c r="E116" i="2"/>
  <c r="E115" i="2"/>
  <c r="F115" i="2"/>
  <c r="G115" i="2"/>
  <c r="H115" i="2"/>
  <c r="I115" i="2"/>
  <c r="J115" i="2"/>
  <c r="K115" i="2"/>
  <c r="L115" i="2"/>
  <c r="M115" i="2"/>
  <c r="N115" i="2"/>
  <c r="F114" i="2"/>
  <c r="G114" i="2"/>
  <c r="E114" i="2"/>
  <c r="F113" i="2"/>
  <c r="E113" i="2"/>
  <c r="F111" i="2"/>
  <c r="G113" i="2"/>
  <c r="F112" i="2"/>
  <c r="G112" i="2"/>
  <c r="H112" i="2"/>
  <c r="I112" i="2"/>
  <c r="J112" i="2"/>
  <c r="K112" i="2"/>
  <c r="L112" i="2"/>
  <c r="M112" i="2"/>
  <c r="N112" i="2"/>
  <c r="E112" i="2"/>
  <c r="G111" i="2"/>
  <c r="E111" i="2"/>
  <c r="D62" i="2"/>
  <c r="E62" i="2"/>
  <c r="C62" i="2"/>
  <c r="C48" i="2"/>
  <c r="B48" i="2"/>
  <c r="C134" i="2" s="1"/>
  <c r="D47" i="2"/>
  <c r="E47" i="2" s="1"/>
  <c r="F47" i="2" s="1"/>
  <c r="D46" i="2"/>
  <c r="E46" i="2" s="1"/>
  <c r="D45" i="2"/>
  <c r="E45" i="2" s="1"/>
  <c r="F45" i="2" s="1"/>
  <c r="D44" i="2"/>
  <c r="E44" i="2" s="1"/>
  <c r="F44" i="2" s="1"/>
  <c r="D43" i="2"/>
  <c r="D42" i="2"/>
  <c r="E42" i="2" s="1"/>
  <c r="F61" i="2"/>
  <c r="G61" i="2" s="1"/>
  <c r="H61" i="2" s="1"/>
  <c r="F60" i="2"/>
  <c r="G60" i="2" s="1"/>
  <c r="H60" i="2" s="1"/>
  <c r="F59" i="2"/>
  <c r="G59" i="2" s="1"/>
  <c r="H59" i="2" s="1"/>
  <c r="F58" i="2"/>
  <c r="G58" i="2" s="1"/>
  <c r="H58" i="2" s="1"/>
  <c r="F57" i="2"/>
  <c r="G57" i="2" s="1"/>
  <c r="H57" i="2" s="1"/>
  <c r="K125" i="2" l="1"/>
  <c r="D134" i="2"/>
  <c r="M125" i="2"/>
  <c r="K136" i="2" s="1"/>
  <c r="I125" i="2"/>
  <c r="G145" i="2" s="1"/>
  <c r="E125" i="2"/>
  <c r="C145" i="2" s="1"/>
  <c r="G125" i="2"/>
  <c r="L125" i="2"/>
  <c r="J136" i="2" s="1"/>
  <c r="H125" i="2"/>
  <c r="F136" i="2" s="1"/>
  <c r="F125" i="2"/>
  <c r="D145" i="2" s="1"/>
  <c r="N125" i="2"/>
  <c r="J125" i="2"/>
  <c r="H145" i="2" s="1"/>
  <c r="G136" i="2"/>
  <c r="C136" i="2"/>
  <c r="E145" i="2"/>
  <c r="E136" i="2"/>
  <c r="D136" i="2"/>
  <c r="L145" i="2"/>
  <c r="L149" i="2" s="1"/>
  <c r="L136" i="2"/>
  <c r="H136" i="2"/>
  <c r="I145" i="2"/>
  <c r="I136" i="2"/>
  <c r="D48" i="2"/>
  <c r="E134" i="2" s="1"/>
  <c r="E43" i="2"/>
  <c r="F43" i="2" s="1"/>
  <c r="G43" i="2" s="1"/>
  <c r="H43" i="2" s="1"/>
  <c r="G47" i="2"/>
  <c r="F46" i="2"/>
  <c r="G46" i="2" s="1"/>
  <c r="G45" i="2"/>
  <c r="H45" i="2" s="1"/>
  <c r="G44" i="2"/>
  <c r="H44" i="2" s="1"/>
  <c r="F42" i="2"/>
  <c r="I61" i="2"/>
  <c r="J61" i="2" s="1"/>
  <c r="I60" i="2"/>
  <c r="J60" i="2" s="1"/>
  <c r="I59" i="2"/>
  <c r="I58" i="2"/>
  <c r="I57" i="2"/>
  <c r="J57" i="2" s="1"/>
  <c r="F145" i="2" l="1"/>
  <c r="J145" i="2"/>
  <c r="K145" i="2"/>
  <c r="K149" i="2" s="1"/>
  <c r="F48" i="2"/>
  <c r="E48" i="2"/>
  <c r="H47" i="2"/>
  <c r="H46" i="2"/>
  <c r="I46" i="2" s="1"/>
  <c r="I45" i="2"/>
  <c r="I44" i="2"/>
  <c r="J44" i="2" s="1"/>
  <c r="I43" i="2"/>
  <c r="J43" i="2" s="1"/>
  <c r="G42" i="2"/>
  <c r="K61" i="2"/>
  <c r="L61" i="2" s="1"/>
  <c r="K60" i="2"/>
  <c r="L60" i="2" s="1"/>
  <c r="J59" i="2"/>
  <c r="K59" i="2" s="1"/>
  <c r="J58" i="2"/>
  <c r="K58" i="2" s="1"/>
  <c r="K57" i="2"/>
  <c r="L57" i="2" s="1"/>
  <c r="H42" i="2" l="1"/>
  <c r="H48" i="2" s="1"/>
  <c r="G48" i="2"/>
  <c r="K43" i="2"/>
  <c r="I47" i="2"/>
  <c r="J46" i="2"/>
  <c r="K46" i="2" s="1"/>
  <c r="J45" i="2"/>
  <c r="K45" i="2" s="1"/>
  <c r="K44" i="2"/>
  <c r="L59" i="2"/>
  <c r="L58" i="2"/>
  <c r="I42" i="2" l="1"/>
  <c r="I48" i="2" s="1"/>
  <c r="J47" i="2"/>
  <c r="K47" i="2" s="1"/>
  <c r="J42" i="2" l="1"/>
  <c r="K42" i="2" s="1"/>
  <c r="K48" i="2" s="1"/>
  <c r="J48" i="2" l="1"/>
  <c r="F56" i="2" l="1"/>
  <c r="G56" i="2" s="1"/>
  <c r="H56" i="2" s="1"/>
  <c r="F55" i="2"/>
  <c r="G55" i="2" s="1"/>
  <c r="H55" i="2" s="1"/>
  <c r="F54" i="2"/>
  <c r="F53" i="2"/>
  <c r="G53" i="2" s="1"/>
  <c r="H53" i="2" l="1"/>
  <c r="F62" i="2"/>
  <c r="F134" i="2" s="1"/>
  <c r="G54" i="2"/>
  <c r="H54" i="2" s="1"/>
  <c r="I56" i="2"/>
  <c r="J56" i="2" s="1"/>
  <c r="I55" i="2"/>
  <c r="D6" i="2"/>
  <c r="E6" i="2" s="1"/>
  <c r="D7" i="2"/>
  <c r="E7" i="2" s="1"/>
  <c r="E99" i="2" s="1"/>
  <c r="D8" i="2"/>
  <c r="E8" i="2" s="1"/>
  <c r="E100" i="2" s="1"/>
  <c r="D9" i="2"/>
  <c r="E9" i="2" s="1"/>
  <c r="E101" i="2" s="1"/>
  <c r="D10" i="2"/>
  <c r="E10" i="2" s="1"/>
  <c r="E102" i="2" s="1"/>
  <c r="E5" i="2"/>
  <c r="H28" i="2"/>
  <c r="G35" i="2"/>
  <c r="E103" i="2" l="1"/>
  <c r="D100" i="2"/>
  <c r="D102" i="2"/>
  <c r="D101" i="2"/>
  <c r="I53" i="2"/>
  <c r="H62" i="2"/>
  <c r="H134" i="2" s="1"/>
  <c r="G30" i="2"/>
  <c r="E29" i="2"/>
  <c r="C135" i="2" s="1"/>
  <c r="C137" i="2" s="1"/>
  <c r="G62" i="2"/>
  <c r="G134" i="2" s="1"/>
  <c r="G29" i="2"/>
  <c r="F31" i="2"/>
  <c r="F35" i="2"/>
  <c r="F32" i="2"/>
  <c r="F33" i="2"/>
  <c r="F29" i="2"/>
  <c r="C148" i="2" s="1"/>
  <c r="F36" i="2"/>
  <c r="F30" i="2"/>
  <c r="D148" i="2" s="1"/>
  <c r="F34" i="2"/>
  <c r="G31" i="2"/>
  <c r="I54" i="2"/>
  <c r="J54" i="2" s="1"/>
  <c r="K56" i="2"/>
  <c r="L56" i="2" s="1"/>
  <c r="J55" i="2"/>
  <c r="K55" i="2" s="1"/>
  <c r="G36" i="2"/>
  <c r="G33" i="2"/>
  <c r="G32" i="2"/>
  <c r="G34" i="2"/>
  <c r="F101" i="2" l="1"/>
  <c r="G101" i="2" s="1"/>
  <c r="F100" i="2"/>
  <c r="F99" i="2"/>
  <c r="G99" i="2" s="1"/>
  <c r="F98" i="2"/>
  <c r="G98" i="2" s="1"/>
  <c r="F97" i="2"/>
  <c r="G97" i="2" s="1"/>
  <c r="H97" i="2" s="1"/>
  <c r="D103" i="2"/>
  <c r="F102" i="2"/>
  <c r="I62" i="2"/>
  <c r="I134" i="2" s="1"/>
  <c r="J53" i="2"/>
  <c r="H29" i="2"/>
  <c r="E30" i="2" s="1"/>
  <c r="D135" i="2" s="1"/>
  <c r="D137" i="2" s="1"/>
  <c r="L55" i="2"/>
  <c r="K54" i="2"/>
  <c r="L54" i="2" s="1"/>
  <c r="H99" i="2" l="1"/>
  <c r="H98" i="2"/>
  <c r="I98" i="2" s="1"/>
  <c r="H101" i="2"/>
  <c r="I101" i="2" s="1"/>
  <c r="G102" i="2"/>
  <c r="I97" i="2"/>
  <c r="I99" i="2"/>
  <c r="J99" i="2" s="1"/>
  <c r="K99" i="2" s="1"/>
  <c r="G100" i="2"/>
  <c r="F103" i="2"/>
  <c r="C147" i="2"/>
  <c r="K53" i="2"/>
  <c r="K62" i="2" s="1"/>
  <c r="K134" i="2" s="1"/>
  <c r="K137" i="2" s="1"/>
  <c r="J62" i="2"/>
  <c r="J134" i="2" s="1"/>
  <c r="J101" i="2" l="1"/>
  <c r="K101" i="2" s="1"/>
  <c r="L101" i="2" s="1"/>
  <c r="M101" i="2" s="1"/>
  <c r="L99" i="2"/>
  <c r="M99" i="2" s="1"/>
  <c r="J97" i="2"/>
  <c r="K97" i="2" s="1"/>
  <c r="L97" i="2" s="1"/>
  <c r="J98" i="2"/>
  <c r="H100" i="2"/>
  <c r="I100" i="2" s="1"/>
  <c r="H102" i="2"/>
  <c r="I102" i="2" s="1"/>
  <c r="J102" i="2" s="1"/>
  <c r="K102" i="2" s="1"/>
  <c r="G103" i="2"/>
  <c r="L53" i="2"/>
  <c r="L62" i="2" s="1"/>
  <c r="L134" i="2" s="1"/>
  <c r="L137" i="2" s="1"/>
  <c r="H30" i="2"/>
  <c r="D147" i="2" s="1"/>
  <c r="D149" i="2" s="1"/>
  <c r="H103" i="2" l="1"/>
  <c r="M97" i="2"/>
  <c r="J100" i="2"/>
  <c r="K98" i="2"/>
  <c r="L98" i="2" s="1"/>
  <c r="M98" i="2" s="1"/>
  <c r="L102" i="2"/>
  <c r="M102" i="2" s="1"/>
  <c r="I103" i="2"/>
  <c r="E31" i="2"/>
  <c r="K100" i="2" l="1"/>
  <c r="L100" i="2" s="1"/>
  <c r="M100" i="2" s="1"/>
  <c r="J103" i="2"/>
  <c r="E135" i="2"/>
  <c r="E137" i="2" s="1"/>
  <c r="E148" i="2" l="1"/>
  <c r="H31" i="2"/>
  <c r="K103" i="2" l="1"/>
  <c r="E32" i="2"/>
  <c r="F135" i="2" s="1"/>
  <c r="F137" i="2" s="1"/>
  <c r="E147" i="2"/>
  <c r="E149" i="2" s="1"/>
  <c r="M103" i="2" l="1"/>
  <c r="L103" i="2"/>
  <c r="F148" i="2"/>
  <c r="H32" i="2"/>
  <c r="E33" i="2" l="1"/>
  <c r="F147" i="2"/>
  <c r="F149" i="2" s="1"/>
  <c r="G148" i="2" l="1"/>
  <c r="G135" i="2"/>
  <c r="G137" i="2" s="1"/>
  <c r="H33" i="2"/>
  <c r="E34" i="2" l="1"/>
  <c r="G147" i="2"/>
  <c r="G149" i="2" s="1"/>
  <c r="H148" i="2" l="1"/>
  <c r="H135" i="2"/>
  <c r="H137" i="2" s="1"/>
  <c r="H34" i="2"/>
  <c r="E35" i="2" l="1"/>
  <c r="H147" i="2"/>
  <c r="H149" i="2" s="1"/>
  <c r="I148" i="2" l="1"/>
  <c r="I135" i="2"/>
  <c r="I137" i="2" s="1"/>
  <c r="H35" i="2"/>
  <c r="E36" i="2" l="1"/>
  <c r="I147" i="2"/>
  <c r="I149" i="2" s="1"/>
  <c r="J148" i="2" l="1"/>
  <c r="J149" i="2" s="1"/>
  <c r="J135" i="2"/>
  <c r="J137" i="2" s="1"/>
  <c r="H36" i="2"/>
</calcChain>
</file>

<file path=xl/sharedStrings.xml><?xml version="1.0" encoding="utf-8"?>
<sst xmlns="http://schemas.openxmlformats.org/spreadsheetml/2006/main" count="128" uniqueCount="103">
  <si>
    <r>
      <rPr>
        <b/>
        <sz val="8"/>
        <color rgb="FFFFFFFF"/>
        <rFont val="Calibri"/>
        <family val="2"/>
      </rPr>
      <t>C</t>
    </r>
    <r>
      <rPr>
        <b/>
        <sz val="8"/>
        <color rgb="FFFFFFFF"/>
        <rFont val="Calibri"/>
        <family val="2"/>
      </rPr>
      <t>o</t>
    </r>
    <r>
      <rPr>
        <b/>
        <sz val="8"/>
        <color rgb="FFFFFFFF"/>
        <rFont val="Calibri"/>
        <family val="2"/>
      </rPr>
      <t>s</t>
    </r>
    <r>
      <rPr>
        <b/>
        <sz val="8"/>
        <color rgb="FFFFFFFF"/>
        <rFont val="Calibri"/>
        <family val="2"/>
      </rPr>
      <t>t</t>
    </r>
    <r>
      <rPr>
        <b/>
        <sz val="8"/>
        <color rgb="FFFFFFFF"/>
        <rFont val="Calibri"/>
        <family val="2"/>
      </rPr>
      <t>o</t>
    </r>
    <r>
      <rPr>
        <b/>
        <sz val="8"/>
        <color rgb="FFFFFFFF"/>
        <rFont val="Calibri"/>
        <family val="2"/>
      </rPr>
      <t xml:space="preserve"> </t>
    </r>
    <r>
      <rPr>
        <b/>
        <sz val="8"/>
        <color rgb="FFFFFFFF"/>
        <rFont val="Calibri"/>
        <family val="2"/>
      </rPr>
      <t>T</t>
    </r>
    <r>
      <rPr>
        <b/>
        <sz val="8"/>
        <color rgb="FFFFFFFF"/>
        <rFont val="Calibri"/>
        <family val="2"/>
      </rPr>
      <t>o</t>
    </r>
    <r>
      <rPr>
        <b/>
        <sz val="8"/>
        <color rgb="FFFFFFFF"/>
        <rFont val="Calibri"/>
        <family val="2"/>
      </rPr>
      <t>t</t>
    </r>
    <r>
      <rPr>
        <b/>
        <sz val="8"/>
        <color rgb="FFFFFFFF"/>
        <rFont val="Calibri"/>
        <family val="2"/>
      </rPr>
      <t>a</t>
    </r>
    <r>
      <rPr>
        <b/>
        <sz val="8"/>
        <color rgb="FFFFFFFF"/>
        <rFont val="Calibri"/>
        <family val="2"/>
      </rPr>
      <t xml:space="preserve">l
</t>
    </r>
    <r>
      <rPr>
        <b/>
        <sz val="8"/>
        <color rgb="FFFFFFFF"/>
        <rFont val="Calibri"/>
        <family val="2"/>
      </rPr>
      <t>m</t>
    </r>
    <r>
      <rPr>
        <b/>
        <sz val="8"/>
        <color rgb="FFFFFFFF"/>
        <rFont val="Calibri"/>
        <family val="2"/>
      </rPr>
      <t>e</t>
    </r>
    <r>
      <rPr>
        <b/>
        <sz val="8"/>
        <color rgb="FFFFFFFF"/>
        <rFont val="Calibri"/>
        <family val="2"/>
      </rPr>
      <t>n</t>
    </r>
    <r>
      <rPr>
        <b/>
        <sz val="8"/>
        <color rgb="FFFFFFFF"/>
        <rFont val="Calibri"/>
        <family val="2"/>
      </rPr>
      <t>s</t>
    </r>
    <r>
      <rPr>
        <b/>
        <sz val="8"/>
        <color rgb="FFFFFFFF"/>
        <rFont val="Calibri"/>
        <family val="2"/>
      </rPr>
      <t>u</t>
    </r>
    <r>
      <rPr>
        <b/>
        <sz val="8"/>
        <color rgb="FFFFFFFF"/>
        <rFont val="Calibri"/>
        <family val="2"/>
      </rPr>
      <t>a</t>
    </r>
    <r>
      <rPr>
        <b/>
        <sz val="8"/>
        <color rgb="FFFFFFFF"/>
        <rFont val="Calibri"/>
        <family val="2"/>
      </rPr>
      <t>l</t>
    </r>
  </si>
  <si>
    <t>Precios Planes</t>
  </si>
  <si>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l</t>
    </r>
  </si>
  <si>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m</t>
    </r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–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ó</t>
    </r>
    <r>
      <rPr>
        <b/>
        <sz val="8"/>
        <color rgb="FF000000"/>
        <rFont val="Calibri"/>
        <family val="2"/>
      </rPr>
      <t>m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o</t>
    </r>
  </si>
  <si>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m</t>
    </r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–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t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r</t>
    </r>
  </si>
  <si>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m</t>
    </r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-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y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t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g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a</t>
    </r>
  </si>
  <si>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m</t>
    </r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–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m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u</t>
    </r>
    <r>
      <rPr>
        <b/>
        <sz val="8"/>
        <color rgb="FF000000"/>
        <rFont val="Calibri"/>
        <family val="2"/>
      </rPr>
      <t>m</t>
    </r>
  </si>
  <si>
    <t>Plan a la medida</t>
  </si>
  <si>
    <t>Variables Tabla Amortizacion</t>
  </si>
  <si>
    <r>
      <rPr>
        <b/>
        <sz val="8"/>
        <color rgb="FF000000"/>
        <rFont val="Calibri"/>
        <family val="2"/>
      </rPr>
      <t>B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:</t>
    </r>
  </si>
  <si>
    <r>
      <rPr>
        <sz val="8"/>
        <color rgb="FF000000"/>
        <rFont val="Calibri"/>
        <family val="2"/>
      </rPr>
      <t>Ba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n</t>
    </r>
    <r>
      <rPr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o
</t>
    </r>
    <r>
      <rPr>
        <sz val="8"/>
        <color rgb="FF000000"/>
        <rFont val="Calibri"/>
        <family val="2"/>
      </rPr>
      <t>P</t>
    </r>
    <r>
      <rPr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>i</t>
    </r>
    <r>
      <rPr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>i</t>
    </r>
    <r>
      <rPr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>o</t>
    </r>
  </si>
  <si>
    <t>Prestamo</t>
  </si>
  <si>
    <t>INTERES ANUAL (%):</t>
  </si>
  <si>
    <t>11.83%</t>
  </si>
  <si>
    <t>PLAZO (Años):</t>
  </si>
  <si>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u</t>
    </r>
    <r>
      <rPr>
        <b/>
        <sz val="8"/>
        <color rgb="FF000000"/>
        <rFont val="Calibri"/>
        <family val="2"/>
      </rPr>
      <t>z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é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t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a</t>
    </r>
  </si>
  <si>
    <t>Agua</t>
  </si>
  <si>
    <t>Teléfono</t>
  </si>
  <si>
    <t>Internet</t>
  </si>
  <si>
    <t>Arriendo</t>
  </si>
  <si>
    <t>Publicidad</t>
  </si>
  <si>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W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 xml:space="preserve">b
</t>
    </r>
    <r>
      <rPr>
        <b/>
        <sz val="8"/>
        <color rgb="FF000000"/>
        <rFont val="Calibri"/>
        <family val="2"/>
      </rPr>
      <t>J</t>
    </r>
    <r>
      <rPr>
        <b/>
        <sz val="8"/>
        <color rgb="FF000000"/>
        <rFont val="Calibri"/>
        <family val="2"/>
      </rPr>
      <t>u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r</t>
    </r>
  </si>
  <si>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W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 xml:space="preserve">b
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é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y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u</t>
    </r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v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r</t>
    </r>
  </si>
  <si>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ñ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W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 xml:space="preserve">b
</t>
    </r>
    <r>
      <rPr>
        <b/>
        <sz val="8"/>
        <color rgb="FF000000"/>
        <rFont val="Calibri"/>
        <family val="2"/>
      </rPr>
      <t>J</t>
    </r>
    <r>
      <rPr>
        <b/>
        <sz val="8"/>
        <color rgb="FF000000"/>
        <rFont val="Calibri"/>
        <family val="2"/>
      </rPr>
      <t>u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r</t>
    </r>
  </si>
  <si>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ñ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G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f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o</t>
    </r>
  </si>
  <si>
    <r>
      <rPr>
        <b/>
        <sz val="8"/>
        <color rgb="FF000000"/>
        <rFont val="Calibri"/>
        <family val="2"/>
      </rPr>
      <t>T</t>
    </r>
    <r>
      <rPr>
        <b/>
        <sz val="8"/>
        <color rgb="FF000000"/>
        <rFont val="Calibri"/>
        <family val="2"/>
      </rPr>
      <t>é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i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m</t>
    </r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u</t>
    </r>
    <r>
      <rPr>
        <b/>
        <sz val="8"/>
        <color rgb="FF000000"/>
        <rFont val="Calibri"/>
        <family val="2"/>
      </rPr>
      <t>t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y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d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s</t>
    </r>
  </si>
  <si>
    <t>Secretaria</t>
  </si>
  <si>
    <r>
      <rPr>
        <b/>
        <sz val="8"/>
        <color rgb="FF000000"/>
        <rFont val="Calibri"/>
        <family val="2"/>
      </rPr>
      <t>P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r</t>
    </r>
    <r>
      <rPr>
        <b/>
        <sz val="8"/>
        <color rgb="FF000000"/>
        <rFont val="Calibri"/>
        <family val="2"/>
      </rPr>
      <t>s</t>
    </r>
    <r>
      <rPr>
        <b/>
        <sz val="8"/>
        <color rgb="FF000000"/>
        <rFont val="Calibri"/>
        <family val="2"/>
      </rPr>
      <t>o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a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>l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Calibri"/>
        <family val="2"/>
      </rPr>
      <t>C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n</t>
    </r>
    <r>
      <rPr>
        <b/>
        <sz val="8"/>
        <color rgb="FF000000"/>
        <rFont val="Calibri"/>
        <family val="2"/>
      </rPr>
      <t>t</t>
    </r>
    <r>
      <rPr>
        <b/>
        <sz val="8"/>
        <color rgb="FF000000"/>
        <rFont val="Calibri"/>
        <family val="2"/>
      </rPr>
      <t>e</t>
    </r>
    <r>
      <rPr>
        <b/>
        <sz val="8"/>
        <color rgb="FF000000"/>
        <rFont val="Calibri"/>
        <family val="2"/>
      </rPr>
      <t>r</t>
    </r>
  </si>
  <si>
    <t>Contadora</t>
  </si>
  <si>
    <t>Consultor Web</t>
  </si>
  <si>
    <t>Demanda</t>
  </si>
  <si>
    <t>%</t>
  </si>
  <si>
    <t>Plan Personal</t>
  </si>
  <si>
    <t>Planes a la medida</t>
  </si>
  <si>
    <t>Planes específicos para empresas de Ropa y tecnologia</t>
  </si>
  <si>
    <t>Equipo</t>
  </si>
  <si>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u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d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 xml:space="preserve">r
</t>
    </r>
    <r>
      <rPr>
        <b/>
        <sz val="9"/>
        <color rgb="FF000000"/>
        <rFont val="Calibri"/>
        <family val="2"/>
      </rPr>
      <t>D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k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p</t>
    </r>
  </si>
  <si>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u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d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r</t>
    </r>
  </si>
  <si>
    <r>
      <rPr>
        <b/>
        <sz val="9"/>
        <color rgb="FF000000"/>
        <rFont val="Calibri"/>
        <family val="2"/>
      </rPr>
      <t>U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g</t>
    </r>
    <r>
      <rPr>
        <b/>
        <sz val="9"/>
        <color rgb="FF000000"/>
        <rFont val="Calibri"/>
        <family val="2"/>
      </rPr>
      <t>u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d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r</t>
    </r>
  </si>
  <si>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w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f</t>
    </r>
    <r>
      <rPr>
        <b/>
        <sz val="9"/>
        <color rgb="FF000000"/>
        <rFont val="Calibri"/>
        <family val="2"/>
      </rPr>
      <t>i</t>
    </r>
  </si>
  <si>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d</t>
    </r>
    <r>
      <rPr>
        <b/>
        <sz val="9"/>
        <color rgb="FF000000"/>
        <rFont val="Calibri"/>
        <family val="2"/>
      </rPr>
      <t xml:space="preserve">e
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u</t>
    </r>
    <r>
      <rPr>
        <b/>
        <sz val="9"/>
        <color rgb="FF000000"/>
        <rFont val="Calibri"/>
        <family val="2"/>
      </rPr>
      <t>n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n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</si>
  <si>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f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n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p</t>
    </r>
  </si>
  <si>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 xml:space="preserve">a
</t>
    </r>
    <r>
      <rPr>
        <b/>
        <sz val="9"/>
        <color rgb="FF000000"/>
        <rFont val="Calibri"/>
        <family val="2"/>
      </rPr>
      <t>d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 xml:space="preserve"> 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f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ci</t>
    </r>
    <r>
      <rPr>
        <b/>
        <sz val="9"/>
        <color rgb="FF000000"/>
        <rFont val="Calibri"/>
        <family val="2"/>
      </rPr>
      <t>n</t>
    </r>
    <r>
      <rPr>
        <b/>
        <sz val="9"/>
        <color rgb="FF000000"/>
        <rFont val="Calibri"/>
        <family val="2"/>
      </rPr>
      <t>a</t>
    </r>
  </si>
  <si>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 xml:space="preserve">e
</t>
    </r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t</t>
    </r>
  </si>
  <si>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u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b</t>
    </r>
    <r>
      <rPr>
        <b/>
        <sz val="9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s</t>
    </r>
  </si>
  <si>
    <r>
      <rPr>
        <b/>
        <sz val="9"/>
        <color rgb="FF000000"/>
        <rFont val="Calibri"/>
        <family val="2"/>
      </rPr>
      <t>P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y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r</t>
    </r>
  </si>
  <si>
    <r>
      <rPr>
        <b/>
        <sz val="9"/>
        <color rgb="FF000000"/>
        <rFont val="Calibri"/>
        <family val="2"/>
      </rPr>
      <t>C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m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 xml:space="preserve">s
</t>
    </r>
    <r>
      <rPr>
        <b/>
        <sz val="9"/>
        <color rgb="FF000000"/>
        <rFont val="Calibri"/>
        <family val="2"/>
      </rPr>
      <t>Ip</t>
    </r>
  </si>
  <si>
    <r>
      <rPr>
        <b/>
        <sz val="9"/>
        <color rgb="FF000000"/>
        <rFont val="Calibri"/>
        <family val="2"/>
      </rPr>
      <t>A</t>
    </r>
    <r>
      <rPr>
        <b/>
        <sz val="9"/>
        <color rgb="FF000000"/>
        <rFont val="Calibri"/>
        <family val="2"/>
      </rPr>
      <t>d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n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 xml:space="preserve">s
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f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ci</t>
    </r>
    <r>
      <rPr>
        <b/>
        <sz val="9"/>
        <color rgb="FF000000"/>
        <rFont val="Calibri"/>
        <family val="2"/>
      </rPr>
      <t>n</t>
    </r>
    <r>
      <rPr>
        <b/>
        <sz val="9"/>
        <color rgb="FF000000"/>
        <rFont val="Calibri"/>
        <family val="2"/>
      </rPr>
      <t>a</t>
    </r>
  </si>
  <si>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u</t>
    </r>
    <r>
      <rPr>
        <b/>
        <sz val="9"/>
        <color rgb="FF000000"/>
        <rFont val="Calibri"/>
        <family val="2"/>
      </rPr>
      <t>t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 xml:space="preserve">r
</t>
    </r>
    <r>
      <rPr>
        <b/>
        <sz val="9"/>
        <color rgb="FF000000"/>
        <rFont val="Calibri"/>
        <family val="2"/>
      </rPr>
      <t>W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f</t>
    </r>
    <r>
      <rPr>
        <b/>
        <sz val="9"/>
        <color rgb="FF000000"/>
        <rFont val="Calibri"/>
        <family val="2"/>
      </rPr>
      <t>i</t>
    </r>
  </si>
  <si>
    <r>
      <rPr>
        <b/>
        <sz val="9"/>
        <color rgb="FF000000"/>
        <rFont val="Calibri"/>
        <family val="2"/>
      </rPr>
      <t>S</t>
    </r>
    <r>
      <rPr>
        <b/>
        <sz val="9"/>
        <color rgb="FF000000"/>
        <rFont val="Calibri"/>
        <family val="2"/>
      </rPr>
      <t>e</t>
    </r>
    <r>
      <rPr>
        <b/>
        <sz val="9"/>
        <color rgb="FF000000"/>
        <rFont val="Calibri"/>
        <family val="2"/>
      </rPr>
      <t>r</t>
    </r>
    <r>
      <rPr>
        <b/>
        <sz val="9"/>
        <color rgb="FF000000"/>
        <rFont val="Calibri"/>
        <family val="2"/>
      </rPr>
      <t>v</t>
    </r>
    <r>
      <rPr>
        <b/>
        <sz val="9"/>
        <color rgb="FF000000"/>
        <rFont val="Calibri"/>
        <family val="2"/>
      </rPr>
      <t>i</t>
    </r>
    <r>
      <rPr>
        <b/>
        <sz val="9"/>
        <color rgb="FF000000"/>
        <rFont val="Calibri"/>
        <family val="2"/>
      </rPr>
      <t>d</t>
    </r>
    <r>
      <rPr>
        <b/>
        <sz val="9"/>
        <color rgb="FF000000"/>
        <rFont val="Calibri"/>
        <family val="2"/>
      </rPr>
      <t>o</t>
    </r>
    <r>
      <rPr>
        <b/>
        <sz val="9"/>
        <color rgb="FF000000"/>
        <rFont val="Calibri"/>
        <family val="2"/>
      </rPr>
      <t>r</t>
    </r>
  </si>
  <si>
    <t>Ingresos</t>
  </si>
  <si>
    <t>Ventas</t>
  </si>
  <si>
    <t>Egresos</t>
  </si>
  <si>
    <t>Costos insumos</t>
  </si>
  <si>
    <t>Costos operacionales y basicos</t>
  </si>
  <si>
    <t>Costos financieros (Intereses)</t>
  </si>
  <si>
    <t>Depreciacion anual</t>
  </si>
  <si>
    <t>Total Egresos</t>
  </si>
  <si>
    <t>UTILIDAD ANTES DE IMPUESTOS</t>
  </si>
  <si>
    <t>Participación de Trabajadores 15%</t>
  </si>
  <si>
    <t>Utilidad despues trabajadores</t>
  </si>
  <si>
    <t>IMPUESTO A LA RENTA 25%</t>
  </si>
  <si>
    <t>Utilidad despues de la renta</t>
  </si>
  <si>
    <t>Utilidad Neta</t>
  </si>
  <si>
    <t>(+) Depreciacion (de activos fijos)</t>
  </si>
  <si>
    <t>(-) Inversion</t>
  </si>
  <si>
    <t>(+) Prestamo</t>
  </si>
  <si>
    <t>(-) Amortización Capital del Préstamo</t>
  </si>
  <si>
    <t>(=) Flujo Caja del Inversionista</t>
  </si>
  <si>
    <t>Si se tiene en consideración que los gastos de l a empresa serían los siguientes, para los años 2014 y 2015</t>
  </si>
  <si>
    <t>Los gastos por la remuneración del personal es la siguiente para los años 2014 y 2015.</t>
  </si>
  <si>
    <t>La Demanda por venta de los productos es la siguiente:</t>
  </si>
  <si>
    <t>La depreciación se los activos fijos se muestran a continuación:</t>
  </si>
  <si>
    <t>Son todos los activos, que se necesitan para el desarrollo del producto.</t>
  </si>
  <si>
    <t>interes</t>
  </si>
  <si>
    <t>TABLA DE AMORTIZACIÓN</t>
  </si>
  <si>
    <t>monto</t>
  </si>
  <si>
    <t>utilizar funcion.pago</t>
  </si>
  <si>
    <t>pago(i,n,-monto)</t>
  </si>
  <si>
    <t>n</t>
  </si>
  <si>
    <t>SUMA</t>
  </si>
  <si>
    <t>AMORTIZACION</t>
  </si>
  <si>
    <t>CUOTA</t>
  </si>
  <si>
    <t>FINAL</t>
  </si>
  <si>
    <t>INTERES</t>
  </si>
  <si>
    <t>PERIODOS</t>
  </si>
  <si>
    <t>TOTAL</t>
  </si>
  <si>
    <t>TOTAL GASTOS REMUNERACION</t>
  </si>
  <si>
    <t>Participación del mercado en relación a los productos, cuanto le tocaría a cada producto según su demanda</t>
  </si>
  <si>
    <t>Una empresa de desarrollo de software desea realizar un proyecto económico para comprobar si es factible o no ingresar en el mercado de Machala. La empresa vende los siguientes productos agrupados en planes:</t>
  </si>
  <si>
    <r>
      <t xml:space="preserve">La tabla muestra el </t>
    </r>
    <r>
      <rPr>
        <b/>
        <sz val="12"/>
        <color rgb="FF000000"/>
        <rFont val="Arial"/>
        <family val="2"/>
      </rPr>
      <t xml:space="preserve">costo </t>
    </r>
    <r>
      <rPr>
        <sz val="12"/>
        <color rgb="FF000000"/>
        <rFont val="Arial"/>
        <family val="2"/>
      </rPr>
      <t>que tiene la empresa que realizar para el desarrollo de cada producto. El margen mensual que tiene la empresa por la venta de cada servicio es del 1.50%. La empresa realiza un préstamo bancario, el cual se detalla a continuación</t>
    </r>
  </si>
  <si>
    <t>COSTO</t>
  </si>
  <si>
    <t>VALOR RESIDUAL</t>
  </si>
  <si>
    <t>TIEMPO DE VIDA</t>
  </si>
  <si>
    <t>Plan Empresarial – Estándar</t>
  </si>
  <si>
    <r>
      <rPr>
        <sz val="8"/>
        <color rgb="FF000000"/>
        <rFont val="Calibri"/>
        <family val="2"/>
      </rPr>
      <t>Plan Empresarial – Económico</t>
    </r>
  </si>
  <si>
    <r>
      <rPr>
        <sz val="8"/>
        <color rgb="FF000000"/>
        <rFont val="Calibri"/>
        <family val="2"/>
      </rPr>
      <t>Plan Empresarial – Premium</t>
    </r>
  </si>
  <si>
    <t>Participacion productos principales</t>
  </si>
  <si>
    <t xml:space="preserve">INGRESOS </t>
  </si>
  <si>
    <t>COSTOS</t>
  </si>
  <si>
    <t>VALORES</t>
  </si>
  <si>
    <t>VAN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</si>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</sst>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43" formatCode="_(* #,##0.00_);_(* \(#,##0.00\);_(* &quot;-&quot;??_);_(@_)"/>
  </numFmts>
  <fonts count="16" x14ac:knownFonts="1">
    <font>
      <sz val="11"/>
      <color rgb="FF000000"/>
      <name val="Calibri"/>
      <family val="2"/>
      <charset val="204"/>
    </font>
    <font>
      <b/>
      <sz val="8"/>
      <color rgb="FFFFFFFF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C"/>
      </patternFill>
    </fill>
    <fill>
      <patternFill patternType="solid">
        <fgColor theme="3"/>
        <bgColor indexed="64"/>
      </patternFill>
    </fill>
    <fill>
      <patternFill patternType="solid">
        <fgColor theme="3" tint="0.39994506668294322"/>
        <bgColor indexed="64"/>
      </patternFill>
    </fill>
  </fills>
  <borders count="35">
    <border>
      <left/>
      <right/>
      <top/>
      <bottom/>
      <diagonal/>
    </border>
    <border>
      <left style="thin">
        <color rgb="FF4F81BC"/>
      </left>
      <right style="thin">
        <color rgb="FF4F81BC"/>
      </right>
      <top style="thin">
        <color rgb="FF4F81BC"/>
      </top>
      <bottom/>
      <diagonal/>
    </border>
    <border>
      <left style="thin">
        <color rgb="FF4F81BC"/>
      </left>
      <right/>
      <top style="thin">
        <color rgb="FF4F81BC"/>
      </top>
      <bottom style="thin">
        <color rgb="FF4F81BC"/>
      </bottom>
      <diagonal/>
    </border>
    <border>
      <left/>
      <right style="thin">
        <color rgb="FF4F81BC"/>
      </right>
      <top style="thin">
        <color rgb="FF4F81BC"/>
      </top>
      <bottom style="thin">
        <color rgb="FF4F81BC"/>
      </bottom>
      <diagonal/>
    </border>
    <border>
      <left style="thin">
        <color rgb="FF4F81BC"/>
      </left>
      <right/>
      <top/>
      <bottom style="thin">
        <color rgb="FF4F81BC"/>
      </bottom>
      <diagonal/>
    </border>
    <border>
      <left/>
      <right style="thin">
        <color rgb="FF4F81BC"/>
      </right>
      <top/>
      <bottom style="thin">
        <color rgb="FF4F81BC"/>
      </bottom>
      <diagonal/>
    </border>
    <border>
      <left style="thin">
        <color rgb="FF4F81BC"/>
      </left>
      <right style="thin">
        <color rgb="FF4F81BC"/>
      </right>
      <top style="thin">
        <color rgb="FF4F81BC"/>
      </top>
      <bottom style="thin">
        <color rgb="FF4F81BC"/>
      </bottom>
      <diagonal/>
    </border>
    <border>
      <left style="thin">
        <color rgb="FF4F81BC"/>
      </left>
      <right style="thin">
        <color rgb="FF4F81BC"/>
      </right>
      <top style="thin">
        <color rgb="FF4F81BC"/>
      </top>
      <bottom/>
      <diagonal/>
    </border>
    <border>
      <left style="thin">
        <color rgb="FF4F81BC"/>
      </left>
      <right/>
      <top style="thin">
        <color rgb="FF4F81BC"/>
      </top>
      <bottom/>
      <diagonal/>
    </border>
    <border>
      <left/>
      <right style="thin">
        <color rgb="FF4F81BC"/>
      </right>
      <top/>
      <bottom/>
      <diagonal/>
    </border>
    <border>
      <left style="thin">
        <color rgb="FF4F81BC"/>
      </left>
      <right style="thin">
        <color rgb="FF4F81BC"/>
      </right>
      <top/>
      <bottom style="thin">
        <color rgb="FF4F81BC"/>
      </bottom>
      <diagonal/>
    </border>
    <border>
      <left style="thin">
        <color rgb="FF4F81BC"/>
      </left>
      <right/>
      <top/>
      <bottom/>
      <diagonal/>
    </border>
    <border>
      <left/>
      <right/>
      <top/>
      <bottom/>
      <diagonal/>
    </border>
    <border>
      <left/>
      <right style="thin">
        <color rgb="FF4F81BC"/>
      </right>
      <top style="thin">
        <color rgb="FF4F81BC"/>
      </top>
      <bottom/>
      <diagonal/>
    </border>
    <border>
      <left/>
      <right/>
      <top style="thin">
        <color rgb="FF4F81BC"/>
      </top>
      <bottom style="thin">
        <color rgb="FF4F81BC"/>
      </bottom>
      <diagonal/>
    </border>
    <border>
      <left/>
      <right/>
      <top/>
      <bottom style="thin">
        <color rgb="FF4F8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4F81BC"/>
      </top>
      <bottom style="thin">
        <color rgb="FF4F81BC"/>
      </bottom>
      <diagonal/>
    </border>
    <border>
      <left style="thin">
        <color auto="1"/>
      </left>
      <right/>
      <top style="thin">
        <color indexed="64"/>
      </top>
      <bottom style="thin">
        <color rgb="FF4F81BC"/>
      </bottom>
      <diagonal/>
    </border>
    <border>
      <left/>
      <right style="thin">
        <color rgb="FF4F81BC"/>
      </right>
      <top style="thin">
        <color indexed="64"/>
      </top>
      <bottom style="thin">
        <color rgb="FF4F81BC"/>
      </bottom>
      <diagonal/>
    </border>
    <border>
      <left/>
      <right style="thin">
        <color auto="1"/>
      </right>
      <top style="thin">
        <color rgb="FF4F81BC"/>
      </top>
      <bottom style="thin">
        <color rgb="FF4F81BC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4F81BC"/>
      </right>
      <top style="thin">
        <color indexed="64"/>
      </top>
      <bottom/>
      <diagonal/>
    </border>
    <border>
      <left style="thin">
        <color auto="1"/>
      </left>
      <right/>
      <top style="thin">
        <color rgb="FF4F81BC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4F81BC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4F81BC"/>
      </left>
      <right style="thin">
        <color rgb="FF4F81BC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8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right" vertical="top"/>
    </xf>
    <xf numFmtId="0" fontId="3" fillId="0" borderId="6" xfId="0" applyFont="1" applyBorder="1" applyAlignment="1">
      <alignment horizontal="right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right" vertical="top" wrapText="1"/>
    </xf>
    <xf numFmtId="0" fontId="0" fillId="0" borderId="0" xfId="0" applyFill="1"/>
    <xf numFmtId="0" fontId="1" fillId="0" borderId="2" xfId="0" applyFont="1" applyFill="1" applyBorder="1" applyAlignment="1">
      <alignment vertical="top"/>
    </xf>
    <xf numFmtId="0" fontId="0" fillId="0" borderId="12" xfId="0" applyBorder="1" applyAlignment="1"/>
    <xf numFmtId="0" fontId="1" fillId="0" borderId="12" xfId="0" applyFont="1" applyFill="1" applyBorder="1" applyAlignment="1">
      <alignment vertical="top"/>
    </xf>
    <xf numFmtId="0" fontId="0" fillId="0" borderId="12" xfId="0" applyBorder="1" applyAlignment="1">
      <alignment vertical="top"/>
    </xf>
    <xf numFmtId="0" fontId="2" fillId="0" borderId="12" xfId="0" applyFont="1" applyBorder="1" applyAlignment="1">
      <alignment vertical="top"/>
    </xf>
    <xf numFmtId="0" fontId="0" fillId="0" borderId="12" xfId="0" applyFill="1" applyBorder="1" applyAlignment="1"/>
    <xf numFmtId="0" fontId="0" fillId="0" borderId="12" xfId="0" applyBorder="1"/>
    <xf numFmtId="0" fontId="0" fillId="0" borderId="5" xfId="0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2" fillId="0" borderId="6" xfId="0" applyFont="1" applyFill="1" applyBorder="1" applyAlignment="1">
      <alignment vertical="top" wrapText="1"/>
    </xf>
    <xf numFmtId="0" fontId="3" fillId="0" borderId="6" xfId="0" applyFont="1" applyBorder="1" applyAlignment="1">
      <alignment horizontal="right" vertical="top" wrapText="1"/>
    </xf>
    <xf numFmtId="0" fontId="0" fillId="0" borderId="12" xfId="0" applyFill="1" applyBorder="1"/>
    <xf numFmtId="0" fontId="2" fillId="0" borderId="12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2" fillId="0" borderId="12" xfId="0" applyFont="1" applyFill="1" applyBorder="1" applyAlignment="1">
      <alignment vertical="top"/>
    </xf>
    <xf numFmtId="0" fontId="3" fillId="0" borderId="12" xfId="0" applyFont="1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2" xfId="0" applyFill="1" applyBorder="1" applyAlignment="1">
      <alignment horizontal="left" vertical="top"/>
    </xf>
    <xf numFmtId="0" fontId="3" fillId="0" borderId="6" xfId="0" applyNumberFormat="1" applyFont="1" applyBorder="1" applyAlignment="1">
      <alignment horizontal="right" vertical="top" wrapText="1"/>
    </xf>
    <xf numFmtId="0" fontId="1" fillId="0" borderId="12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/>
    </xf>
    <xf numFmtId="0" fontId="3" fillId="0" borderId="14" xfId="0" applyFont="1" applyBorder="1" applyAlignment="1">
      <alignment horizontal="right" vertical="top" wrapText="1"/>
    </xf>
    <xf numFmtId="0" fontId="3" fillId="0" borderId="14" xfId="0" applyFont="1" applyBorder="1" applyAlignment="1">
      <alignment horizontal="right" vertical="top"/>
    </xf>
    <xf numFmtId="0" fontId="4" fillId="2" borderId="3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9" fillId="3" borderId="9" xfId="0" applyFont="1" applyFill="1" applyBorder="1" applyAlignment="1">
      <alignment vertical="top"/>
    </xf>
    <xf numFmtId="0" fontId="9" fillId="3" borderId="12" xfId="0" applyFont="1" applyFill="1" applyBorder="1" applyAlignment="1">
      <alignment vertical="top"/>
    </xf>
    <xf numFmtId="0" fontId="1" fillId="0" borderId="12" xfId="0" applyFont="1" applyFill="1" applyBorder="1" applyAlignment="1">
      <alignment horizontal="left" vertical="top"/>
    </xf>
    <xf numFmtId="0" fontId="0" fillId="0" borderId="11" xfId="0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5" fillId="0" borderId="12" xfId="0" applyFont="1" applyFill="1" applyBorder="1" applyAlignment="1">
      <alignment vertical="top" wrapText="1"/>
    </xf>
    <xf numFmtId="0" fontId="7" fillId="0" borderId="12" xfId="0" applyFont="1" applyFill="1" applyBorder="1" applyAlignment="1">
      <alignment vertical="top" wrapText="1"/>
    </xf>
    <xf numFmtId="0" fontId="5" fillId="0" borderId="12" xfId="0" applyFont="1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10" fillId="0" borderId="0" xfId="0" applyFont="1" applyAlignment="1">
      <alignment horizontal="left" vertical="center" indent="1"/>
    </xf>
    <xf numFmtId="0" fontId="3" fillId="0" borderId="12" xfId="0" applyFont="1" applyBorder="1" applyAlignment="1">
      <alignment horizontal="right" vertical="top"/>
    </xf>
    <xf numFmtId="9" fontId="3" fillId="0" borderId="6" xfId="2" applyNumberFormat="1" applyFont="1" applyBorder="1" applyAlignment="1">
      <alignment horizontal="center" vertical="top"/>
    </xf>
    <xf numFmtId="43" fontId="3" fillId="0" borderId="2" xfId="1" applyFont="1" applyBorder="1" applyAlignment="1">
      <alignment horizontal="right" vertical="top" wrapText="1"/>
    </xf>
    <xf numFmtId="0" fontId="2" fillId="0" borderId="6" xfId="0" applyNumberFormat="1" applyFont="1" applyFill="1" applyBorder="1" applyAlignment="1">
      <alignment vertical="top" wrapText="1"/>
    </xf>
    <xf numFmtId="0" fontId="2" fillId="0" borderId="12" xfId="0" applyNumberFormat="1" applyFont="1" applyFill="1" applyBorder="1" applyAlignment="1">
      <alignment vertical="top" wrapText="1"/>
    </xf>
    <xf numFmtId="43" fontId="2" fillId="0" borderId="6" xfId="1" applyFont="1" applyFill="1" applyBorder="1" applyAlignment="1">
      <alignment vertical="top" wrapText="1"/>
    </xf>
    <xf numFmtId="43" fontId="3" fillId="0" borderId="6" xfId="1" applyFont="1" applyBorder="1" applyAlignment="1">
      <alignment horizontal="right" vertical="top" wrapText="1"/>
    </xf>
    <xf numFmtId="43" fontId="3" fillId="0" borderId="6" xfId="1" applyFont="1" applyBorder="1" applyAlignment="1">
      <alignment horizontal="right" vertical="top"/>
    </xf>
    <xf numFmtId="43" fontId="3" fillId="0" borderId="2" xfId="1" applyFont="1" applyBorder="1" applyAlignment="1">
      <alignment horizontal="right" vertical="top"/>
    </xf>
    <xf numFmtId="43" fontId="3" fillId="0" borderId="7" xfId="1" applyFont="1" applyBorder="1" applyAlignment="1">
      <alignment horizontal="right" vertical="top"/>
    </xf>
    <xf numFmtId="43" fontId="3" fillId="0" borderId="8" xfId="1" applyFont="1" applyBorder="1" applyAlignment="1">
      <alignment horizontal="right" vertical="top"/>
    </xf>
    <xf numFmtId="0" fontId="11" fillId="0" borderId="12" xfId="0" applyFont="1" applyFill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12" fillId="0" borderId="16" xfId="0" applyFont="1" applyBorder="1"/>
    <xf numFmtId="0" fontId="3" fillId="0" borderId="2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43" fontId="3" fillId="0" borderId="2" xfId="1" applyFont="1" applyFill="1" applyBorder="1" applyAlignment="1">
      <alignment vertical="top" wrapText="1"/>
    </xf>
    <xf numFmtId="43" fontId="3" fillId="0" borderId="6" xfId="1" applyFont="1" applyFill="1" applyBorder="1" applyAlignment="1">
      <alignment vertical="top" wrapText="1"/>
    </xf>
    <xf numFmtId="0" fontId="10" fillId="0" borderId="16" xfId="0" applyFont="1" applyBorder="1"/>
    <xf numFmtId="10" fontId="10" fillId="0" borderId="16" xfId="0" applyNumberFormat="1" applyFont="1" applyBorder="1"/>
    <xf numFmtId="0" fontId="10" fillId="0" borderId="16" xfId="0" applyNumberFormat="1" applyFont="1" applyBorder="1"/>
    <xf numFmtId="43" fontId="10" fillId="0" borderId="16" xfId="1" applyFont="1" applyBorder="1"/>
    <xf numFmtId="0" fontId="3" fillId="0" borderId="6" xfId="0" applyNumberFormat="1" applyFont="1" applyFill="1" applyBorder="1" applyAlignment="1">
      <alignment vertical="top" wrapText="1"/>
    </xf>
    <xf numFmtId="43" fontId="3" fillId="0" borderId="2" xfId="1" applyFont="1" applyBorder="1" applyAlignment="1">
      <alignment horizontal="left" vertical="top"/>
    </xf>
    <xf numFmtId="43" fontId="3" fillId="0" borderId="3" xfId="1" applyFont="1" applyBorder="1" applyAlignment="1">
      <alignment horizontal="left" vertical="top"/>
    </xf>
    <xf numFmtId="0" fontId="9" fillId="3" borderId="26" xfId="0" applyFont="1" applyFill="1" applyBorder="1" applyAlignment="1">
      <alignment horizontal="center" vertical="center"/>
    </xf>
    <xf numFmtId="43" fontId="7" fillId="0" borderId="10" xfId="1" applyFont="1" applyBorder="1" applyAlignment="1">
      <alignment horizontal="center" vertical="center" wrapText="1"/>
    </xf>
    <xf numFmtId="43" fontId="7" fillId="0" borderId="6" xfId="1" applyFont="1" applyBorder="1" applyAlignment="1">
      <alignment horizontal="center" vertical="center" wrapText="1"/>
    </xf>
    <xf numFmtId="0" fontId="7" fillId="0" borderId="4" xfId="1" applyNumberFormat="1" applyFon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 wrapText="1"/>
    </xf>
    <xf numFmtId="43" fontId="14" fillId="0" borderId="6" xfId="1" applyFont="1" applyBorder="1" applyAlignment="1">
      <alignment vertical="top"/>
    </xf>
    <xf numFmtId="8" fontId="14" fillId="0" borderId="6" xfId="1" applyNumberFormat="1" applyFont="1" applyBorder="1" applyAlignment="1">
      <alignment vertical="top"/>
    </xf>
    <xf numFmtId="8" fontId="15" fillId="0" borderId="6" xfId="1" applyNumberFormat="1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top"/>
    </xf>
    <xf numFmtId="43" fontId="3" fillId="0" borderId="6" xfId="0" applyNumberFormat="1" applyFont="1" applyBorder="1" applyAlignment="1">
      <alignment vertical="top"/>
    </xf>
    <xf numFmtId="43" fontId="14" fillId="0" borderId="12" xfId="1" applyFont="1" applyBorder="1" applyAlignment="1">
      <alignment vertical="top"/>
    </xf>
    <xf numFmtId="8" fontId="15" fillId="0" borderId="12" xfId="1" applyNumberFormat="1" applyFont="1" applyBorder="1" applyAlignment="1">
      <alignment vertical="top"/>
    </xf>
    <xf numFmtId="0" fontId="11" fillId="0" borderId="12" xfId="0" applyFont="1" applyFill="1" applyBorder="1" applyAlignment="1">
      <alignment horizontal="left" vertical="top"/>
    </xf>
    <xf numFmtId="43" fontId="3" fillId="0" borderId="6" xfId="1" applyFont="1" applyBorder="1" applyAlignment="1">
      <alignment vertical="top"/>
    </xf>
    <xf numFmtId="0" fontId="3" fillId="0" borderId="12" xfId="0" applyFont="1" applyBorder="1" applyAlignment="1">
      <alignment horizontal="left" vertical="top"/>
    </xf>
    <xf numFmtId="9" fontId="3" fillId="0" borderId="12" xfId="2" applyNumberFormat="1" applyFont="1" applyBorder="1" applyAlignment="1">
      <alignment horizontal="center" vertical="top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43" fontId="3" fillId="0" borderId="6" xfId="0" applyNumberFormat="1" applyFont="1" applyBorder="1" applyAlignment="1">
      <alignment vertical="center"/>
    </xf>
    <xf numFmtId="43" fontId="3" fillId="0" borderId="6" xfId="1" applyFont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3" fillId="0" borderId="12" xfId="0" applyFont="1" applyFill="1" applyBorder="1" applyAlignment="1">
      <alignment horizontal="center" vertical="top"/>
    </xf>
    <xf numFmtId="0" fontId="9" fillId="3" borderId="15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0" fillId="0" borderId="17" xfId="0" applyFont="1" applyBorder="1"/>
    <xf numFmtId="0" fontId="10" fillId="0" borderId="18" xfId="0" applyFont="1" applyBorder="1"/>
    <xf numFmtId="0" fontId="2" fillId="0" borderId="2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left" vertical="top" wrapText="1"/>
    </xf>
    <xf numFmtId="0" fontId="2" fillId="0" borderId="3" xfId="0" applyNumberFormat="1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/>
    </xf>
    <xf numFmtId="0" fontId="12" fillId="0" borderId="2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center" vertical="top" wrapText="1"/>
    </xf>
    <xf numFmtId="0" fontId="2" fillId="0" borderId="29" xfId="0" applyFont="1" applyFill="1" applyBorder="1" applyAlignment="1">
      <alignment horizontal="center" vertical="top" wrapText="1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2" fillId="0" borderId="20" xfId="0" applyFont="1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 vertical="top" wrapText="1"/>
    </xf>
    <xf numFmtId="0" fontId="2" fillId="0" borderId="23" xfId="0" applyFont="1" applyFill="1" applyBorder="1" applyAlignment="1">
      <alignment horizontal="center" vertical="top" wrapText="1"/>
    </xf>
    <xf numFmtId="0" fontId="3" fillId="0" borderId="2" xfId="1" applyNumberFormat="1" applyFont="1" applyBorder="1" applyAlignment="1">
      <alignment horizontal="center" vertical="center"/>
    </xf>
    <xf numFmtId="8" fontId="3" fillId="0" borderId="2" xfId="1" applyNumberFormat="1" applyFont="1" applyBorder="1" applyAlignment="1">
      <alignment horizontal="right" vertical="top"/>
    </xf>
    <xf numFmtId="9" fontId="3" fillId="0" borderId="2" xfId="1" applyNumberFormat="1" applyFont="1" applyBorder="1" applyAlignment="1">
      <alignment horizontal="center" vertical="top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6"/>
  <sheetViews>
    <sheetView tabSelected="1" zoomScaleNormal="100" workbookViewId="0">
      <selection sqref="A1:L1"/>
    </sheetView>
  </sheetViews>
  <sheetFormatPr baseColWidth="10" defaultRowHeight="15" x14ac:dyDescent="0.25"/>
  <cols>
    <col min="1" max="1" width="16.7109375" customWidth="1"/>
    <col min="2" max="2" width="21" customWidth="1"/>
    <col min="3" max="3" width="13" bestFit="1" customWidth="1"/>
    <col min="6" max="6" width="14" customWidth="1"/>
  </cols>
  <sheetData>
    <row r="1" spans="1:39" ht="36.75" customHeight="1" x14ac:dyDescent="0.25">
      <c r="A1" s="129" t="s">
        <v>89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39" x14ac:dyDescent="0.25">
      <c r="A2" s="53"/>
      <c r="C2" s="21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spans="1:39" ht="15" customHeight="1" x14ac:dyDescent="0.25">
      <c r="A3" s="8"/>
      <c r="B3" s="8"/>
      <c r="C3" s="139" t="s">
        <v>0</v>
      </c>
      <c r="D3" s="137" t="s">
        <v>31</v>
      </c>
      <c r="E3" s="137" t="s">
        <v>80</v>
      </c>
      <c r="F3" s="35"/>
      <c r="G3" s="35"/>
      <c r="H3" s="35"/>
      <c r="I3" s="35"/>
      <c r="J3" s="35"/>
      <c r="K3" s="35"/>
      <c r="L3" s="35"/>
      <c r="M3" s="35"/>
      <c r="N3" s="35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39" ht="23.25" customHeight="1" x14ac:dyDescent="0.25">
      <c r="A4" s="9" t="s">
        <v>1</v>
      </c>
      <c r="B4" s="9"/>
      <c r="C4" s="140"/>
      <c r="D4" s="138"/>
      <c r="E4" s="138"/>
      <c r="F4" s="20"/>
      <c r="G4" s="20"/>
      <c r="H4" s="20"/>
      <c r="I4" s="20"/>
      <c r="J4" s="20"/>
      <c r="K4" s="20"/>
      <c r="L4" s="20"/>
      <c r="M4" s="20"/>
      <c r="N4" s="20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39" x14ac:dyDescent="0.25">
      <c r="A5" s="123" t="s">
        <v>2</v>
      </c>
      <c r="B5" s="124"/>
      <c r="C5" s="13">
        <v>64.67</v>
      </c>
      <c r="D5" s="56">
        <f t="shared" ref="D5:D10" si="0">C5*1.5%</f>
        <v>0.97004999999999997</v>
      </c>
      <c r="E5" s="56">
        <f>C5+D5</f>
        <v>65.640050000000002</v>
      </c>
      <c r="F5" s="29"/>
      <c r="G5" s="29"/>
      <c r="H5" s="29"/>
      <c r="I5" s="29"/>
      <c r="J5" s="29"/>
      <c r="K5" s="29"/>
      <c r="L5" s="29"/>
      <c r="M5" s="29"/>
      <c r="N5" s="29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39" x14ac:dyDescent="0.25">
      <c r="A6" s="125" t="s">
        <v>3</v>
      </c>
      <c r="B6" s="126"/>
      <c r="C6" s="13">
        <v>370.83</v>
      </c>
      <c r="D6" s="56">
        <f t="shared" si="0"/>
        <v>5.5624499999999992</v>
      </c>
      <c r="E6" s="56">
        <f t="shared" ref="E6:E10" si="1">C6+D6</f>
        <v>376.39245</v>
      </c>
      <c r="F6" s="31"/>
      <c r="G6" s="31"/>
      <c r="H6" s="31"/>
      <c r="I6" s="31"/>
      <c r="J6" s="31"/>
      <c r="K6" s="31"/>
      <c r="L6" s="31"/>
      <c r="M6" s="31"/>
      <c r="N6" s="31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39" x14ac:dyDescent="0.25">
      <c r="A7" s="125" t="s">
        <v>4</v>
      </c>
      <c r="B7" s="126"/>
      <c r="C7" s="13">
        <v>570.91999999999996</v>
      </c>
      <c r="D7" s="56">
        <f t="shared" si="0"/>
        <v>8.5637999999999987</v>
      </c>
      <c r="E7" s="56">
        <f t="shared" si="1"/>
        <v>579.48379999999997</v>
      </c>
      <c r="F7" s="31"/>
      <c r="G7" s="31"/>
      <c r="H7" s="31"/>
      <c r="I7" s="31"/>
      <c r="J7" s="31"/>
      <c r="K7" s="31"/>
      <c r="L7" s="31"/>
      <c r="M7" s="31"/>
      <c r="N7" s="31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39" ht="15" customHeight="1" x14ac:dyDescent="0.25">
      <c r="A8" s="123" t="s">
        <v>5</v>
      </c>
      <c r="B8" s="124"/>
      <c r="C8" s="13">
        <v>485.29</v>
      </c>
      <c r="D8" s="56">
        <f t="shared" si="0"/>
        <v>7.27935</v>
      </c>
      <c r="E8" s="56">
        <f t="shared" si="1"/>
        <v>492.56935000000004</v>
      </c>
      <c r="F8" s="29"/>
      <c r="G8" s="29"/>
      <c r="H8" s="29"/>
      <c r="I8" s="29"/>
      <c r="J8" s="29"/>
      <c r="K8" s="29"/>
      <c r="L8" s="29"/>
      <c r="M8" s="29"/>
      <c r="N8" s="29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39" x14ac:dyDescent="0.25">
      <c r="A9" s="125" t="s">
        <v>6</v>
      </c>
      <c r="B9" s="126"/>
      <c r="C9" s="13">
        <v>1169.1199999999999</v>
      </c>
      <c r="D9" s="56">
        <f t="shared" si="0"/>
        <v>17.536799999999996</v>
      </c>
      <c r="E9" s="56">
        <f t="shared" si="1"/>
        <v>1186.6568</v>
      </c>
      <c r="F9" s="31"/>
      <c r="G9" s="31"/>
      <c r="H9" s="31"/>
      <c r="I9" s="31"/>
      <c r="J9" s="31"/>
      <c r="K9" s="31"/>
      <c r="L9" s="31"/>
      <c r="M9" s="31"/>
      <c r="N9" s="31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39" x14ac:dyDescent="0.25">
      <c r="A10" s="125" t="s">
        <v>7</v>
      </c>
      <c r="B10" s="126"/>
      <c r="C10" s="13">
        <v>423.68</v>
      </c>
      <c r="D10" s="56">
        <f t="shared" si="0"/>
        <v>6.3552</v>
      </c>
      <c r="E10" s="56">
        <f t="shared" si="1"/>
        <v>430.03520000000003</v>
      </c>
      <c r="F10" s="31"/>
      <c r="G10" s="31"/>
      <c r="H10" s="31"/>
      <c r="I10" s="31"/>
      <c r="J10" s="31"/>
      <c r="K10" s="31"/>
      <c r="L10" s="31"/>
      <c r="M10" s="31"/>
      <c r="N10" s="31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39" x14ac:dyDescent="0.25">
      <c r="A11" s="17" t="s">
        <v>8</v>
      </c>
      <c r="B11" s="17"/>
      <c r="C11" s="17"/>
      <c r="D11" s="17"/>
      <c r="E11" s="17"/>
      <c r="F11" s="17"/>
      <c r="G11" s="17"/>
      <c r="H11" s="1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39" ht="38.25" customHeight="1" x14ac:dyDescent="0.25">
      <c r="A12" s="129" t="s">
        <v>90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39" x14ac:dyDescent="0.25">
      <c r="C13" s="21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39" x14ac:dyDescent="0.25">
      <c r="A14" s="7" t="s">
        <v>8</v>
      </c>
      <c r="B14" s="7"/>
      <c r="C14" s="15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27"/>
      <c r="AC14" s="27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39" ht="15" customHeight="1" x14ac:dyDescent="0.25">
      <c r="A15" s="5" t="s">
        <v>9</v>
      </c>
      <c r="B15" s="5"/>
      <c r="C15" s="1" t="s">
        <v>10</v>
      </c>
      <c r="D15" s="28"/>
      <c r="E15" s="28"/>
      <c r="F15" s="28"/>
      <c r="G15" s="28"/>
      <c r="H15" s="28"/>
      <c r="I15" s="28"/>
      <c r="J15" s="29"/>
      <c r="K15" s="29"/>
      <c r="L15" s="29"/>
      <c r="M15" s="29"/>
      <c r="N15" s="29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27"/>
      <c r="AC15" s="27"/>
    </row>
    <row r="16" spans="1:39" x14ac:dyDescent="0.25">
      <c r="A16" s="4" t="s">
        <v>11</v>
      </c>
      <c r="B16" s="4"/>
      <c r="C16" s="2">
        <v>50000</v>
      </c>
      <c r="D16" s="30"/>
      <c r="E16" s="30"/>
      <c r="F16" s="30"/>
      <c r="G16" s="30"/>
      <c r="H16" s="30"/>
      <c r="I16" s="30"/>
      <c r="J16" s="31"/>
      <c r="K16" s="31"/>
      <c r="L16" s="31"/>
      <c r="M16" s="31"/>
      <c r="N16" s="31"/>
      <c r="O16" s="32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7"/>
      <c r="AC16" s="27"/>
    </row>
    <row r="17" spans="1:43" x14ac:dyDescent="0.25">
      <c r="A17" s="4" t="s">
        <v>12</v>
      </c>
      <c r="B17" s="4"/>
      <c r="C17" s="2" t="s">
        <v>13</v>
      </c>
      <c r="D17" s="30"/>
      <c r="E17" s="30"/>
      <c r="F17" s="30"/>
      <c r="G17" s="30"/>
      <c r="H17" s="30"/>
      <c r="I17" s="30"/>
      <c r="J17" s="31"/>
      <c r="K17" s="31"/>
      <c r="L17" s="31"/>
      <c r="M17" s="31"/>
      <c r="N17" s="31"/>
      <c r="O17" s="32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7"/>
      <c r="AC17" s="27"/>
    </row>
    <row r="18" spans="1:43" x14ac:dyDescent="0.25">
      <c r="A18" s="4" t="s">
        <v>14</v>
      </c>
      <c r="B18" s="4"/>
      <c r="C18" s="2">
        <v>8</v>
      </c>
      <c r="D18" s="30"/>
      <c r="E18" s="30"/>
      <c r="F18" s="30"/>
      <c r="G18" s="30"/>
      <c r="H18" s="30"/>
      <c r="I18" s="30"/>
      <c r="J18" s="31"/>
      <c r="K18" s="31"/>
      <c r="L18" s="31"/>
      <c r="M18" s="31"/>
      <c r="N18" s="31"/>
      <c r="O18" s="3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</row>
    <row r="19" spans="1:43" x14ac:dyDescent="0.25">
      <c r="A19" s="19"/>
      <c r="B19" s="19"/>
      <c r="C19" s="54"/>
      <c r="D19" s="30"/>
      <c r="E19" s="30"/>
      <c r="F19" s="30"/>
      <c r="G19" s="30"/>
      <c r="H19" s="30"/>
      <c r="I19" s="30"/>
      <c r="J19" s="31"/>
      <c r="K19" s="31"/>
      <c r="L19" s="31"/>
      <c r="M19" s="31"/>
      <c r="N19" s="31"/>
      <c r="O19" s="32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</row>
    <row r="20" spans="1:43" x14ac:dyDescent="0.25">
      <c r="A20" s="19"/>
      <c r="B20" s="19"/>
      <c r="C20" s="54"/>
      <c r="D20" s="30"/>
      <c r="E20" s="30"/>
      <c r="F20" s="30"/>
      <c r="G20" s="30"/>
      <c r="H20" s="30"/>
      <c r="I20" s="30"/>
      <c r="J20" s="31"/>
      <c r="K20" s="31"/>
      <c r="L20" s="31"/>
      <c r="M20" s="31"/>
      <c r="N20" s="31"/>
      <c r="O20" s="32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</row>
    <row r="21" spans="1:43" ht="15" customHeight="1" x14ac:dyDescent="0.25">
      <c r="A21" s="19"/>
      <c r="B21" s="141" t="s">
        <v>75</v>
      </c>
      <c r="C21" s="142"/>
      <c r="D21" s="142"/>
      <c r="E21" s="142"/>
      <c r="F21" s="142"/>
      <c r="G21" s="142"/>
      <c r="H21" s="142"/>
      <c r="I21" s="143"/>
      <c r="J21" s="31"/>
      <c r="K21" s="31"/>
      <c r="L21" s="31"/>
      <c r="M21" s="31"/>
      <c r="N21" s="31"/>
      <c r="O21" s="3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</row>
    <row r="22" spans="1:43" x14ac:dyDescent="0.25">
      <c r="A22" s="19"/>
      <c r="B22" s="144"/>
      <c r="C22" s="67" t="s">
        <v>76</v>
      </c>
      <c r="D22" s="75">
        <v>50000</v>
      </c>
      <c r="E22" s="131"/>
      <c r="F22" s="132"/>
      <c r="G22" s="119" t="s">
        <v>77</v>
      </c>
      <c r="H22" s="120"/>
      <c r="I22" s="144"/>
      <c r="J22" s="31"/>
      <c r="K22" s="31"/>
      <c r="L22" s="31"/>
      <c r="M22" s="31"/>
      <c r="N22" s="31"/>
      <c r="O22" s="32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</row>
    <row r="23" spans="1:43" x14ac:dyDescent="0.25">
      <c r="A23" s="19"/>
      <c r="B23" s="145"/>
      <c r="C23" s="67" t="s">
        <v>74</v>
      </c>
      <c r="D23" s="73">
        <v>0.1183</v>
      </c>
      <c r="E23" s="131"/>
      <c r="F23" s="132"/>
      <c r="G23" s="119" t="s">
        <v>78</v>
      </c>
      <c r="H23" s="120"/>
      <c r="I23" s="145"/>
      <c r="J23" s="31"/>
      <c r="K23" s="31"/>
      <c r="L23" s="31"/>
      <c r="M23" s="31"/>
      <c r="N23" s="31"/>
      <c r="O23" s="32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</row>
    <row r="24" spans="1:43" x14ac:dyDescent="0.25">
      <c r="A24" s="19"/>
      <c r="B24" s="145"/>
      <c r="C24" s="67"/>
      <c r="D24" s="74">
        <v>1</v>
      </c>
      <c r="E24" s="131"/>
      <c r="F24" s="132"/>
      <c r="G24" s="119"/>
      <c r="H24" s="120"/>
      <c r="I24" s="145"/>
      <c r="J24" s="31"/>
      <c r="K24" s="31"/>
      <c r="L24" s="31"/>
      <c r="M24" s="31"/>
      <c r="N24" s="31"/>
      <c r="O24" s="3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</row>
    <row r="25" spans="1:43" x14ac:dyDescent="0.25">
      <c r="A25" s="19"/>
      <c r="B25" s="145"/>
      <c r="C25" s="67" t="s">
        <v>79</v>
      </c>
      <c r="D25" s="72">
        <v>8</v>
      </c>
      <c r="E25" s="133"/>
      <c r="F25" s="134"/>
      <c r="G25" s="147"/>
      <c r="H25" s="148"/>
      <c r="I25" s="145"/>
      <c r="J25" s="31"/>
      <c r="K25" s="31"/>
      <c r="L25" s="31"/>
      <c r="M25" s="31"/>
      <c r="N25" s="31"/>
      <c r="O25" s="32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</row>
    <row r="26" spans="1:43" x14ac:dyDescent="0.25">
      <c r="A26" s="19"/>
      <c r="B26" s="145"/>
      <c r="C26" s="149"/>
      <c r="D26" s="150"/>
      <c r="E26" s="150"/>
      <c r="F26" s="150"/>
      <c r="G26" s="150"/>
      <c r="H26" s="151"/>
      <c r="I26" s="145"/>
      <c r="J26" s="31"/>
      <c r="K26" s="31"/>
      <c r="L26" s="31"/>
      <c r="M26" s="31"/>
      <c r="N26" s="31"/>
      <c r="O26" s="32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</row>
    <row r="27" spans="1:43" x14ac:dyDescent="0.25">
      <c r="A27" s="19"/>
      <c r="B27" s="145"/>
      <c r="C27" s="135" t="s">
        <v>85</v>
      </c>
      <c r="D27" s="136"/>
      <c r="E27" s="23" t="s">
        <v>84</v>
      </c>
      <c r="F27" s="23" t="s">
        <v>81</v>
      </c>
      <c r="G27" s="23" t="s">
        <v>82</v>
      </c>
      <c r="H27" s="23" t="s">
        <v>83</v>
      </c>
      <c r="I27" s="145"/>
      <c r="J27" s="31"/>
      <c r="K27" s="31"/>
      <c r="L27" s="31"/>
      <c r="M27" s="31"/>
      <c r="N27" s="31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</row>
    <row r="28" spans="1:43" x14ac:dyDescent="0.25">
      <c r="A28" s="19"/>
      <c r="B28" s="145"/>
      <c r="C28" s="121">
        <v>0</v>
      </c>
      <c r="D28" s="122"/>
      <c r="E28" s="68"/>
      <c r="F28" s="69"/>
      <c r="G28" s="69"/>
      <c r="H28" s="70">
        <f>D22</f>
        <v>50000</v>
      </c>
      <c r="I28" s="145"/>
      <c r="J28" s="31"/>
      <c r="K28" s="31"/>
      <c r="L28" s="31"/>
      <c r="M28" s="31"/>
      <c r="N28" s="31"/>
      <c r="O28" s="32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</row>
    <row r="29" spans="1:43" x14ac:dyDescent="0.25">
      <c r="A29" s="19"/>
      <c r="B29" s="145"/>
      <c r="C29" s="121">
        <v>1</v>
      </c>
      <c r="D29" s="122"/>
      <c r="E29" s="70">
        <f t="shared" ref="E29:E36" si="2">IPMT($D$23,$D$24,$D$25,-H28)</f>
        <v>5915</v>
      </c>
      <c r="F29" s="71">
        <f t="shared" ref="F29:F36" si="3">PPMT($D$23,C29,$D$25,-$H$28)</f>
        <v>4090.4330873346926</v>
      </c>
      <c r="G29" s="71">
        <f t="shared" ref="G29:G36" si="4">PMT($D$23,$D$25,-$H$28)</f>
        <v>10005.433087334693</v>
      </c>
      <c r="H29" s="70">
        <f>H28-F29</f>
        <v>45909.566912665308</v>
      </c>
      <c r="I29" s="145"/>
      <c r="J29" s="31"/>
      <c r="K29" s="31"/>
      <c r="L29" s="31"/>
      <c r="M29" s="31"/>
      <c r="N29" s="31"/>
      <c r="O29" s="32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</row>
    <row r="30" spans="1:43" x14ac:dyDescent="0.25">
      <c r="A30" s="19"/>
      <c r="B30" s="145"/>
      <c r="C30" s="121">
        <v>2</v>
      </c>
      <c r="D30" s="122"/>
      <c r="E30" s="70">
        <f t="shared" si="2"/>
        <v>5431.101765768306</v>
      </c>
      <c r="F30" s="71">
        <f t="shared" si="3"/>
        <v>4574.3313215663866</v>
      </c>
      <c r="G30" s="71">
        <f t="shared" si="4"/>
        <v>10005.433087334693</v>
      </c>
      <c r="H30" s="70">
        <f t="shared" ref="H30:H36" si="5">H29-F30</f>
        <v>41335.235591098921</v>
      </c>
      <c r="I30" s="145"/>
      <c r="J30" s="31"/>
      <c r="K30" s="31"/>
      <c r="L30" s="31"/>
      <c r="M30" s="31"/>
      <c r="N30" s="31"/>
      <c r="O30" s="32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</row>
    <row r="31" spans="1:43" x14ac:dyDescent="0.25">
      <c r="A31" s="19"/>
      <c r="B31" s="145"/>
      <c r="C31" s="121">
        <v>3</v>
      </c>
      <c r="D31" s="122"/>
      <c r="E31" s="70">
        <f t="shared" si="2"/>
        <v>4889.9583704270035</v>
      </c>
      <c r="F31" s="71">
        <f t="shared" si="3"/>
        <v>5115.47471690769</v>
      </c>
      <c r="G31" s="71">
        <f t="shared" si="4"/>
        <v>10005.433087334693</v>
      </c>
      <c r="H31" s="70">
        <f t="shared" si="5"/>
        <v>36219.760874191234</v>
      </c>
      <c r="I31" s="145"/>
      <c r="J31" s="31"/>
      <c r="K31" s="31"/>
      <c r="L31" s="31"/>
      <c r="M31" s="31"/>
      <c r="N31" s="31"/>
      <c r="O31" s="32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</row>
    <row r="32" spans="1:43" x14ac:dyDescent="0.25">
      <c r="A32" s="19"/>
      <c r="B32" s="145"/>
      <c r="C32" s="121">
        <v>4</v>
      </c>
      <c r="D32" s="122"/>
      <c r="E32" s="70">
        <f t="shared" si="2"/>
        <v>4284.7977114168234</v>
      </c>
      <c r="F32" s="71">
        <f t="shared" si="3"/>
        <v>5720.6353759178701</v>
      </c>
      <c r="G32" s="71">
        <f t="shared" si="4"/>
        <v>10005.433087334693</v>
      </c>
      <c r="H32" s="70">
        <f t="shared" si="5"/>
        <v>30499.125498273363</v>
      </c>
      <c r="I32" s="145"/>
      <c r="J32" s="31"/>
      <c r="K32" s="31"/>
      <c r="L32" s="31"/>
      <c r="M32" s="31"/>
      <c r="N32" s="31"/>
      <c r="O32" s="32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43" x14ac:dyDescent="0.25">
      <c r="A33" s="19"/>
      <c r="B33" s="145"/>
      <c r="C33" s="121">
        <v>5</v>
      </c>
      <c r="D33" s="122"/>
      <c r="E33" s="70">
        <f t="shared" si="2"/>
        <v>3608.0465464457388</v>
      </c>
      <c r="F33" s="71">
        <f t="shared" si="3"/>
        <v>6397.3865408889524</v>
      </c>
      <c r="G33" s="71">
        <f t="shared" si="4"/>
        <v>10005.433087334693</v>
      </c>
      <c r="H33" s="70">
        <f t="shared" si="5"/>
        <v>24101.738957384412</v>
      </c>
      <c r="I33" s="145"/>
      <c r="J33" s="31"/>
      <c r="K33" s="31"/>
      <c r="L33" s="31"/>
      <c r="M33" s="31"/>
      <c r="N33" s="31"/>
      <c r="O33" s="32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</row>
    <row r="34" spans="1:43" x14ac:dyDescent="0.25">
      <c r="A34" s="19"/>
      <c r="B34" s="145"/>
      <c r="C34" s="121">
        <v>6</v>
      </c>
      <c r="D34" s="122"/>
      <c r="E34" s="70">
        <f t="shared" si="2"/>
        <v>2851.2357186585759</v>
      </c>
      <c r="F34" s="71">
        <f t="shared" si="3"/>
        <v>7154.1973686761166</v>
      </c>
      <c r="G34" s="71">
        <f t="shared" si="4"/>
        <v>10005.433087334693</v>
      </c>
      <c r="H34" s="70">
        <f t="shared" si="5"/>
        <v>16947.541588708296</v>
      </c>
      <c r="I34" s="145"/>
      <c r="J34" s="31"/>
      <c r="K34" s="31"/>
      <c r="L34" s="31"/>
      <c r="M34" s="31"/>
      <c r="N34" s="31"/>
      <c r="O34" s="32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43" x14ac:dyDescent="0.25">
      <c r="A35" s="19"/>
      <c r="B35" s="145"/>
      <c r="C35" s="121">
        <v>7</v>
      </c>
      <c r="D35" s="122"/>
      <c r="E35" s="70">
        <f t="shared" si="2"/>
        <v>2004.8941699441914</v>
      </c>
      <c r="F35" s="71">
        <f t="shared" si="3"/>
        <v>8000.5389173905014</v>
      </c>
      <c r="G35" s="71">
        <f t="shared" si="4"/>
        <v>10005.433087334693</v>
      </c>
      <c r="H35" s="70">
        <f t="shared" si="5"/>
        <v>8947.002671317794</v>
      </c>
      <c r="I35" s="145"/>
      <c r="J35" s="31"/>
      <c r="K35" s="31"/>
      <c r="L35" s="31"/>
      <c r="M35" s="31"/>
      <c r="N35" s="31"/>
      <c r="O35" s="32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spans="1:43" x14ac:dyDescent="0.25">
      <c r="A36" s="19"/>
      <c r="B36" s="145"/>
      <c r="C36" s="121">
        <v>8</v>
      </c>
      <c r="D36" s="122"/>
      <c r="E36" s="70">
        <f t="shared" si="2"/>
        <v>1058.4304160168952</v>
      </c>
      <c r="F36" s="71">
        <f t="shared" si="3"/>
        <v>8947.0026713177976</v>
      </c>
      <c r="G36" s="71">
        <f t="shared" si="4"/>
        <v>10005.433087334693</v>
      </c>
      <c r="H36" s="70">
        <f t="shared" si="5"/>
        <v>0</v>
      </c>
      <c r="I36" s="145"/>
      <c r="J36" s="31"/>
      <c r="K36" s="31"/>
      <c r="L36" s="31"/>
      <c r="M36" s="31"/>
      <c r="N36" s="31"/>
      <c r="O36" s="32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</row>
    <row r="37" spans="1:43" x14ac:dyDescent="0.25">
      <c r="A37" s="19"/>
      <c r="B37" s="146"/>
      <c r="C37" s="152"/>
      <c r="D37" s="153"/>
      <c r="E37" s="153"/>
      <c r="F37" s="153"/>
      <c r="G37" s="153"/>
      <c r="H37" s="154"/>
      <c r="I37" s="146"/>
      <c r="J37" s="31"/>
      <c r="K37" s="31"/>
      <c r="L37" s="31"/>
      <c r="M37" s="31"/>
      <c r="N37" s="31"/>
      <c r="O37" s="32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43" x14ac:dyDescent="0.25">
      <c r="A38" s="19"/>
      <c r="B38" s="19"/>
      <c r="C38" s="54"/>
      <c r="D38" s="30"/>
      <c r="E38" s="30"/>
      <c r="F38" s="30"/>
      <c r="G38" s="30"/>
      <c r="H38" s="30"/>
      <c r="I38" s="30"/>
      <c r="J38" s="31"/>
      <c r="K38" s="31"/>
      <c r="L38" s="31"/>
      <c r="M38" s="31"/>
      <c r="N38" s="31"/>
      <c r="O38" s="32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43" x14ac:dyDescent="0.25">
      <c r="A39" s="130" t="s">
        <v>69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spans="1:43" x14ac:dyDescent="0.25">
      <c r="A40" s="53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spans="1:43" x14ac:dyDescent="0.25">
      <c r="A41" s="53"/>
      <c r="B41" s="23">
        <v>2014</v>
      </c>
      <c r="C41" s="23">
        <v>2015</v>
      </c>
      <c r="D41" s="23">
        <v>2016</v>
      </c>
      <c r="E41" s="23">
        <v>2017</v>
      </c>
      <c r="F41" s="23">
        <v>2018</v>
      </c>
      <c r="G41" s="23">
        <v>2019</v>
      </c>
      <c r="H41" s="23">
        <v>2020</v>
      </c>
      <c r="I41" s="23">
        <v>2021</v>
      </c>
      <c r="J41" s="23">
        <v>2022</v>
      </c>
      <c r="K41" s="23">
        <v>2023</v>
      </c>
      <c r="M41" s="17"/>
      <c r="N41" s="32"/>
      <c r="O41" s="32"/>
      <c r="P41" s="32"/>
      <c r="Q41" s="32"/>
      <c r="R41" s="17">
        <v>2014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32"/>
      <c r="AE41" s="32"/>
      <c r="AF41" s="17"/>
      <c r="AG41" s="17"/>
      <c r="AH41" s="17"/>
      <c r="AI41" s="17"/>
      <c r="AJ41" s="17"/>
      <c r="AK41" s="17"/>
      <c r="AL41" s="17"/>
      <c r="AM41" s="17"/>
      <c r="AN41" s="27"/>
      <c r="AO41" s="27"/>
      <c r="AP41" s="27"/>
      <c r="AQ41" s="27"/>
    </row>
    <row r="42" spans="1:43" x14ac:dyDescent="0.25">
      <c r="A42" s="5" t="s">
        <v>15</v>
      </c>
      <c r="B42" s="60">
        <v>789.61</v>
      </c>
      <c r="C42" s="56">
        <v>1396.98</v>
      </c>
      <c r="D42" s="71">
        <f>TREND($B$42:C42,$B$41:C41,D41)</f>
        <v>2004.3499999998603</v>
      </c>
      <c r="E42" s="71">
        <f>TREND($B$42:D42,$B$41:D41,E41)</f>
        <v>2611.7199999997392</v>
      </c>
      <c r="F42" s="71">
        <f>TREND($B$42:E42,$B$41:E41,F41)</f>
        <v>3219.0899999996182</v>
      </c>
      <c r="G42" s="71">
        <f>TREND($B$42:F42,$B$41:F41,G41)</f>
        <v>3826.4599999997299</v>
      </c>
      <c r="H42" s="71">
        <f>TREND($B$42:G42,$B$41:G41,H41)</f>
        <v>4433.8299999996088</v>
      </c>
      <c r="I42" s="71">
        <f>TREND($B$42:H42,$B$41:H41,I41)</f>
        <v>5041.1999999994878</v>
      </c>
      <c r="J42" s="71">
        <f>TREND($B$42:I42,$B$41:I41,J41)</f>
        <v>5648.5699999995995</v>
      </c>
      <c r="K42" s="71">
        <f>TREND($B$42:J42,$B$41:J41,K41)</f>
        <v>6255.9399999997113</v>
      </c>
      <c r="M42" s="32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7"/>
      <c r="AO42" s="27"/>
      <c r="AP42" s="27"/>
      <c r="AQ42" s="27"/>
    </row>
    <row r="43" spans="1:43" x14ac:dyDescent="0.25">
      <c r="A43" s="4" t="s">
        <v>16</v>
      </c>
      <c r="B43" s="61">
        <v>177</v>
      </c>
      <c r="C43" s="62">
        <v>358.2</v>
      </c>
      <c r="D43" s="71">
        <f>TREND($B$43:C43,$B$41:C41,D41)</f>
        <v>539.39999999996508</v>
      </c>
      <c r="E43" s="71">
        <f>TREND($B$43:D43,$B$41:D41,E41)</f>
        <v>720.59999999991851</v>
      </c>
      <c r="F43" s="71">
        <f>TREND($B$43:E43,$B$41:E41,F41)</f>
        <v>901.79999999987194</v>
      </c>
      <c r="G43" s="71">
        <f>TREND($B$43:F43,$B$41:F41,G41)</f>
        <v>1082.9999999998836</v>
      </c>
      <c r="H43" s="71">
        <f>TREND($B$43:G43,$B$41:G41,H41)</f>
        <v>1264.199999999837</v>
      </c>
      <c r="I43" s="71">
        <f>TREND($B$43:H43,$B$41:H41,I41)</f>
        <v>1445.3999999997905</v>
      </c>
      <c r="J43" s="71">
        <f>TREND($B$43:I43,$B$41:I41,J41)</f>
        <v>1626.5999999997439</v>
      </c>
      <c r="K43" s="71">
        <f>TREND($B$43:J43,$B$41:J41,K41)</f>
        <v>1807.7999999996973</v>
      </c>
      <c r="M43" s="32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27"/>
      <c r="AO43" s="27"/>
      <c r="AP43" s="27"/>
      <c r="AQ43" s="27"/>
    </row>
    <row r="44" spans="1:43" x14ac:dyDescent="0.25">
      <c r="A44" s="4" t="s">
        <v>17</v>
      </c>
      <c r="B44" s="61">
        <v>1152</v>
      </c>
      <c r="C44" s="62">
        <v>1267</v>
      </c>
      <c r="D44" s="71">
        <f>TREND($B$44:C44,$B$41:C41,D41)</f>
        <v>1382</v>
      </c>
      <c r="E44" s="71">
        <f>TREND($B$44:D44,$B$41:D41,E41)</f>
        <v>1497</v>
      </c>
      <c r="F44" s="71">
        <f>TREND($B$44:E44,$B$41:E41,F41)</f>
        <v>1612</v>
      </c>
      <c r="G44" s="71">
        <f>TREND($B$44:F44,$B$41:F41,G41)</f>
        <v>1727</v>
      </c>
      <c r="H44" s="71">
        <f>TREND($B$44:G44,$B$41:G41,H41)</f>
        <v>1842</v>
      </c>
      <c r="I44" s="71">
        <f>TREND($B$44:H44,$B$41:H41,I41)</f>
        <v>1957</v>
      </c>
      <c r="J44" s="71">
        <f>TREND($B$44:I44,$B$41:I41,J41)</f>
        <v>2072</v>
      </c>
      <c r="K44" s="71">
        <f>TREND($B$44:J44,$B$41:J41,K41)</f>
        <v>2187</v>
      </c>
      <c r="M44" s="32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27"/>
      <c r="AO44" s="27"/>
      <c r="AP44" s="27"/>
      <c r="AQ44" s="27"/>
    </row>
    <row r="45" spans="1:43" x14ac:dyDescent="0.25">
      <c r="A45" s="4" t="s">
        <v>18</v>
      </c>
      <c r="B45" s="61">
        <v>6897.6</v>
      </c>
      <c r="C45" s="62">
        <v>6897.6</v>
      </c>
      <c r="D45" s="71">
        <f>TREND($B$45:C45,$B$41:C41,D41)</f>
        <v>6897.6</v>
      </c>
      <c r="E45" s="71">
        <f>TREND($B$45:D45,$B$41:D41,E41)</f>
        <v>6897.6000000000013</v>
      </c>
      <c r="F45" s="71">
        <f>TREND($B$45:E45,$B$41:E41,F41)</f>
        <v>6897.6000000000013</v>
      </c>
      <c r="G45" s="71">
        <f>TREND($B$45:F45,$B$41:F41,G41)</f>
        <v>6897.6000000000022</v>
      </c>
      <c r="H45" s="71">
        <f>TREND($B$45:G45,$B$41:G41,H41)</f>
        <v>6897.6000000000022</v>
      </c>
      <c r="I45" s="71">
        <f>TREND($B$45:H45,$B$41:H41,I41)</f>
        <v>6897.6000000000031</v>
      </c>
      <c r="J45" s="71">
        <f>TREND($B$45:I45,$B$41:I41,J41)</f>
        <v>6897.600000000004</v>
      </c>
      <c r="K45" s="71">
        <f>TREND($B$45:J45,$B$41:J41,K41)</f>
        <v>6897.600000000004</v>
      </c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27"/>
      <c r="AO45" s="27"/>
      <c r="AP45" s="27"/>
      <c r="AQ45" s="27"/>
    </row>
    <row r="46" spans="1:43" x14ac:dyDescent="0.25">
      <c r="A46" s="4" t="s">
        <v>19</v>
      </c>
      <c r="B46" s="61">
        <v>7200</v>
      </c>
      <c r="C46" s="62">
        <v>7200</v>
      </c>
      <c r="D46" s="71">
        <f>TREND($B$46:C46,$B$41:C41,D41)</f>
        <v>7200</v>
      </c>
      <c r="E46" s="71">
        <f>TREND($B$46:D46,$B$41:D41,E41)</f>
        <v>7200</v>
      </c>
      <c r="F46" s="71">
        <f>TREND($B$46:E46,$B$41:E41,F41)</f>
        <v>7200</v>
      </c>
      <c r="G46" s="71">
        <f>TREND($B$46:F46,$B$41:F41,G41)</f>
        <v>7200</v>
      </c>
      <c r="H46" s="71">
        <f>TREND($B$46:G46,$B$41:G41,H41)</f>
        <v>7200</v>
      </c>
      <c r="I46" s="71">
        <f>TREND($B$46:H46,$B$41:H41,I41)</f>
        <v>7200</v>
      </c>
      <c r="J46" s="71">
        <f>TREND($B$46:I46,$B$41:I41,J41)</f>
        <v>7200</v>
      </c>
      <c r="K46" s="71">
        <f>TREND($B$46:J46,$B$41:J41,K41)</f>
        <v>7200</v>
      </c>
      <c r="M46" s="32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27"/>
      <c r="AO46" s="27"/>
      <c r="AP46" s="27"/>
      <c r="AQ46" s="27"/>
    </row>
    <row r="47" spans="1:43" x14ac:dyDescent="0.25">
      <c r="A47" s="6" t="s">
        <v>20</v>
      </c>
      <c r="B47" s="63">
        <v>1323.72</v>
      </c>
      <c r="C47" s="64">
        <v>1323.72</v>
      </c>
      <c r="D47" s="71">
        <f>TREND($B$47:C47,$B$41:C41,D41)</f>
        <v>1323.72</v>
      </c>
      <c r="E47" s="71">
        <f>TREND($B$47:D47,$B$41:D41,E41)</f>
        <v>1323.72</v>
      </c>
      <c r="F47" s="71">
        <f>TREND($B$47:E47,$B$41:E41,F41)</f>
        <v>1323.72</v>
      </c>
      <c r="G47" s="71">
        <f>TREND($B$47:F47,$B$41:F41,G41)</f>
        <v>1323.72</v>
      </c>
      <c r="H47" s="71">
        <f>TREND($B$47:G47,$B$41:G41,H41)</f>
        <v>1323.72</v>
      </c>
      <c r="I47" s="71">
        <f>TREND($B$47:H47,$B$41:H41,I41)</f>
        <v>1323.72</v>
      </c>
      <c r="J47" s="71">
        <f>TREND($B$47:I47,$B$41:I41,J41)</f>
        <v>1323.72</v>
      </c>
      <c r="K47" s="71">
        <f>TREND($B$47:J47,$B$41:J41,K41)</f>
        <v>1323.72</v>
      </c>
      <c r="M47" s="32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27"/>
      <c r="AO47" s="27"/>
      <c r="AP47" s="27"/>
      <c r="AQ47" s="27"/>
    </row>
    <row r="48" spans="1:43" ht="15" customHeight="1" x14ac:dyDescent="0.25">
      <c r="A48" s="25" t="s">
        <v>86</v>
      </c>
      <c r="B48" s="59">
        <f>SUM(B42:B47)</f>
        <v>17539.93</v>
      </c>
      <c r="C48" s="59">
        <f t="shared" ref="C48:K48" si="6">SUM(C42:C47)</f>
        <v>18443.5</v>
      </c>
      <c r="D48" s="59">
        <f t="shared" si="6"/>
        <v>19347.069999999825</v>
      </c>
      <c r="E48" s="59">
        <f t="shared" si="6"/>
        <v>20250.639999999661</v>
      </c>
      <c r="F48" s="59">
        <f t="shared" si="6"/>
        <v>21154.209999999493</v>
      </c>
      <c r="G48" s="59">
        <f t="shared" si="6"/>
        <v>22057.779999999617</v>
      </c>
      <c r="H48" s="59">
        <f t="shared" si="6"/>
        <v>22961.349999999449</v>
      </c>
      <c r="I48" s="59">
        <f t="shared" si="6"/>
        <v>23864.919999999282</v>
      </c>
      <c r="J48" s="59">
        <f t="shared" si="6"/>
        <v>24768.48999999935</v>
      </c>
      <c r="K48" s="59">
        <f t="shared" si="6"/>
        <v>25672.059999999416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7"/>
      <c r="AP48" s="27"/>
      <c r="AQ48" s="27"/>
    </row>
    <row r="49" spans="1:43" ht="15" customHeight="1" x14ac:dyDescent="0.2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31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7"/>
      <c r="AP49" s="27"/>
      <c r="AQ49" s="27"/>
    </row>
    <row r="50" spans="1:43" ht="15" customHeight="1" x14ac:dyDescent="0.25">
      <c r="A50" s="130" t="s">
        <v>70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31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7"/>
      <c r="AP50" s="27"/>
      <c r="AQ50" s="27"/>
    </row>
    <row r="51" spans="1:43" ht="15" customHeight="1" x14ac:dyDescent="0.2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31"/>
      <c r="N51" s="31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27"/>
      <c r="AP51" s="27"/>
      <c r="AQ51" s="27"/>
    </row>
    <row r="52" spans="1:43" ht="15" customHeight="1" x14ac:dyDescent="0.25">
      <c r="A52" s="22"/>
      <c r="B52" s="11"/>
      <c r="C52" s="9">
        <v>2014</v>
      </c>
      <c r="D52" s="36">
        <v>2015</v>
      </c>
      <c r="E52" s="9">
        <v>2016</v>
      </c>
      <c r="F52" s="36">
        <v>2017</v>
      </c>
      <c r="G52" s="9">
        <v>2018</v>
      </c>
      <c r="H52" s="36">
        <v>2019</v>
      </c>
      <c r="I52" s="9">
        <v>2020</v>
      </c>
      <c r="J52" s="36">
        <v>2021</v>
      </c>
      <c r="K52" s="9">
        <v>2022</v>
      </c>
      <c r="L52" s="36">
        <v>2023</v>
      </c>
      <c r="M52" s="32"/>
      <c r="N52" s="31"/>
      <c r="O52" s="17"/>
      <c r="P52" s="32"/>
      <c r="Q52" s="32"/>
      <c r="R52" s="32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27"/>
      <c r="AP52" s="27"/>
      <c r="AQ52" s="27"/>
    </row>
    <row r="53" spans="1:43" ht="15" customHeight="1" x14ac:dyDescent="0.25">
      <c r="A53" s="123" t="s">
        <v>21</v>
      </c>
      <c r="B53" s="124"/>
      <c r="C53" s="34">
        <v>8400</v>
      </c>
      <c r="D53" s="26">
        <v>8400</v>
      </c>
      <c r="E53" s="37">
        <v>16800</v>
      </c>
      <c r="F53" s="76">
        <f>TREND($C$53:E53,$C$52:E52,F52)</f>
        <v>19600</v>
      </c>
      <c r="G53" s="76">
        <f>TREND($C$53:F53,$C$52:F52,G52)</f>
        <v>23800</v>
      </c>
      <c r="H53" s="76">
        <f>TREND($C$53:G53,$C$52:G52,H52)</f>
        <v>28000</v>
      </c>
      <c r="I53" s="76">
        <f>TREND($C$53:H53,$C$52:H52,I52)</f>
        <v>32200</v>
      </c>
      <c r="J53" s="76">
        <f>TREND($C$53:I53,$C$52:I52,J52)</f>
        <v>36400</v>
      </c>
      <c r="K53" s="76">
        <f>TREND($C$53:J53,$C$52:J52,K52)</f>
        <v>40600</v>
      </c>
      <c r="L53" s="76">
        <f>TREND($C$53:K53,$C$52:K52,L52)</f>
        <v>44800</v>
      </c>
      <c r="M53" s="32"/>
      <c r="N53" s="31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7"/>
      <c r="AP53" s="27"/>
      <c r="AQ53" s="27"/>
    </row>
    <row r="54" spans="1:43" ht="15" customHeight="1" x14ac:dyDescent="0.25">
      <c r="A54" s="123" t="s">
        <v>22</v>
      </c>
      <c r="B54" s="124"/>
      <c r="C54" s="34">
        <v>12000</v>
      </c>
      <c r="D54" s="26">
        <v>12000</v>
      </c>
      <c r="E54" s="37">
        <v>24000</v>
      </c>
      <c r="F54" s="76">
        <f>TREND($C$54:E54,$C$52:E52,F52)</f>
        <v>28000</v>
      </c>
      <c r="G54" s="76">
        <f>TREND($C$54:F54,$C$52:F52,G52)</f>
        <v>34000</v>
      </c>
      <c r="H54" s="76">
        <f>TREND($C$54:G54,$C$52:G52,H52)</f>
        <v>40000</v>
      </c>
      <c r="I54" s="76">
        <f>TREND($C$54:H54,$C$52:H52,I52)</f>
        <v>46000</v>
      </c>
      <c r="J54" s="76">
        <f>TREND($C$54:I54,$C$52:I52,J52)</f>
        <v>52000</v>
      </c>
      <c r="K54" s="76">
        <f>TREND($C$54:J54,$C$52:J52,K52)</f>
        <v>58000</v>
      </c>
      <c r="L54" s="76">
        <f>TREND($C$54:K54,$C$52:K52,L52)</f>
        <v>64000</v>
      </c>
      <c r="M54" s="32"/>
      <c r="N54" s="31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7"/>
      <c r="AP54" s="27"/>
      <c r="AQ54" s="27"/>
    </row>
    <row r="55" spans="1:43" ht="15" customHeight="1" x14ac:dyDescent="0.25">
      <c r="A55" s="123" t="s">
        <v>23</v>
      </c>
      <c r="B55" s="124"/>
      <c r="C55" s="34">
        <v>8400</v>
      </c>
      <c r="D55" s="26">
        <v>16800</v>
      </c>
      <c r="E55" s="37">
        <v>25200</v>
      </c>
      <c r="F55" s="76">
        <f>TREND($C$55:E55,$C$52:E52,F52)</f>
        <v>33600</v>
      </c>
      <c r="G55" s="76">
        <f>TREND($C$55:F55,$C$52:F52,G52)</f>
        <v>42000</v>
      </c>
      <c r="H55" s="76">
        <f>TREND($C$55:G55,$C$52:G52,H52)</f>
        <v>50400</v>
      </c>
      <c r="I55" s="76">
        <f>TREND($C$55:H55,$C$52:H52,I52)</f>
        <v>58800</v>
      </c>
      <c r="J55" s="76">
        <f>TREND($C$55:I55,$C$52:I52,J52)</f>
        <v>67200</v>
      </c>
      <c r="K55" s="76">
        <f>TREND($C$55:J55,$C$52:J52,K52)</f>
        <v>75600</v>
      </c>
      <c r="L55" s="76">
        <f>TREND($C$55:K55,$C$52:K52,L52)</f>
        <v>84000</v>
      </c>
      <c r="M55" s="32"/>
      <c r="N55" s="31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7"/>
      <c r="AP55" s="27"/>
      <c r="AQ55" s="27"/>
    </row>
    <row r="56" spans="1:43" ht="15" customHeight="1" x14ac:dyDescent="0.25">
      <c r="A56" s="123" t="s">
        <v>24</v>
      </c>
      <c r="B56" s="124"/>
      <c r="C56" s="34">
        <v>6000</v>
      </c>
      <c r="D56" s="26">
        <v>6000</v>
      </c>
      <c r="E56" s="37">
        <v>6000</v>
      </c>
      <c r="F56" s="76">
        <f>TREND($C$56:E56,$C$52:E52,F52)</f>
        <v>6000</v>
      </c>
      <c r="G56" s="76">
        <f>TREND($C$56:F56,$C$52:F52,G52)</f>
        <v>6000</v>
      </c>
      <c r="H56" s="76">
        <f>TREND($C$56:G56,$C$52:G52,H52)</f>
        <v>6000</v>
      </c>
      <c r="I56" s="76">
        <f>TREND($C$56:H56,$C$52:H52,I52)</f>
        <v>6000</v>
      </c>
      <c r="J56" s="76">
        <f>TREND($C$56:I56,$C$52:I52,J52)</f>
        <v>6000</v>
      </c>
      <c r="K56" s="76">
        <f>TREND($C$56:J56,$C$52:J52,K52)</f>
        <v>6000</v>
      </c>
      <c r="L56" s="76">
        <f>TREND($C$56:K56,$C$52:K52,L52)</f>
        <v>6000</v>
      </c>
      <c r="M56" s="32"/>
      <c r="N56" s="31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7"/>
      <c r="AP56" s="27"/>
      <c r="AQ56" s="27"/>
    </row>
    <row r="57" spans="1:43" x14ac:dyDescent="0.25">
      <c r="A57" s="125" t="s">
        <v>25</v>
      </c>
      <c r="B57" s="126"/>
      <c r="C57" s="34">
        <v>6000</v>
      </c>
      <c r="D57" s="26">
        <v>12000</v>
      </c>
      <c r="E57" s="37">
        <v>18000</v>
      </c>
      <c r="F57" s="76">
        <f>TREND($C$57:E57,$C$52:E52,F52)</f>
        <v>24000</v>
      </c>
      <c r="G57" s="76">
        <f>TREND($C$57:F57,$C$52:F52,G52)</f>
        <v>30000</v>
      </c>
      <c r="H57" s="76">
        <f>TREND($C$57:G57,$C$52:G52,H52)</f>
        <v>36000</v>
      </c>
      <c r="I57" s="76">
        <f>TREND($C$57:H57,$C$52:H52,I52)</f>
        <v>42000</v>
      </c>
      <c r="J57" s="76">
        <f>TREND($C$57:I57,$C$52:I52,J52)</f>
        <v>48000</v>
      </c>
      <c r="K57" s="76">
        <f>TREND($C$57:J57,$C$52:J52,K52)</f>
        <v>54000</v>
      </c>
      <c r="L57" s="76">
        <f>TREND($C$57:K57,$C$52:K52,L52)</f>
        <v>60000</v>
      </c>
      <c r="M57" s="32"/>
      <c r="N57" s="31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7"/>
      <c r="AP57" s="27"/>
      <c r="AQ57" s="27"/>
    </row>
    <row r="58" spans="1:43" x14ac:dyDescent="0.25">
      <c r="A58" s="125" t="s">
        <v>26</v>
      </c>
      <c r="B58" s="126"/>
      <c r="C58" s="3">
        <v>4200</v>
      </c>
      <c r="D58" s="3">
        <v>4200</v>
      </c>
      <c r="E58" s="38">
        <v>4200</v>
      </c>
      <c r="F58" s="76">
        <f>TREND($C$58:E58,$C$52:E52,F52)</f>
        <v>4200</v>
      </c>
      <c r="G58" s="76">
        <f>TREND($C$58:F58,$C$52:F52,G52)</f>
        <v>4200</v>
      </c>
      <c r="H58" s="76">
        <f>TREND($C$58:G58,$C$52:G52,H52)</f>
        <v>4200</v>
      </c>
      <c r="I58" s="76">
        <f>TREND($C$58:H58,$C$52:H52,I52)</f>
        <v>4200</v>
      </c>
      <c r="J58" s="76">
        <f>TREND($C$58:I58,$C$52:I52,J52)</f>
        <v>4200</v>
      </c>
      <c r="K58" s="76">
        <f>TREND($C$58:J58,$C$52:J52,K52)</f>
        <v>4200</v>
      </c>
      <c r="L58" s="76">
        <f>TREND($C$58:K58,$C$52:K52,L52)</f>
        <v>4200</v>
      </c>
      <c r="M58" s="32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27"/>
      <c r="AP58" s="27"/>
      <c r="AQ58" s="27"/>
    </row>
    <row r="59" spans="1:43" ht="15" customHeight="1" x14ac:dyDescent="0.25">
      <c r="A59" s="123" t="s">
        <v>27</v>
      </c>
      <c r="B59" s="124"/>
      <c r="C59" s="34">
        <v>4200</v>
      </c>
      <c r="D59" s="26">
        <v>4200</v>
      </c>
      <c r="E59" s="37">
        <v>4200</v>
      </c>
      <c r="F59" s="76">
        <f>TREND($C$59:E59,$C$52:E52,F52)</f>
        <v>4200</v>
      </c>
      <c r="G59" s="76">
        <f>TREND($C$59:F59,$C$52:F52,G52)</f>
        <v>4200</v>
      </c>
      <c r="H59" s="76">
        <f>TREND($C$59:G59,$C$52:G52,H52)</f>
        <v>4200</v>
      </c>
      <c r="I59" s="76">
        <f>TREND($C$59:H59,$C$52:H52,I52)</f>
        <v>4200</v>
      </c>
      <c r="J59" s="76">
        <f>TREND($C$59:I59,$C$52:I52,J52)</f>
        <v>4200</v>
      </c>
      <c r="K59" s="76">
        <f>TREND($C$59:J59,$C$52:J52,K52)</f>
        <v>4200</v>
      </c>
      <c r="L59" s="76">
        <f>TREND($C$59:K59,$C$52:K52,L52)</f>
        <v>4200</v>
      </c>
      <c r="M59" s="32"/>
      <c r="N59" s="31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7"/>
      <c r="AP59" s="27"/>
      <c r="AQ59" s="27"/>
    </row>
    <row r="60" spans="1:43" x14ac:dyDescent="0.25">
      <c r="A60" s="125" t="s">
        <v>28</v>
      </c>
      <c r="B60" s="126"/>
      <c r="C60" s="3">
        <v>5400</v>
      </c>
      <c r="D60" s="3">
        <v>5400</v>
      </c>
      <c r="E60" s="38">
        <v>5400</v>
      </c>
      <c r="F60" s="76">
        <f>TREND($C$60:E60,$C$52:E52,F52)</f>
        <v>5400</v>
      </c>
      <c r="G60" s="76">
        <f>TREND($C$60:F60,$C$52:F52,G52)</f>
        <v>5400</v>
      </c>
      <c r="H60" s="76">
        <f>TREND($C$60:G60,$C$52:G52,H52)</f>
        <v>5400</v>
      </c>
      <c r="I60" s="76">
        <f>TREND($C$60:H60,$C$52:H52,I52)</f>
        <v>5400</v>
      </c>
      <c r="J60" s="76">
        <f>TREND($C$60:I60,$C$52:I52,J52)</f>
        <v>5400</v>
      </c>
      <c r="K60" s="76">
        <f>TREND($C$60:J60,$C$52:J52,K52)</f>
        <v>5400</v>
      </c>
      <c r="L60" s="76">
        <f>TREND($C$60:K60,$C$52:K52,L52)</f>
        <v>5400</v>
      </c>
      <c r="M60" s="32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27"/>
      <c r="AP60" s="27"/>
      <c r="AQ60" s="27"/>
    </row>
    <row r="61" spans="1:43" x14ac:dyDescent="0.25">
      <c r="A61" s="127" t="s">
        <v>29</v>
      </c>
      <c r="B61" s="128"/>
      <c r="C61" s="76">
        <v>9600</v>
      </c>
      <c r="D61" s="76">
        <v>9600</v>
      </c>
      <c r="E61" s="76">
        <v>9600</v>
      </c>
      <c r="F61" s="76">
        <f>TREND($C$61:E61,$C$52:E52,F52)</f>
        <v>9600</v>
      </c>
      <c r="G61" s="76">
        <f>TREND($C$61:F61,$C$52:F52,G52)</f>
        <v>9600</v>
      </c>
      <c r="H61" s="76">
        <f>TREND($C$61:G61,$C$52:G52,H52)</f>
        <v>9600</v>
      </c>
      <c r="I61" s="76">
        <f>TREND($C$61:H61,$C$52:H52,I52)</f>
        <v>9600</v>
      </c>
      <c r="J61" s="76">
        <f>TREND($C$61:I61,$C$52:I52,J52)</f>
        <v>9600</v>
      </c>
      <c r="K61" s="76">
        <f>TREND($C$61:J61,$C$52:J52,K52)</f>
        <v>9600</v>
      </c>
      <c r="L61" s="76">
        <f>TREND($C$61:K61,$C$52:K52,L52)</f>
        <v>9600</v>
      </c>
      <c r="M61" s="32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27"/>
      <c r="AP61" s="27"/>
      <c r="AQ61" s="27"/>
    </row>
    <row r="62" spans="1:43" x14ac:dyDescent="0.25">
      <c r="A62" s="127" t="s">
        <v>87</v>
      </c>
      <c r="B62" s="128"/>
      <c r="C62" s="57">
        <f>SUM(C53:C61)</f>
        <v>64200</v>
      </c>
      <c r="D62" s="57">
        <f t="shared" ref="D62:L62" si="7">SUM(D53:D61)</f>
        <v>78600</v>
      </c>
      <c r="E62" s="57">
        <f t="shared" si="7"/>
        <v>113400</v>
      </c>
      <c r="F62" s="57">
        <f t="shared" si="7"/>
        <v>134600</v>
      </c>
      <c r="G62" s="57">
        <f t="shared" si="7"/>
        <v>159200</v>
      </c>
      <c r="H62" s="57">
        <f t="shared" si="7"/>
        <v>183800</v>
      </c>
      <c r="I62" s="57">
        <f t="shared" si="7"/>
        <v>208400</v>
      </c>
      <c r="J62" s="57">
        <f t="shared" si="7"/>
        <v>233000</v>
      </c>
      <c r="K62" s="57">
        <f t="shared" si="7"/>
        <v>257600</v>
      </c>
      <c r="L62" s="57">
        <f t="shared" si="7"/>
        <v>282200</v>
      </c>
      <c r="M62" s="32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27"/>
      <c r="AP62" s="27"/>
      <c r="AQ62" s="27"/>
    </row>
    <row r="63" spans="1:43" x14ac:dyDescent="0.25">
      <c r="A63" s="31"/>
      <c r="B63" s="29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32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27"/>
      <c r="AP63" s="27"/>
      <c r="AQ63" s="27"/>
    </row>
    <row r="64" spans="1:43" x14ac:dyDescent="0.25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32"/>
      <c r="N64" s="31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</row>
    <row r="65" spans="1:54" x14ac:dyDescent="0.25">
      <c r="A65" s="130" t="s">
        <v>71</v>
      </c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</row>
    <row r="66" spans="1:54" x14ac:dyDescent="0.25">
      <c r="A66" s="130" t="s">
        <v>88</v>
      </c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spans="1:54" x14ac:dyDescent="0.2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</row>
    <row r="68" spans="1:54" x14ac:dyDescent="0.25">
      <c r="D68" s="42">
        <v>2014</v>
      </c>
      <c r="E68" s="43">
        <v>2015</v>
      </c>
      <c r="F68" s="31"/>
      <c r="G68" s="31"/>
      <c r="H68" s="31"/>
      <c r="I68" s="31"/>
      <c r="J68" s="31"/>
      <c r="K68" s="31"/>
      <c r="L68" s="31"/>
      <c r="M68" s="31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3"/>
      <c r="AV68" s="17"/>
      <c r="AW68" s="17"/>
      <c r="AX68" s="17"/>
      <c r="AY68" s="33"/>
      <c r="AZ68" s="44"/>
      <c r="BA68" s="27"/>
      <c r="BB68" s="27"/>
    </row>
    <row r="69" spans="1:54" x14ac:dyDescent="0.25">
      <c r="A69" s="107" t="s">
        <v>30</v>
      </c>
      <c r="B69" s="108"/>
      <c r="C69" s="66" t="s">
        <v>31</v>
      </c>
      <c r="D69" s="24">
        <v>4</v>
      </c>
      <c r="E69" s="12">
        <v>7</v>
      </c>
      <c r="F69" s="31"/>
      <c r="G69" s="31"/>
      <c r="H69" s="31"/>
      <c r="I69" s="31"/>
      <c r="J69" s="31"/>
      <c r="K69" s="31"/>
      <c r="L69" s="31"/>
      <c r="M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3"/>
      <c r="AV69" s="17"/>
      <c r="AW69" s="17"/>
      <c r="AX69" s="17"/>
      <c r="AY69" s="33"/>
      <c r="AZ69" s="44"/>
      <c r="BA69" s="27"/>
      <c r="BB69" s="27"/>
    </row>
    <row r="70" spans="1:54" x14ac:dyDescent="0.25">
      <c r="A70" s="87"/>
      <c r="B70" s="88"/>
      <c r="C70" s="88"/>
      <c r="D70" s="88"/>
      <c r="E70" s="88"/>
      <c r="F70" s="31"/>
      <c r="G70" s="31"/>
      <c r="H70" s="31"/>
      <c r="I70" s="31"/>
      <c r="J70" s="31"/>
      <c r="K70" s="31"/>
      <c r="L70" s="31"/>
      <c r="M70" s="31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3"/>
      <c r="AV70" s="17"/>
      <c r="AW70" s="17"/>
      <c r="AX70" s="17"/>
      <c r="AY70" s="33"/>
      <c r="AZ70" s="44"/>
      <c r="BA70" s="27"/>
      <c r="BB70" s="27"/>
    </row>
    <row r="71" spans="1:54" x14ac:dyDescent="0.25">
      <c r="A71" s="87"/>
      <c r="B71" s="88"/>
      <c r="C71" s="88"/>
      <c r="D71" s="88"/>
      <c r="E71" s="88"/>
      <c r="F71" s="31"/>
      <c r="G71" s="31"/>
      <c r="H71" s="31"/>
      <c r="I71" s="31"/>
      <c r="J71" s="31"/>
      <c r="K71" s="31"/>
      <c r="L71" s="31"/>
      <c r="M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3"/>
      <c r="AV71" s="17"/>
      <c r="AW71" s="17"/>
      <c r="AX71" s="17"/>
      <c r="AY71" s="33"/>
      <c r="AZ71" s="44"/>
      <c r="BA71" s="27"/>
      <c r="BB71" s="27"/>
    </row>
    <row r="72" spans="1:54" x14ac:dyDescent="0.25">
      <c r="D72" s="88"/>
      <c r="E72" s="88"/>
      <c r="F72" s="31"/>
      <c r="G72" s="31"/>
      <c r="H72" s="31"/>
      <c r="I72" s="31"/>
      <c r="J72" s="31"/>
      <c r="K72" s="31"/>
      <c r="L72" s="31"/>
      <c r="M72" s="31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3"/>
      <c r="AV72" s="17"/>
      <c r="AW72" s="17"/>
      <c r="AX72" s="17"/>
      <c r="AY72" s="33"/>
      <c r="AZ72" s="44"/>
      <c r="BA72" s="27"/>
      <c r="BB72" s="27"/>
    </row>
    <row r="73" spans="1:54" x14ac:dyDescent="0.25">
      <c r="A73" s="107" t="s">
        <v>30</v>
      </c>
      <c r="B73" s="108"/>
      <c r="F73" s="31"/>
      <c r="G73" s="27"/>
      <c r="H73" s="27"/>
      <c r="I73" s="31"/>
      <c r="J73" s="27"/>
      <c r="K73" s="27"/>
      <c r="L73" s="31"/>
      <c r="M73" s="27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3"/>
      <c r="AV73" s="17"/>
      <c r="AW73" s="17"/>
      <c r="AX73" s="17"/>
      <c r="AY73" s="33"/>
      <c r="AZ73" s="44"/>
      <c r="BA73" s="27"/>
      <c r="BB73" s="27"/>
    </row>
    <row r="74" spans="1:54" x14ac:dyDescent="0.25">
      <c r="A74" s="100" t="s">
        <v>97</v>
      </c>
      <c r="B74" s="103"/>
      <c r="C74" s="24"/>
      <c r="D74" s="24"/>
      <c r="E74" s="24"/>
      <c r="F74" s="31"/>
      <c r="G74" s="27"/>
      <c r="H74" s="27"/>
      <c r="I74" s="31"/>
      <c r="J74" s="27"/>
      <c r="K74" s="27"/>
      <c r="L74" s="31"/>
      <c r="M74" s="27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3"/>
      <c r="AV74" s="17"/>
      <c r="AW74" s="17"/>
      <c r="AX74" s="17"/>
      <c r="AY74" s="33"/>
      <c r="AZ74" s="44"/>
      <c r="BA74" s="27"/>
      <c r="BB74" s="27"/>
    </row>
    <row r="75" spans="1:54" x14ac:dyDescent="0.25">
      <c r="A75" s="100" t="s">
        <v>32</v>
      </c>
      <c r="B75" s="103"/>
      <c r="C75" s="55">
        <v>0.1</v>
      </c>
      <c r="D75" s="24">
        <v>0</v>
      </c>
      <c r="E75" s="12">
        <v>1</v>
      </c>
      <c r="F75" s="27"/>
      <c r="G75" s="27"/>
      <c r="H75" s="27"/>
      <c r="I75" s="27"/>
      <c r="J75" s="27"/>
      <c r="K75" s="27"/>
      <c r="L75" s="27"/>
      <c r="M75" s="27"/>
      <c r="N75" s="27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3"/>
      <c r="AV75" s="17"/>
      <c r="AW75" s="17"/>
      <c r="AX75" s="17"/>
      <c r="AY75" s="33"/>
      <c r="AZ75" s="44"/>
      <c r="BA75" s="27"/>
      <c r="BB75" s="27"/>
    </row>
    <row r="76" spans="1:54" x14ac:dyDescent="0.25">
      <c r="A76" s="102" t="s">
        <v>95</v>
      </c>
      <c r="B76" s="101"/>
      <c r="C76" s="55">
        <v>0.2</v>
      </c>
      <c r="D76" s="24">
        <v>1</v>
      </c>
      <c r="E76" s="12">
        <v>1</v>
      </c>
      <c r="F76" s="27"/>
      <c r="G76" s="27"/>
      <c r="H76" s="27"/>
      <c r="I76" s="27"/>
      <c r="J76" s="27"/>
      <c r="K76" s="27"/>
      <c r="L76" s="27"/>
      <c r="M76" s="27"/>
      <c r="N76" s="27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3"/>
      <c r="AV76" s="17"/>
      <c r="AW76" s="17"/>
      <c r="AX76" s="17"/>
      <c r="AY76" s="33"/>
      <c r="AZ76" s="44"/>
      <c r="BA76" s="27"/>
      <c r="BB76" s="27"/>
    </row>
    <row r="77" spans="1:54" x14ac:dyDescent="0.25">
      <c r="A77" s="100" t="s">
        <v>94</v>
      </c>
      <c r="B77" s="103"/>
      <c r="C77" s="55">
        <v>0.1</v>
      </c>
      <c r="D77" s="24">
        <v>0</v>
      </c>
      <c r="E77" s="12">
        <v>1</v>
      </c>
      <c r="F77" s="27"/>
      <c r="G77" s="27"/>
      <c r="H77" s="27"/>
      <c r="I77" s="27"/>
      <c r="J77" s="27"/>
      <c r="K77" s="27"/>
      <c r="L77" s="27"/>
      <c r="M77" s="27"/>
      <c r="N77" s="27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3"/>
      <c r="AV77" s="17"/>
      <c r="AW77" s="17"/>
      <c r="AX77" s="17"/>
      <c r="AY77" s="33"/>
      <c r="AZ77" s="44"/>
      <c r="BA77" s="27"/>
      <c r="BB77" s="27"/>
    </row>
    <row r="78" spans="1:54" x14ac:dyDescent="0.25">
      <c r="A78" s="102" t="s">
        <v>96</v>
      </c>
      <c r="B78" s="101"/>
      <c r="C78" s="55">
        <v>0.05</v>
      </c>
      <c r="D78" s="24">
        <v>0</v>
      </c>
      <c r="E78" s="12">
        <v>0</v>
      </c>
      <c r="F78" s="27"/>
      <c r="G78" s="27"/>
      <c r="H78" s="27"/>
      <c r="I78" s="27"/>
      <c r="J78" s="27"/>
      <c r="K78" s="27"/>
      <c r="L78" s="27"/>
      <c r="M78" s="27"/>
      <c r="N78" s="27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3"/>
      <c r="AV78" s="17"/>
      <c r="AW78" s="17"/>
      <c r="AX78" s="17"/>
      <c r="AY78" s="33"/>
      <c r="AZ78" s="44"/>
      <c r="BA78" s="27"/>
      <c r="BB78" s="27"/>
    </row>
    <row r="79" spans="1:54" x14ac:dyDescent="0.25">
      <c r="A79" s="100" t="s">
        <v>34</v>
      </c>
      <c r="B79" s="103"/>
      <c r="C79" s="55">
        <v>0.4</v>
      </c>
      <c r="D79" s="24">
        <v>2</v>
      </c>
      <c r="E79" s="12">
        <v>3</v>
      </c>
      <c r="G79" s="32"/>
      <c r="I79" s="32"/>
      <c r="K79" s="32"/>
      <c r="M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3"/>
      <c r="AV79" s="17"/>
      <c r="AW79" s="17"/>
      <c r="AX79" s="17"/>
      <c r="AY79" s="33"/>
      <c r="AZ79" s="44"/>
      <c r="BA79" s="27"/>
      <c r="BB79" s="27"/>
    </row>
    <row r="80" spans="1:54" x14ac:dyDescent="0.25">
      <c r="A80" s="100" t="s">
        <v>33</v>
      </c>
      <c r="B80" s="103"/>
      <c r="C80" s="55">
        <v>0.15</v>
      </c>
      <c r="D80" s="24">
        <v>1</v>
      </c>
      <c r="E80" s="12">
        <v>1</v>
      </c>
      <c r="G80" s="32"/>
      <c r="I80" s="32"/>
      <c r="K80" s="32"/>
      <c r="M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3"/>
      <c r="AV80" s="17"/>
      <c r="AW80" s="17"/>
      <c r="AX80" s="17"/>
      <c r="AY80" s="33"/>
      <c r="AZ80" s="44"/>
      <c r="BA80" s="27"/>
      <c r="BB80" s="27"/>
    </row>
    <row r="81" spans="1:54" x14ac:dyDescent="0.25">
      <c r="A81" s="94"/>
      <c r="B81" s="94"/>
      <c r="C81" s="95"/>
      <c r="D81" s="88"/>
      <c r="E81" s="88"/>
      <c r="G81" s="32"/>
      <c r="I81" s="32"/>
      <c r="K81" s="32"/>
      <c r="M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3"/>
      <c r="AV81" s="17"/>
      <c r="AW81" s="17"/>
      <c r="AX81" s="17"/>
      <c r="AY81" s="33"/>
      <c r="AZ81" s="44"/>
      <c r="BA81" s="27"/>
      <c r="BB81" s="27"/>
    </row>
    <row r="82" spans="1:54" ht="15.75" x14ac:dyDescent="0.25">
      <c r="A82" s="92"/>
      <c r="B82" s="106" t="s">
        <v>99</v>
      </c>
      <c r="C82" s="106"/>
      <c r="D82" s="106"/>
      <c r="E82" s="106"/>
      <c r="F82" s="106"/>
      <c r="G82" s="106"/>
      <c r="H82" s="106"/>
      <c r="I82" s="106"/>
      <c r="J82" s="106"/>
      <c r="K82" s="106"/>
      <c r="L82" s="92"/>
      <c r="M82" s="9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3"/>
      <c r="AV82" s="17"/>
      <c r="AW82" s="17"/>
      <c r="AX82" s="17"/>
      <c r="AY82" s="33"/>
      <c r="AZ82" s="44"/>
      <c r="BA82" s="27"/>
      <c r="BB82" s="27"/>
    </row>
    <row r="83" spans="1:54" x14ac:dyDescent="0.25">
      <c r="A83" s="107" t="s">
        <v>30</v>
      </c>
      <c r="B83" s="108"/>
      <c r="C83" s="96">
        <v>2014</v>
      </c>
      <c r="D83" s="96">
        <v>2015</v>
      </c>
      <c r="E83" s="96">
        <v>2016</v>
      </c>
      <c r="F83" s="96">
        <v>2017</v>
      </c>
      <c r="G83" s="96">
        <v>2018</v>
      </c>
      <c r="H83" s="96">
        <v>2019</v>
      </c>
      <c r="I83" s="96">
        <v>2020</v>
      </c>
      <c r="J83" s="96">
        <v>2021</v>
      </c>
      <c r="K83" s="96">
        <v>2022</v>
      </c>
      <c r="L83" s="96">
        <v>2023</v>
      </c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3"/>
      <c r="AV83" s="17"/>
      <c r="AW83" s="17"/>
      <c r="AX83" s="17"/>
      <c r="AY83" s="33"/>
      <c r="AZ83" s="44"/>
      <c r="BA83" s="27"/>
      <c r="BB83" s="27"/>
    </row>
    <row r="84" spans="1:54" x14ac:dyDescent="0.25">
      <c r="A84" s="100" t="s">
        <v>97</v>
      </c>
      <c r="B84" s="103"/>
      <c r="C84" s="97"/>
      <c r="D84" s="97"/>
      <c r="E84" s="97"/>
      <c r="F84" s="97"/>
      <c r="G84" s="97"/>
      <c r="H84" s="97"/>
      <c r="I84" s="97"/>
      <c r="J84" s="97"/>
      <c r="K84" s="97"/>
      <c r="L84" s="97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3"/>
      <c r="AV84" s="17"/>
      <c r="AW84" s="17"/>
      <c r="AX84" s="17"/>
      <c r="AY84" s="33"/>
      <c r="AZ84" s="44"/>
      <c r="BA84" s="27"/>
      <c r="BB84" s="27"/>
    </row>
    <row r="85" spans="1:54" x14ac:dyDescent="0.25">
      <c r="A85" s="100" t="s">
        <v>32</v>
      </c>
      <c r="B85" s="103"/>
      <c r="C85" s="89">
        <f>(C5*10%*D75)</f>
        <v>0</v>
      </c>
      <c r="D85" s="89">
        <f>(C5*E75)</f>
        <v>64.67</v>
      </c>
      <c r="E85" s="99">
        <f>TREND($C$85:D85,$C$83:D83,E83)</f>
        <v>129.34000000001106</v>
      </c>
      <c r="F85" s="99">
        <f>TREND($C$85:E85,$C$83:E83,F83)</f>
        <v>194.01000000002387</v>
      </c>
      <c r="G85" s="99">
        <f>TREND($C$85:F85,$C$83:F83,G83)</f>
        <v>258.68000000002212</v>
      </c>
      <c r="H85" s="99">
        <f>TREND($C$85:G85,$C$83:G83,H83)</f>
        <v>323.35000000003492</v>
      </c>
      <c r="I85" s="99">
        <f>TREND($C$85:H85,$C$83:H83,I83)</f>
        <v>388.02000000004773</v>
      </c>
      <c r="J85" s="99">
        <f>TREND($C$85:I85,$C$83:I83,J83)</f>
        <v>452.69000000006054</v>
      </c>
      <c r="K85" s="99">
        <f>TREND($C$85:J85,$C$83:J83,K83)</f>
        <v>517.36000000005879</v>
      </c>
      <c r="L85" s="99">
        <f>TREND($C$85:K85,$C$83:K83,L83)</f>
        <v>582.0300000000716</v>
      </c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3"/>
      <c r="AV85" s="17"/>
      <c r="AW85" s="17"/>
      <c r="AX85" s="17"/>
      <c r="AY85" s="33"/>
      <c r="AZ85" s="44"/>
      <c r="BA85" s="27"/>
      <c r="BB85" s="27"/>
    </row>
    <row r="86" spans="1:54" x14ac:dyDescent="0.25">
      <c r="A86" s="102" t="s">
        <v>95</v>
      </c>
      <c r="B86" s="101"/>
      <c r="C86" s="89">
        <f t="shared" ref="C86:C90" si="8">(C6*D76)</f>
        <v>370.83</v>
      </c>
      <c r="D86" s="89">
        <f t="shared" ref="D86:D90" si="9">(C6*E76)</f>
        <v>370.83</v>
      </c>
      <c r="E86" s="99">
        <f>TREND($C$86:D86,$C$83:D83,E83)</f>
        <v>370.83</v>
      </c>
      <c r="F86" s="99">
        <f>TREND($C$86:E86,$C$83:E83,F83)</f>
        <v>370.83</v>
      </c>
      <c r="G86" s="99">
        <f>TREND($C$86:F86,$C$83:F83,G83)</f>
        <v>370.83</v>
      </c>
      <c r="H86" s="99">
        <f>TREND($C$86:G86,$C$83:G83,H83)</f>
        <v>370.83</v>
      </c>
      <c r="I86" s="99">
        <f>TREND($C$86:H86,$C$83:H83,I83)</f>
        <v>370.83</v>
      </c>
      <c r="J86" s="99">
        <f>TREND($C$86:I86,$C$83:I83,J83)</f>
        <v>370.83</v>
      </c>
      <c r="K86" s="99">
        <f>TREND($C$86:J86,$C$83:J83,K83)</f>
        <v>370.83</v>
      </c>
      <c r="L86" s="99">
        <f>TREND($C$86:K86,$C$83:K83,L83)</f>
        <v>370.83</v>
      </c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3"/>
      <c r="AV86" s="17"/>
      <c r="AW86" s="17"/>
      <c r="AX86" s="17"/>
      <c r="AY86" s="33"/>
      <c r="AZ86" s="44"/>
      <c r="BA86" s="27"/>
      <c r="BB86" s="27"/>
    </row>
    <row r="87" spans="1:54" x14ac:dyDescent="0.25">
      <c r="A87" s="100" t="s">
        <v>94</v>
      </c>
      <c r="B87" s="101"/>
      <c r="C87" s="89">
        <f t="shared" si="8"/>
        <v>0</v>
      </c>
      <c r="D87" s="89">
        <f t="shared" si="9"/>
        <v>570.91999999999996</v>
      </c>
      <c r="E87" s="99">
        <f>TREND($C$87:D87,$C$83:D83,E83)</f>
        <v>1141.8400000000838</v>
      </c>
      <c r="F87" s="99">
        <f>TREND($C$87:E87,$C$83:E83,F83)</f>
        <v>1712.7599999997765</v>
      </c>
      <c r="G87" s="99">
        <f>TREND($C$87:F87,$C$83:F83,G83)</f>
        <v>2283.679999999702</v>
      </c>
      <c r="H87" s="99">
        <f>TREND($C$87:G87,$C$83:G83,H83)</f>
        <v>2854.5999999996275</v>
      </c>
      <c r="I87" s="99">
        <f>TREND($C$87:H87,$C$83:H83,I83)</f>
        <v>3425.519999999553</v>
      </c>
      <c r="J87" s="99">
        <f>TREND($C$87:I87,$C$83:I83,J83)</f>
        <v>3996.4399999994785</v>
      </c>
      <c r="K87" s="99">
        <f>TREND($C$87:J87,$C$83:J83,K83)</f>
        <v>4567.3599999991711</v>
      </c>
      <c r="L87" s="99">
        <f>TREND($C$87:K87,$C$83:K83,L83)</f>
        <v>5138.2799999990966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3"/>
      <c r="AV87" s="17"/>
      <c r="AW87" s="17"/>
      <c r="AX87" s="17"/>
      <c r="AY87" s="33"/>
      <c r="AZ87" s="44"/>
      <c r="BA87" s="27"/>
      <c r="BB87" s="27"/>
    </row>
    <row r="88" spans="1:54" x14ac:dyDescent="0.25">
      <c r="A88" s="102" t="s">
        <v>96</v>
      </c>
      <c r="B88" s="101"/>
      <c r="C88" s="89">
        <f t="shared" si="8"/>
        <v>0</v>
      </c>
      <c r="D88" s="89">
        <f t="shared" si="9"/>
        <v>0</v>
      </c>
      <c r="E88" s="99">
        <f>TREND($C$88:D88,$C$83:D83,E83)</f>
        <v>0</v>
      </c>
      <c r="F88" s="99">
        <f>TREND($C$88:E88,$C$83:E83,F83)</f>
        <v>0</v>
      </c>
      <c r="G88" s="99">
        <f>TREND($C$88:F88,$C$83:F83,G83)</f>
        <v>0</v>
      </c>
      <c r="H88" s="99">
        <f>TREND($C$88:G88,$C$83:G83,H83)</f>
        <v>0</v>
      </c>
      <c r="I88" s="99">
        <f>TREND($C$88:H88,$C$83:H83,I83)</f>
        <v>0</v>
      </c>
      <c r="J88" s="99">
        <f>TREND($C$88:I88,$C$83:I83,J83)</f>
        <v>0</v>
      </c>
      <c r="K88" s="99">
        <f>TREND($C$88:J88,$C$83:J83,K83)</f>
        <v>0</v>
      </c>
      <c r="L88" s="99">
        <f>TREND($C$88:K88,$C$83:K83,L83)</f>
        <v>0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3"/>
      <c r="AV88" s="17"/>
      <c r="AW88" s="17"/>
      <c r="AX88" s="17"/>
      <c r="AY88" s="33"/>
      <c r="AZ88" s="44"/>
      <c r="BA88" s="27"/>
      <c r="BB88" s="27"/>
    </row>
    <row r="89" spans="1:54" x14ac:dyDescent="0.25">
      <c r="A89" s="100" t="s">
        <v>34</v>
      </c>
      <c r="B89" s="103"/>
      <c r="C89" s="89">
        <f t="shared" si="8"/>
        <v>2338.2399999999998</v>
      </c>
      <c r="D89" s="89">
        <f t="shared" si="9"/>
        <v>3507.3599999999997</v>
      </c>
      <c r="E89" s="99">
        <f>TREND($C$89:D89,$C$83:D83,E83)</f>
        <v>4676.4799999999814</v>
      </c>
      <c r="F89" s="99">
        <f>TREND($C$89:E89,$C$83:E83,F83)</f>
        <v>5845.5999999996275</v>
      </c>
      <c r="G89" s="99">
        <f>TREND($C$89:F89,$C$83:F83,G83)</f>
        <v>7014.7199999997392</v>
      </c>
      <c r="H89" s="99">
        <f>TREND($C$89:G89,$C$83:G83,H83)</f>
        <v>8183.839999999851</v>
      </c>
      <c r="I89" s="99">
        <f>TREND($C$89:H89,$C$83:H83,I83)</f>
        <v>9352.9599999999627</v>
      </c>
      <c r="J89" s="99">
        <f>TREND($C$89:I89,$C$83:I83,J83)</f>
        <v>10522.080000000075</v>
      </c>
      <c r="K89" s="99">
        <f>TREND($C$89:J89,$C$83:J83,K83)</f>
        <v>11691.199999999721</v>
      </c>
      <c r="L89" s="99">
        <f>TREND($C$89:K89,$C$83:K83,L83)</f>
        <v>12860.319999999832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3"/>
      <c r="AV89" s="17"/>
      <c r="AW89" s="17"/>
      <c r="AX89" s="17"/>
      <c r="AY89" s="33"/>
      <c r="AZ89" s="44"/>
      <c r="BA89" s="27"/>
      <c r="BB89" s="27"/>
    </row>
    <row r="90" spans="1:54" x14ac:dyDescent="0.25">
      <c r="A90" s="100" t="s">
        <v>33</v>
      </c>
      <c r="B90" s="103"/>
      <c r="C90" s="89">
        <f t="shared" si="8"/>
        <v>423.68</v>
      </c>
      <c r="D90" s="89">
        <f t="shared" si="9"/>
        <v>423.68</v>
      </c>
      <c r="E90" s="99">
        <f>TREND($C$90:D90,$C$83:D83,E83)</f>
        <v>423.68</v>
      </c>
      <c r="F90" s="99">
        <f>TREND($C$90:E90,$C$83:E83,F83)</f>
        <v>423.68</v>
      </c>
      <c r="G90" s="99">
        <f>TREND($C$90:F90,$C$83:F83,G83)</f>
        <v>423.68</v>
      </c>
      <c r="H90" s="99">
        <f>TREND($C$90:G90,$C$83:G83,H83)</f>
        <v>423.68</v>
      </c>
      <c r="I90" s="99">
        <f>TREND($C$90:H90,$C$83:H83,I83)</f>
        <v>423.68</v>
      </c>
      <c r="J90" s="99">
        <f>TREND($C$90:I90,$C$83:I83,J83)</f>
        <v>423.67999999999995</v>
      </c>
      <c r="K90" s="99">
        <f>TREND($C$90:J90,$C$83:J83,K83)</f>
        <v>423.67999999999995</v>
      </c>
      <c r="L90" s="99">
        <f>TREND($C$90:K90,$C$83:K83,L83)</f>
        <v>423.67999999999989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3"/>
      <c r="AV90" s="17"/>
      <c r="AW90" s="17"/>
      <c r="AX90" s="17"/>
      <c r="AY90" s="33"/>
      <c r="AZ90" s="44"/>
      <c r="BA90" s="27"/>
      <c r="BB90" s="27"/>
    </row>
    <row r="91" spans="1:54" x14ac:dyDescent="0.25">
      <c r="A91" s="104" t="s">
        <v>86</v>
      </c>
      <c r="B91" s="105"/>
      <c r="C91" s="98">
        <f>SUM(C85:C90)</f>
        <v>3132.7499999999995</v>
      </c>
      <c r="D91" s="89">
        <f>SUM(D85:D90)</f>
        <v>4937.46</v>
      </c>
      <c r="E91" s="98">
        <f>SUM(E85:E90)</f>
        <v>6742.1700000000765</v>
      </c>
      <c r="F91" s="98">
        <f t="shared" ref="F91" si="10">SUM(F85:F90)</f>
        <v>8546.879999999428</v>
      </c>
      <c r="G91" s="98">
        <f t="shared" ref="G91" si="11">SUM(G85:G90)</f>
        <v>10351.589999999464</v>
      </c>
      <c r="H91" s="98">
        <f t="shared" ref="H91" si="12">SUM(H85:H90)</f>
        <v>12156.299999999514</v>
      </c>
      <c r="I91" s="98">
        <f t="shared" ref="I91" si="13">SUM(I85:I90)</f>
        <v>13961.009999999564</v>
      </c>
      <c r="J91" s="98">
        <f t="shared" ref="J91" si="14">SUM(J85:J90)</f>
        <v>15765.719999999614</v>
      </c>
      <c r="K91" s="98">
        <f t="shared" ref="K91" si="15">SUM(K85:K90)</f>
        <v>17570.429999998953</v>
      </c>
      <c r="L91" s="98">
        <f t="shared" ref="L91" si="16">SUM(L85:L90)</f>
        <v>19375.139999999003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3"/>
      <c r="AV91" s="17"/>
      <c r="AW91" s="17"/>
      <c r="AX91" s="17"/>
      <c r="AY91" s="33"/>
      <c r="AZ91" s="44"/>
      <c r="BA91" s="27"/>
      <c r="BB91" s="27"/>
    </row>
    <row r="92" spans="1:54" x14ac:dyDescent="0.25">
      <c r="A92" s="92"/>
      <c r="B92" s="92"/>
      <c r="C92" s="92"/>
      <c r="D92" s="92"/>
      <c r="E92" s="92"/>
      <c r="G92" s="32"/>
      <c r="I92" s="32"/>
      <c r="K92" s="32"/>
      <c r="M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3"/>
      <c r="AV92" s="17"/>
      <c r="AW92" s="17"/>
      <c r="AX92" s="17"/>
      <c r="AY92" s="33"/>
      <c r="AZ92" s="44"/>
      <c r="BA92" s="27"/>
      <c r="BB92" s="27"/>
    </row>
    <row r="93" spans="1:54" x14ac:dyDescent="0.25">
      <c r="A93" s="92"/>
      <c r="B93" s="92"/>
      <c r="C93" s="92"/>
      <c r="D93" s="92"/>
      <c r="E93" s="92"/>
      <c r="G93" s="32"/>
      <c r="I93" s="32"/>
      <c r="K93" s="32"/>
      <c r="M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3"/>
      <c r="AV93" s="17"/>
      <c r="AW93" s="17"/>
      <c r="AX93" s="17"/>
      <c r="AY93" s="33"/>
      <c r="AZ93" s="44"/>
      <c r="BA93" s="27"/>
      <c r="BB93" s="27"/>
    </row>
    <row r="94" spans="1:54" ht="15.75" x14ac:dyDescent="0.25">
      <c r="A94" s="65"/>
      <c r="B94" s="106" t="s">
        <v>98</v>
      </c>
      <c r="C94" s="106"/>
      <c r="D94" s="106"/>
      <c r="E94" s="106"/>
      <c r="F94" s="106"/>
      <c r="G94" s="106"/>
      <c r="H94" s="106"/>
      <c r="I94" s="106"/>
      <c r="J94" s="106"/>
      <c r="K94" s="106"/>
      <c r="L94" s="65"/>
      <c r="M94" s="65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3"/>
      <c r="AV94" s="17"/>
      <c r="AW94" s="17"/>
      <c r="AX94" s="17"/>
      <c r="AY94" s="33"/>
      <c r="AZ94" s="44"/>
      <c r="BA94" s="27"/>
      <c r="BB94" s="27"/>
    </row>
    <row r="95" spans="1:54" x14ac:dyDescent="0.25">
      <c r="A95" s="107" t="s">
        <v>30</v>
      </c>
      <c r="B95" s="108"/>
      <c r="C95" s="109" t="s">
        <v>31</v>
      </c>
      <c r="D95" s="109">
        <v>2014</v>
      </c>
      <c r="E95" s="111">
        <v>2015</v>
      </c>
      <c r="F95" s="109">
        <v>2016</v>
      </c>
      <c r="G95" s="111">
        <v>2017</v>
      </c>
      <c r="H95" s="109">
        <v>2018</v>
      </c>
      <c r="I95" s="111">
        <v>2019</v>
      </c>
      <c r="J95" s="109">
        <v>2020</v>
      </c>
      <c r="K95" s="111">
        <v>2021</v>
      </c>
      <c r="L95" s="109">
        <v>2022</v>
      </c>
      <c r="M95" s="111">
        <v>2023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31"/>
      <c r="AV95" s="31"/>
      <c r="AW95" s="31"/>
      <c r="AX95" s="31"/>
      <c r="AY95" s="31"/>
      <c r="AZ95" s="31"/>
      <c r="BA95" s="27"/>
      <c r="BB95" s="27"/>
    </row>
    <row r="96" spans="1:54" x14ac:dyDescent="0.25">
      <c r="A96" s="100" t="s">
        <v>97</v>
      </c>
      <c r="B96" s="103"/>
      <c r="C96" s="110"/>
      <c r="D96" s="110"/>
      <c r="E96" s="112"/>
      <c r="F96" s="110"/>
      <c r="G96" s="112"/>
      <c r="H96" s="110"/>
      <c r="I96" s="112"/>
      <c r="J96" s="110"/>
      <c r="K96" s="112"/>
      <c r="L96" s="110"/>
      <c r="M96" s="11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27"/>
      <c r="BB96" s="27"/>
    </row>
    <row r="97" spans="1:54" x14ac:dyDescent="0.25">
      <c r="A97" s="100" t="s">
        <v>32</v>
      </c>
      <c r="B97" s="103"/>
      <c r="C97" s="55">
        <v>0.1</v>
      </c>
      <c r="D97" s="89">
        <f>(($E$5*10%)+$E$5)*D69*D75</f>
        <v>0</v>
      </c>
      <c r="E97" s="89">
        <f t="shared" ref="E97:E102" si="17">((E5*10%)+E5)*$E$69*E75</f>
        <v>505.42838499999999</v>
      </c>
      <c r="F97" s="93">
        <f>TREND($D$97:E97,$D$95:E95,F95)</f>
        <v>1010.8567700000713</v>
      </c>
      <c r="G97" s="93">
        <f>TREND($D$97:F97,$D$95:F95,G95)</f>
        <v>1516.2851550000487</v>
      </c>
      <c r="H97" s="93">
        <f>TREND($D$97:G97,$D$95:G95,H95)</f>
        <v>2021.7135400001425</v>
      </c>
      <c r="I97" s="93">
        <f>TREND($D$97:H97,$D$95:H95,I95)</f>
        <v>2527.14192500012</v>
      </c>
      <c r="J97" s="93">
        <f>TREND($D$97:I97,$D$95:I95,J95)</f>
        <v>3032.5703100002138</v>
      </c>
      <c r="K97" s="93">
        <f>TREND($D$97:J97,$D$95:J95,K95)</f>
        <v>3537.9986950001912</v>
      </c>
      <c r="L97" s="93">
        <f>TREND($D$97:K97,$D$95:K95,L95)</f>
        <v>4043.4270800002851</v>
      </c>
      <c r="M97" s="93">
        <f>TREND($D$97:L97,$D$95:L95,M95)</f>
        <v>4548.8554650003789</v>
      </c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27"/>
      <c r="BB97" s="27"/>
    </row>
    <row r="98" spans="1:54" x14ac:dyDescent="0.25">
      <c r="A98" s="102" t="s">
        <v>95</v>
      </c>
      <c r="B98" s="101"/>
      <c r="C98" s="55">
        <v>0.2</v>
      </c>
      <c r="D98" s="89">
        <f>((E6*20%)+E6)*D69*D76</f>
        <v>1806.6837599999999</v>
      </c>
      <c r="E98" s="89">
        <f t="shared" si="17"/>
        <v>2898.221865</v>
      </c>
      <c r="F98" s="93">
        <f>TREND($D$98:E98,$D$95:E95,F95)</f>
        <v>3989.7599700000137</v>
      </c>
      <c r="G98" s="93">
        <f>TREND($D$98:F98,$D$95:F95,G95)</f>
        <v>5081.2980750002898</v>
      </c>
      <c r="H98" s="93">
        <f>TREND($D$98:G98,$D$95:G95,H95)</f>
        <v>6172.8361800001003</v>
      </c>
      <c r="I98" s="93">
        <f>TREND($D$98:H98,$D$95:H95,I95)</f>
        <v>7264.3742849999107</v>
      </c>
      <c r="J98" s="93">
        <f>TREND($D$98:I98,$D$95:I95,J95)</f>
        <v>8355.9123899997212</v>
      </c>
      <c r="K98" s="93">
        <f>TREND($D$98:J98,$D$95:J95,K95)</f>
        <v>9447.4504949995317</v>
      </c>
      <c r="L98" s="93">
        <f>TREND($D$98:K98,$D$95:K95,L95)</f>
        <v>10538.988599999342</v>
      </c>
      <c r="M98" s="93">
        <f>TREND($D$98:L98,$D$95:L95,M95)</f>
        <v>11630.526704999618</v>
      </c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27"/>
      <c r="BB98" s="27"/>
    </row>
    <row r="99" spans="1:54" x14ac:dyDescent="0.25">
      <c r="A99" s="100" t="s">
        <v>94</v>
      </c>
      <c r="B99" s="101"/>
      <c r="C99" s="55">
        <v>0.1</v>
      </c>
      <c r="D99" s="89">
        <f>((E7*10%)+E7)*$D$69*D77</f>
        <v>0</v>
      </c>
      <c r="E99" s="89">
        <f t="shared" si="17"/>
        <v>4462.0252600000003</v>
      </c>
      <c r="F99" s="93">
        <f>TREND($D$99:E99,$D$95:E95,F95)</f>
        <v>8924.0505199991167</v>
      </c>
      <c r="G99" s="93">
        <f>TREND($D$99:F99,$D$95:F95,G95)</f>
        <v>13386.075779998675</v>
      </c>
      <c r="H99" s="93">
        <f>TREND($D$99:G99,$D$95:G95,H95)</f>
        <v>17848.101040000096</v>
      </c>
      <c r="I99" s="93">
        <f>TREND($D$99:H99,$D$95:H95,I95)</f>
        <v>22310.126299999654</v>
      </c>
      <c r="J99" s="93">
        <f>TREND($D$99:I99,$D$95:I95,J95)</f>
        <v>26772.151559999213</v>
      </c>
      <c r="K99" s="93">
        <f>TREND($D$99:J99,$D$95:J95,K95)</f>
        <v>31234.176819998771</v>
      </c>
      <c r="L99" s="93">
        <f>TREND($D$99:K99,$D$95:K95,L95)</f>
        <v>35696.202079998329</v>
      </c>
      <c r="M99" s="93">
        <f>TREND($D$99:L99,$D$95:L95,M95)</f>
        <v>40158.22733999975</v>
      </c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27"/>
      <c r="BB99" s="27"/>
    </row>
    <row r="100" spans="1:54" x14ac:dyDescent="0.25">
      <c r="A100" s="102" t="s">
        <v>96</v>
      </c>
      <c r="B100" s="101"/>
      <c r="C100" s="55">
        <v>0.05</v>
      </c>
      <c r="D100" s="89">
        <f>((E8*5%)+E8)*$D$69*D78</f>
        <v>0</v>
      </c>
      <c r="E100" s="89">
        <f t="shared" si="17"/>
        <v>0</v>
      </c>
      <c r="F100" s="93">
        <f>TREND($D$100:E100,$D$95:E95,F95)</f>
        <v>0</v>
      </c>
      <c r="G100" s="93">
        <f>TREND($D$100:F100,$D$95:F95,G95)</f>
        <v>0</v>
      </c>
      <c r="H100" s="93">
        <f>TREND($D$100:G100,$D$95:G95,H95)</f>
        <v>0</v>
      </c>
      <c r="I100" s="93">
        <f>TREND($D$100:H100,$D$95:H95,I95)</f>
        <v>0</v>
      </c>
      <c r="J100" s="93">
        <f>TREND($D$100:I100,$D$95:I95,J95)</f>
        <v>0</v>
      </c>
      <c r="K100" s="93">
        <f>TREND($D$100:J100,$D$95:J95,K95)</f>
        <v>0</v>
      </c>
      <c r="L100" s="93">
        <f>TREND($D$100:K100,$D$95:K95,L95)</f>
        <v>0</v>
      </c>
      <c r="M100" s="93">
        <f>TREND($D$100:L100,$D$95:L95,M95)</f>
        <v>0</v>
      </c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27"/>
      <c r="BB100" s="27"/>
    </row>
    <row r="101" spans="1:54" x14ac:dyDescent="0.25">
      <c r="A101" s="100" t="s">
        <v>34</v>
      </c>
      <c r="B101" s="103"/>
      <c r="C101" s="55">
        <v>0.4</v>
      </c>
      <c r="D101" s="89">
        <f>((E9*40%)+E9)*$D$69*D79</f>
        <v>13290.55616</v>
      </c>
      <c r="E101" s="89">
        <f t="shared" si="17"/>
        <v>27411.772079999999</v>
      </c>
      <c r="F101" s="93">
        <f>TREND($D$101:E101,$D$95:E95,F95)</f>
        <v>41532.988000001758</v>
      </c>
      <c r="G101" s="93">
        <f>TREND($D$101:F101,$D$95:F95,G95)</f>
        <v>55654.203920003027</v>
      </c>
      <c r="H101" s="93">
        <f>TREND($D$101:G101,$D$95:G95,H95)</f>
        <v>69775.419840004295</v>
      </c>
      <c r="I101" s="93">
        <f>TREND($D$101:H101,$D$95:H95,I95)</f>
        <v>83896.635760005563</v>
      </c>
      <c r="J101" s="93">
        <f>TREND($D$101:I101,$D$95:I95,J95)</f>
        <v>98017.851680003107</v>
      </c>
      <c r="K101" s="93">
        <f>TREND($D$101:J101,$D$95:J95,K95)</f>
        <v>112139.06760000437</v>
      </c>
      <c r="L101" s="93">
        <f>TREND($D$101:K101,$D$95:K95,L95)</f>
        <v>126260.28352000564</v>
      </c>
      <c r="M101" s="93">
        <f>TREND($D$101:L101,$D$95:L95,M95)</f>
        <v>140381.49944000691</v>
      </c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27"/>
      <c r="BB101" s="27"/>
    </row>
    <row r="102" spans="1:54" x14ac:dyDescent="0.25">
      <c r="A102" s="100" t="s">
        <v>33</v>
      </c>
      <c r="B102" s="103"/>
      <c r="C102" s="55">
        <v>0.15</v>
      </c>
      <c r="D102" s="89">
        <f>((E10*15%)+E10)*$D$69*D80</f>
        <v>1978.16192</v>
      </c>
      <c r="E102" s="89">
        <f t="shared" si="17"/>
        <v>3311.2710400000001</v>
      </c>
      <c r="F102" s="93">
        <f>TREND($D$102:E102,$D$95:E95,F95)</f>
        <v>4644.3801600001752</v>
      </c>
      <c r="G102" s="93">
        <f>TREND($D$102:F102,$D$95:F95,G95)</f>
        <v>5977.4892799998634</v>
      </c>
      <c r="H102" s="93">
        <f>TREND($D$102:G102,$D$95:G95,H95)</f>
        <v>7310.5984000000171</v>
      </c>
      <c r="I102" s="93">
        <f>TREND($D$102:H102,$D$95:H95,I95)</f>
        <v>8643.7075200001709</v>
      </c>
      <c r="J102" s="93">
        <f>TREND($D$102:I102,$D$95:I95,J95)</f>
        <v>9976.8166400003247</v>
      </c>
      <c r="K102" s="93">
        <f>TREND($D$102:J102,$D$95:J95,K95)</f>
        <v>11309.925760000013</v>
      </c>
      <c r="L102" s="93">
        <f>TREND($D$102:K102,$D$95:K95,L95)</f>
        <v>12643.034879999701</v>
      </c>
      <c r="M102" s="93">
        <f>TREND($D$102:L102,$D$95:L95,M95)</f>
        <v>13976.143999999855</v>
      </c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27"/>
      <c r="BB102" s="27"/>
    </row>
    <row r="103" spans="1:54" x14ac:dyDescent="0.25">
      <c r="A103" s="104" t="s">
        <v>86</v>
      </c>
      <c r="B103" s="105"/>
      <c r="C103" s="24"/>
      <c r="D103" s="89">
        <f>SUM(D97:D102)</f>
        <v>17075.401839999999</v>
      </c>
      <c r="E103" s="89">
        <f t="shared" ref="E103:M103" si="18">SUM(E97:E102)</f>
        <v>38588.718629999996</v>
      </c>
      <c r="F103" s="89">
        <f t="shared" si="18"/>
        <v>60102.035420001135</v>
      </c>
      <c r="G103" s="89">
        <f t="shared" si="18"/>
        <v>81615.352210001904</v>
      </c>
      <c r="H103" s="89">
        <f t="shared" si="18"/>
        <v>103128.66900000465</v>
      </c>
      <c r="I103" s="89">
        <f t="shared" si="18"/>
        <v>124641.98579000542</v>
      </c>
      <c r="J103" s="89">
        <f t="shared" si="18"/>
        <v>146155.30258000258</v>
      </c>
      <c r="K103" s="89">
        <f t="shared" si="18"/>
        <v>167668.61937000288</v>
      </c>
      <c r="L103" s="89">
        <f t="shared" si="18"/>
        <v>189181.9361600033</v>
      </c>
      <c r="M103" s="89">
        <f t="shared" si="18"/>
        <v>210695.25295000651</v>
      </c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27"/>
      <c r="BB103" s="27"/>
    </row>
    <row r="106" spans="1:54" x14ac:dyDescent="0.25">
      <c r="A106" s="53" t="s">
        <v>72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27"/>
      <c r="AB106" s="27"/>
    </row>
    <row r="107" spans="1:54" ht="15" customHeight="1" x14ac:dyDescent="0.25">
      <c r="A107" s="32"/>
      <c r="B107" s="20"/>
      <c r="C107" s="20"/>
      <c r="D107" s="16"/>
      <c r="E107" s="16"/>
      <c r="F107" s="20"/>
      <c r="G107" s="20"/>
      <c r="H107" s="20"/>
      <c r="I107" s="20"/>
      <c r="J107" s="20"/>
      <c r="K107" s="20"/>
      <c r="L107" s="32"/>
      <c r="M107" s="48"/>
      <c r="N107" s="48"/>
      <c r="O107" s="48"/>
      <c r="P107" s="48"/>
      <c r="Q107" s="32"/>
      <c r="R107" s="32"/>
      <c r="S107" s="32"/>
      <c r="T107" s="48"/>
      <c r="U107" s="48"/>
      <c r="V107" s="48"/>
      <c r="W107" s="48"/>
      <c r="X107" s="48"/>
      <c r="Y107" s="48"/>
      <c r="Z107" s="48"/>
      <c r="AA107" s="27"/>
      <c r="AB107" s="27"/>
    </row>
    <row r="108" spans="1:54" ht="15" customHeight="1" x14ac:dyDescent="0.25">
      <c r="A108" s="33"/>
      <c r="B108" s="50" t="s">
        <v>35</v>
      </c>
      <c r="C108" s="50"/>
      <c r="D108" s="41"/>
      <c r="E108" s="45"/>
      <c r="F108" s="50"/>
      <c r="G108" s="50"/>
      <c r="H108" s="50"/>
      <c r="I108" s="50"/>
      <c r="J108" s="50"/>
      <c r="K108" s="50"/>
      <c r="L108" s="32"/>
      <c r="M108" s="48"/>
      <c r="N108" s="20"/>
      <c r="O108" s="20"/>
      <c r="P108" s="20"/>
      <c r="Q108" s="32"/>
      <c r="R108" s="20"/>
      <c r="S108" s="20"/>
      <c r="T108" s="48"/>
      <c r="U108" s="20"/>
      <c r="V108" s="20"/>
      <c r="W108" s="20"/>
      <c r="X108" s="20"/>
      <c r="Y108" s="20"/>
      <c r="Z108" s="20"/>
      <c r="AA108" s="27"/>
      <c r="AB108" s="27"/>
    </row>
    <row r="109" spans="1:54" ht="28.5" customHeight="1" x14ac:dyDescent="0.25">
      <c r="A109" s="113" t="s">
        <v>35</v>
      </c>
      <c r="B109" s="115" t="s">
        <v>91</v>
      </c>
      <c r="C109" s="115" t="s">
        <v>92</v>
      </c>
      <c r="D109" s="115" t="s">
        <v>93</v>
      </c>
      <c r="E109" s="79">
        <v>2014</v>
      </c>
      <c r="F109" s="79">
        <v>2015</v>
      </c>
      <c r="G109" s="79">
        <v>2016</v>
      </c>
      <c r="H109" s="79">
        <v>2017</v>
      </c>
      <c r="I109" s="79">
        <v>2018</v>
      </c>
      <c r="J109" s="79">
        <v>2019</v>
      </c>
      <c r="K109" s="79">
        <v>2020</v>
      </c>
      <c r="L109" s="79">
        <v>2021</v>
      </c>
      <c r="M109" s="79">
        <v>2022</v>
      </c>
      <c r="N109" s="79">
        <v>2023</v>
      </c>
      <c r="O109" s="20"/>
      <c r="P109" s="20"/>
      <c r="Q109" s="32"/>
      <c r="R109" s="20"/>
      <c r="S109" s="20"/>
      <c r="T109" s="48"/>
      <c r="U109" s="20"/>
      <c r="V109" s="20"/>
      <c r="W109" s="20"/>
      <c r="X109" s="20"/>
      <c r="Y109" s="20"/>
      <c r="Z109" s="20"/>
      <c r="AA109" s="27"/>
      <c r="AB109" s="27"/>
    </row>
    <row r="110" spans="1:54" x14ac:dyDescent="0.25">
      <c r="A110" s="114"/>
      <c r="B110" s="116"/>
      <c r="C110" s="116"/>
      <c r="D110" s="116"/>
      <c r="E110" s="79">
        <v>1</v>
      </c>
      <c r="F110" s="79">
        <v>2</v>
      </c>
      <c r="G110" s="79">
        <v>3</v>
      </c>
      <c r="H110" s="79">
        <v>4</v>
      </c>
      <c r="I110" s="79">
        <v>5</v>
      </c>
      <c r="J110" s="79">
        <v>6</v>
      </c>
      <c r="K110" s="79">
        <v>7</v>
      </c>
      <c r="L110" s="79">
        <v>8</v>
      </c>
      <c r="M110" s="79">
        <v>9</v>
      </c>
      <c r="N110" s="79">
        <v>10</v>
      </c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27"/>
      <c r="AB110" s="27"/>
    </row>
    <row r="111" spans="1:54" ht="15" customHeight="1" x14ac:dyDescent="0.25">
      <c r="A111" s="47" t="s">
        <v>36</v>
      </c>
      <c r="B111" s="80">
        <v>395</v>
      </c>
      <c r="C111" s="80">
        <v>39.5</v>
      </c>
      <c r="D111" s="82">
        <v>3</v>
      </c>
      <c r="E111" s="85">
        <f>DB($B$111,$C$111,$D$111,E110)</f>
        <v>211.72</v>
      </c>
      <c r="F111" s="85">
        <f>DB($B$111,$C$111,$D$111,F110)</f>
        <v>98.238080000000011</v>
      </c>
      <c r="G111" s="85">
        <f>DB($B$111,$C$111,$D$111,G110)</f>
        <v>45.582469119999999</v>
      </c>
      <c r="H111" s="84"/>
      <c r="I111" s="84"/>
      <c r="J111" s="84"/>
      <c r="K111" s="84"/>
      <c r="L111" s="84"/>
      <c r="M111" s="84"/>
      <c r="N111" s="84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27"/>
      <c r="AB111" s="27"/>
    </row>
    <row r="112" spans="1:54" ht="15" customHeight="1" x14ac:dyDescent="0.25">
      <c r="A112" s="46" t="s">
        <v>37</v>
      </c>
      <c r="B112" s="81">
        <v>79</v>
      </c>
      <c r="C112" s="81">
        <v>7.9</v>
      </c>
      <c r="D112" s="83">
        <v>10</v>
      </c>
      <c r="E112" s="85">
        <f>DB($B$112,$C$112,$D$112,E110)</f>
        <v>16.273999999999997</v>
      </c>
      <c r="F112" s="85">
        <f t="shared" ref="F112:N112" si="19">DB($B$112,$C$112,$D$112,F110)</f>
        <v>12.921555999999999</v>
      </c>
      <c r="G112" s="85">
        <f t="shared" si="19"/>
        <v>10.259715464000001</v>
      </c>
      <c r="H112" s="85">
        <f t="shared" si="19"/>
        <v>8.1462140784159995</v>
      </c>
      <c r="I112" s="85">
        <f t="shared" si="19"/>
        <v>6.4680939782623037</v>
      </c>
      <c r="J112" s="85">
        <f t="shared" si="19"/>
        <v>5.1356666187402693</v>
      </c>
      <c r="K112" s="85">
        <f t="shared" si="19"/>
        <v>4.0777192952797741</v>
      </c>
      <c r="L112" s="85">
        <f t="shared" si="19"/>
        <v>3.2377091204521404</v>
      </c>
      <c r="M112" s="85">
        <f t="shared" si="19"/>
        <v>2.5707410416389993</v>
      </c>
      <c r="N112" s="85">
        <f t="shared" si="19"/>
        <v>2.0411683870613651</v>
      </c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27"/>
      <c r="AB112" s="27"/>
    </row>
    <row r="113" spans="1:32" x14ac:dyDescent="0.25">
      <c r="A113" s="46" t="s">
        <v>38</v>
      </c>
      <c r="B113" s="81">
        <v>17.5</v>
      </c>
      <c r="C113" s="81">
        <v>1.75</v>
      </c>
      <c r="D113" s="83">
        <v>3</v>
      </c>
      <c r="E113" s="85">
        <f>DB($B$113,$C$113,$D$113,E110)</f>
        <v>9.3800000000000008</v>
      </c>
      <c r="F113" s="85">
        <f>DB($B$113,$C$113,$D$113,F110)</f>
        <v>4.3523199999999997</v>
      </c>
      <c r="G113" s="85">
        <f t="shared" ref="G113" si="20">DB($B$113,$C$113,$D$113,G110)</f>
        <v>2.0194764799999998</v>
      </c>
      <c r="H113" s="84"/>
      <c r="I113" s="84"/>
      <c r="J113" s="84"/>
      <c r="K113" s="84"/>
      <c r="L113" s="84"/>
      <c r="M113" s="84"/>
      <c r="N113" s="84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27"/>
      <c r="AB113" s="27"/>
    </row>
    <row r="114" spans="1:32" x14ac:dyDescent="0.25">
      <c r="A114" s="46" t="s">
        <v>39</v>
      </c>
      <c r="B114" s="81">
        <v>165</v>
      </c>
      <c r="C114" s="81">
        <v>16.5</v>
      </c>
      <c r="D114" s="83">
        <v>3</v>
      </c>
      <c r="E114" s="85">
        <f>DB($B114,$C$114,$D$114,E110)</f>
        <v>88.440000000000012</v>
      </c>
      <c r="F114" s="85">
        <f t="shared" ref="F114:G114" si="21">DB($B114,$C$114,$D$114,F110)</f>
        <v>41.036159999999995</v>
      </c>
      <c r="G114" s="85">
        <f t="shared" si="21"/>
        <v>19.040778239999998</v>
      </c>
      <c r="H114" s="84"/>
      <c r="I114" s="84"/>
      <c r="J114" s="84"/>
      <c r="K114" s="84"/>
      <c r="L114" s="84"/>
      <c r="M114" s="84"/>
      <c r="N114" s="84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27"/>
      <c r="AB114" s="27"/>
    </row>
    <row r="115" spans="1:32" ht="15" customHeight="1" x14ac:dyDescent="0.25">
      <c r="A115" s="46" t="s">
        <v>40</v>
      </c>
      <c r="B115" s="81">
        <v>150</v>
      </c>
      <c r="C115" s="81">
        <v>15</v>
      </c>
      <c r="D115" s="83">
        <v>10</v>
      </c>
      <c r="E115" s="85">
        <f>DB($B$115,$C$115,$D$115,E110)</f>
        <v>30.9</v>
      </c>
      <c r="F115" s="85">
        <f t="shared" ref="F115:N115" si="22">DB($B$115,$C$115,$D$115,F110)</f>
        <v>24.534599999999998</v>
      </c>
      <c r="G115" s="85">
        <f t="shared" si="22"/>
        <v>19.4804724</v>
      </c>
      <c r="H115" s="85">
        <f t="shared" si="22"/>
        <v>15.4674950856</v>
      </c>
      <c r="I115" s="85">
        <f t="shared" si="22"/>
        <v>12.281191097966399</v>
      </c>
      <c r="J115" s="85">
        <f t="shared" si="22"/>
        <v>9.7512657317853222</v>
      </c>
      <c r="K115" s="85">
        <f t="shared" si="22"/>
        <v>7.7425049910375447</v>
      </c>
      <c r="L115" s="85">
        <f t="shared" si="22"/>
        <v>6.1475489628838105</v>
      </c>
      <c r="M115" s="85">
        <f t="shared" si="22"/>
        <v>4.881153876529746</v>
      </c>
      <c r="N115" s="85">
        <f t="shared" si="22"/>
        <v>3.8756361779646178</v>
      </c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27"/>
      <c r="AB115" s="27"/>
    </row>
    <row r="116" spans="1:32" x14ac:dyDescent="0.25">
      <c r="A116" s="46" t="s">
        <v>41</v>
      </c>
      <c r="B116" s="81">
        <v>89</v>
      </c>
      <c r="C116" s="81">
        <v>8.9</v>
      </c>
      <c r="D116" s="83">
        <v>3</v>
      </c>
      <c r="E116" s="85">
        <f>DB($B$116,$C$116,$D$116,E110)</f>
        <v>47.704000000000001</v>
      </c>
      <c r="F116" s="85">
        <f t="shared" ref="F116:G116" si="23">DB($B$116,$C$116,$D$116,F110)</f>
        <v>22.134656</v>
      </c>
      <c r="G116" s="85">
        <f t="shared" si="23"/>
        <v>10.270480384000001</v>
      </c>
      <c r="H116" s="84"/>
      <c r="I116" s="84"/>
      <c r="J116" s="84"/>
      <c r="K116" s="84"/>
      <c r="L116" s="84"/>
      <c r="M116" s="84"/>
      <c r="N116" s="84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27"/>
      <c r="AB116" s="27"/>
    </row>
    <row r="117" spans="1:32" ht="15" customHeight="1" x14ac:dyDescent="0.25">
      <c r="A117" s="46" t="s">
        <v>42</v>
      </c>
      <c r="B117" s="81">
        <v>43</v>
      </c>
      <c r="C117" s="81">
        <v>4.3</v>
      </c>
      <c r="D117" s="83">
        <v>10</v>
      </c>
      <c r="E117" s="85">
        <f>DB($B$117,$C$117,$D$117,E110)</f>
        <v>8.8579999999999988</v>
      </c>
      <c r="F117" s="85">
        <f t="shared" ref="F117:N117" si="24">DB($B$117,$C$117,$D$117,F110)</f>
        <v>7.0332520000000001</v>
      </c>
      <c r="G117" s="85">
        <f t="shared" si="24"/>
        <v>5.584402088</v>
      </c>
      <c r="H117" s="85">
        <f t="shared" si="24"/>
        <v>4.4340152578719998</v>
      </c>
      <c r="I117" s="85">
        <f t="shared" si="24"/>
        <v>3.5206081147503685</v>
      </c>
      <c r="J117" s="85">
        <f t="shared" si="24"/>
        <v>2.7953628431117927</v>
      </c>
      <c r="K117" s="85">
        <f t="shared" si="24"/>
        <v>2.2195180974307633</v>
      </c>
      <c r="L117" s="85">
        <f t="shared" si="24"/>
        <v>1.7622973693600261</v>
      </c>
      <c r="M117" s="85">
        <f t="shared" si="24"/>
        <v>1.3992641112718607</v>
      </c>
      <c r="N117" s="85">
        <f t="shared" si="24"/>
        <v>1.1110157043498574</v>
      </c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27"/>
      <c r="AB117" s="27"/>
    </row>
    <row r="118" spans="1:32" ht="15" customHeight="1" x14ac:dyDescent="0.25">
      <c r="A118" s="46" t="s">
        <v>43</v>
      </c>
      <c r="B118" s="81">
        <v>550</v>
      </c>
      <c r="C118" s="81">
        <v>55</v>
      </c>
      <c r="D118" s="83">
        <v>10</v>
      </c>
      <c r="E118" s="85">
        <f>DB($B$118,$C$118,$D$118,E110)</f>
        <v>113.3</v>
      </c>
      <c r="F118" s="85">
        <f t="shared" ref="F118:N118" si="25">DB($B$118,$C$118,$D$118,F110)</f>
        <v>89.960199999999986</v>
      </c>
      <c r="G118" s="85">
        <f t="shared" si="25"/>
        <v>71.428398799999997</v>
      </c>
      <c r="H118" s="85">
        <f t="shared" si="25"/>
        <v>56.714148647199991</v>
      </c>
      <c r="I118" s="85">
        <f t="shared" si="25"/>
        <v>45.031034025876799</v>
      </c>
      <c r="J118" s="85">
        <f t="shared" si="25"/>
        <v>35.754641016546174</v>
      </c>
      <c r="K118" s="85">
        <f t="shared" si="25"/>
        <v>28.389184967137666</v>
      </c>
      <c r="L118" s="85">
        <f t="shared" si="25"/>
        <v>22.541012863907305</v>
      </c>
      <c r="M118" s="85">
        <f t="shared" si="25"/>
        <v>17.897564213942399</v>
      </c>
      <c r="N118" s="85">
        <f t="shared" si="25"/>
        <v>14.210665985870264</v>
      </c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27"/>
      <c r="AB118" s="27"/>
    </row>
    <row r="119" spans="1:32" x14ac:dyDescent="0.25">
      <c r="A119" s="47" t="s">
        <v>44</v>
      </c>
      <c r="B119" s="80">
        <v>300</v>
      </c>
      <c r="C119" s="80">
        <v>30</v>
      </c>
      <c r="D119" s="82">
        <v>10</v>
      </c>
      <c r="E119" s="85">
        <f>DB($B$119,$C$119,$D$119,E110)</f>
        <v>61.8</v>
      </c>
      <c r="F119" s="85">
        <f t="shared" ref="F119:N119" si="26">DB($B$119,$C$119,$D$119,F110)</f>
        <v>49.069199999999995</v>
      </c>
      <c r="G119" s="85">
        <f t="shared" si="26"/>
        <v>38.9609448</v>
      </c>
      <c r="H119" s="85">
        <f t="shared" si="26"/>
        <v>30.934990171199999</v>
      </c>
      <c r="I119" s="85">
        <f t="shared" si="26"/>
        <v>24.562382195932798</v>
      </c>
      <c r="J119" s="85">
        <f t="shared" si="26"/>
        <v>19.502531463570644</v>
      </c>
      <c r="K119" s="85">
        <f t="shared" si="26"/>
        <v>15.485009982075089</v>
      </c>
      <c r="L119" s="85">
        <f t="shared" si="26"/>
        <v>12.295097925767621</v>
      </c>
      <c r="M119" s="85">
        <f t="shared" si="26"/>
        <v>9.7623077530594919</v>
      </c>
      <c r="N119" s="85">
        <f t="shared" si="26"/>
        <v>7.7512723559292356</v>
      </c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27"/>
      <c r="AA119" s="27"/>
      <c r="AB119" s="27"/>
    </row>
    <row r="120" spans="1:32" x14ac:dyDescent="0.25">
      <c r="A120" s="46" t="s">
        <v>45</v>
      </c>
      <c r="B120" s="81">
        <v>548</v>
      </c>
      <c r="C120" s="81">
        <v>54.8</v>
      </c>
      <c r="D120" s="83">
        <v>3</v>
      </c>
      <c r="E120" s="85">
        <f>DB($B$120,$C$120,$D$120,E110)</f>
        <v>293.72800000000001</v>
      </c>
      <c r="F120" s="85">
        <f t="shared" ref="F120:G120" si="27">DB($B$120,$C$120,$D$120,F110)</f>
        <v>136.28979200000001</v>
      </c>
      <c r="G120" s="85">
        <f t="shared" si="27"/>
        <v>63.238463487999994</v>
      </c>
      <c r="H120" s="84"/>
      <c r="I120" s="84"/>
      <c r="J120" s="84"/>
      <c r="K120" s="84"/>
      <c r="L120" s="84"/>
      <c r="M120" s="84"/>
      <c r="N120" s="84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27"/>
      <c r="AA120" s="27"/>
      <c r="AB120" s="27"/>
    </row>
    <row r="121" spans="1:32" ht="15" customHeight="1" x14ac:dyDescent="0.25">
      <c r="A121" s="46" t="s">
        <v>46</v>
      </c>
      <c r="B121" s="81">
        <v>70.3</v>
      </c>
      <c r="C121" s="81">
        <v>7.03</v>
      </c>
      <c r="D121" s="83">
        <v>3</v>
      </c>
      <c r="E121" s="85">
        <f>DB($B$121,$C$121,$D$121,E110)</f>
        <v>37.680799999999998</v>
      </c>
      <c r="F121" s="85">
        <f t="shared" ref="F121:G121" si="28">DB($B$121,$C$121,$D$121,F110)</f>
        <v>17.483891200000002</v>
      </c>
      <c r="G121" s="85">
        <f t="shared" si="28"/>
        <v>8.1125255167999981</v>
      </c>
      <c r="H121" s="84"/>
      <c r="I121" s="84"/>
      <c r="J121" s="84"/>
      <c r="K121" s="84"/>
      <c r="L121" s="84"/>
      <c r="M121" s="84"/>
      <c r="N121" s="84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27"/>
      <c r="AA121" s="27"/>
      <c r="AB121" s="27"/>
    </row>
    <row r="122" spans="1:32" ht="15" customHeight="1" x14ac:dyDescent="0.25">
      <c r="A122" s="46" t="s">
        <v>47</v>
      </c>
      <c r="B122" s="81">
        <v>40</v>
      </c>
      <c r="C122" s="81">
        <v>4</v>
      </c>
      <c r="D122" s="83">
        <v>10</v>
      </c>
      <c r="E122" s="85">
        <f>DB($B$122,$C$122,$D$122,E110)</f>
        <v>8.24</v>
      </c>
      <c r="F122" s="85">
        <f t="shared" ref="F122:N122" si="29">DB($B$122,$C$122,$D$122,F110)</f>
        <v>6.542559999999999</v>
      </c>
      <c r="G122" s="85">
        <f t="shared" si="29"/>
        <v>5.1947926399999993</v>
      </c>
      <c r="H122" s="85">
        <f t="shared" si="29"/>
        <v>4.1246653561599995</v>
      </c>
      <c r="I122" s="85">
        <f t="shared" si="29"/>
        <v>3.2749842927910402</v>
      </c>
      <c r="J122" s="85">
        <f t="shared" si="29"/>
        <v>2.6003375284760857</v>
      </c>
      <c r="K122" s="85">
        <f t="shared" si="29"/>
        <v>2.064667997610012</v>
      </c>
      <c r="L122" s="85">
        <f t="shared" si="29"/>
        <v>1.6393463901023495</v>
      </c>
      <c r="M122" s="85">
        <f t="shared" si="29"/>
        <v>1.3016410337412656</v>
      </c>
      <c r="N122" s="85">
        <f t="shared" si="29"/>
        <v>1.0335029807905647</v>
      </c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27"/>
      <c r="AA122" s="27"/>
      <c r="AB122" s="27"/>
    </row>
    <row r="123" spans="1:32" ht="15" customHeight="1" x14ac:dyDescent="0.25">
      <c r="A123" s="46" t="s">
        <v>48</v>
      </c>
      <c r="B123" s="81">
        <v>34</v>
      </c>
      <c r="C123" s="81">
        <v>3.4</v>
      </c>
      <c r="D123" s="83">
        <v>3</v>
      </c>
      <c r="E123" s="85">
        <f>DB($B$123,$C$123,$D$123,E110)</f>
        <v>18.224</v>
      </c>
      <c r="F123" s="85">
        <f t="shared" ref="F123:G123" si="30">DB($B$123,$C$123,$D$123,F110)</f>
        <v>8.4559360000000012</v>
      </c>
      <c r="G123" s="85">
        <f t="shared" si="30"/>
        <v>3.9235543039999996</v>
      </c>
      <c r="H123" s="84"/>
      <c r="I123" s="84"/>
      <c r="J123" s="84"/>
      <c r="K123" s="84"/>
      <c r="L123" s="84"/>
      <c r="M123" s="84"/>
      <c r="N123" s="84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27"/>
      <c r="AA123" s="27"/>
      <c r="AB123" s="27"/>
    </row>
    <row r="124" spans="1:32" x14ac:dyDescent="0.25">
      <c r="A124" s="46" t="s">
        <v>49</v>
      </c>
      <c r="B124" s="81">
        <v>960</v>
      </c>
      <c r="C124" s="81">
        <v>96</v>
      </c>
      <c r="D124" s="83">
        <v>3</v>
      </c>
      <c r="E124" s="85">
        <f>DB($B$124,$C$124,$D$124,E110)</f>
        <v>514.56000000000006</v>
      </c>
      <c r="F124" s="85">
        <f t="shared" ref="F124:G124" si="31">DB($B$124,$C$124,$D$124,F110)</f>
        <v>238.75583999999998</v>
      </c>
      <c r="G124" s="85">
        <f t="shared" si="31"/>
        <v>110.78270975999999</v>
      </c>
      <c r="H124" s="84"/>
      <c r="I124" s="84"/>
      <c r="J124" s="84"/>
      <c r="K124" s="84"/>
      <c r="L124" s="84"/>
      <c r="M124" s="84"/>
      <c r="N124" s="84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27"/>
      <c r="AA124" s="27"/>
      <c r="AB124" s="27"/>
    </row>
    <row r="125" spans="1:32" x14ac:dyDescent="0.25">
      <c r="A125" s="84" t="s">
        <v>86</v>
      </c>
      <c r="B125" s="84"/>
      <c r="C125" s="84"/>
      <c r="D125" s="84"/>
      <c r="E125" s="86">
        <f>SUM(E111:E124)</f>
        <v>1460.8088000000002</v>
      </c>
      <c r="F125" s="86">
        <f t="shared" ref="F125:N125" si="32">SUM(F111:F124)</f>
        <v>756.80804319999993</v>
      </c>
      <c r="G125" s="86">
        <f t="shared" si="32"/>
        <v>413.87918348479997</v>
      </c>
      <c r="H125" s="86">
        <f t="shared" si="32"/>
        <v>119.82152859644798</v>
      </c>
      <c r="I125" s="86">
        <f t="shared" si="32"/>
        <v>95.138293705579713</v>
      </c>
      <c r="J125" s="86">
        <f t="shared" si="32"/>
        <v>75.539805202230298</v>
      </c>
      <c r="K125" s="86">
        <f t="shared" si="32"/>
        <v>59.978605330570851</v>
      </c>
      <c r="L125" s="86">
        <f t="shared" si="32"/>
        <v>47.623012632473248</v>
      </c>
      <c r="M125" s="86">
        <f t="shared" si="32"/>
        <v>37.812672030183762</v>
      </c>
      <c r="N125" s="86">
        <f t="shared" si="32"/>
        <v>30.023261591965905</v>
      </c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41"/>
      <c r="AD125" s="41"/>
      <c r="AE125" s="41"/>
      <c r="AF125" s="41"/>
    </row>
    <row r="126" spans="1:32" x14ac:dyDescent="0.25">
      <c r="A126" s="90"/>
      <c r="B126" s="90"/>
      <c r="C126" s="90"/>
      <c r="D126" s="90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18"/>
      <c r="AD126" s="18"/>
      <c r="AE126" s="18"/>
      <c r="AF126" s="18"/>
    </row>
    <row r="127" spans="1:32" x14ac:dyDescent="0.25">
      <c r="A127" s="53" t="s">
        <v>73</v>
      </c>
      <c r="B127" s="18"/>
      <c r="C127" s="18"/>
      <c r="D127" s="18"/>
      <c r="E127" s="18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18"/>
      <c r="AD127" s="18"/>
      <c r="AE127" s="18"/>
      <c r="AF127" s="18"/>
    </row>
    <row r="128" spans="1:32" x14ac:dyDescent="0.25">
      <c r="E128" s="21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50" x14ac:dyDescent="0.25">
      <c r="C129" s="52">
        <v>2014</v>
      </c>
      <c r="D129" s="52">
        <v>2015</v>
      </c>
      <c r="E129" s="52">
        <v>2016</v>
      </c>
      <c r="F129" s="52">
        <v>2017</v>
      </c>
      <c r="G129" s="52">
        <v>2018</v>
      </c>
      <c r="H129" s="52">
        <v>2019</v>
      </c>
      <c r="I129" s="52">
        <v>2020</v>
      </c>
      <c r="J129" s="52">
        <v>2021</v>
      </c>
      <c r="K129" s="52">
        <v>2022</v>
      </c>
      <c r="L129" s="52">
        <v>2023</v>
      </c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</row>
    <row r="130" spans="1:50" x14ac:dyDescent="0.25">
      <c r="A130" s="39" t="s">
        <v>50</v>
      </c>
      <c r="B130" s="10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O130" s="40"/>
      <c r="P130" s="40"/>
      <c r="Q130" s="40"/>
      <c r="R130" s="40"/>
      <c r="S130" s="40"/>
      <c r="T130" s="40"/>
      <c r="U130" s="40"/>
      <c r="V130" s="40"/>
      <c r="W130" s="40"/>
      <c r="X130" s="33"/>
      <c r="Y130" s="40"/>
      <c r="Z130" s="40"/>
      <c r="AA130" s="40"/>
      <c r="AB130" s="40"/>
      <c r="AC130" s="40"/>
      <c r="AD130" s="40"/>
      <c r="AE130" s="40"/>
      <c r="AF130" s="40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27"/>
      <c r="AX130" s="27"/>
    </row>
    <row r="131" spans="1:50" x14ac:dyDescent="0.25">
      <c r="A131" s="125" t="s">
        <v>51</v>
      </c>
      <c r="B131" s="126"/>
      <c r="C131" s="77">
        <f>D103</f>
        <v>17075.401839999999</v>
      </c>
      <c r="D131" s="77">
        <f t="shared" ref="D131:L131" si="33">E103</f>
        <v>38588.718629999996</v>
      </c>
      <c r="E131" s="77">
        <f t="shared" si="33"/>
        <v>60102.035420001135</v>
      </c>
      <c r="F131" s="77">
        <f t="shared" si="33"/>
        <v>81615.352210001904</v>
      </c>
      <c r="G131" s="77">
        <f t="shared" si="33"/>
        <v>103128.66900000465</v>
      </c>
      <c r="H131" s="77">
        <f t="shared" si="33"/>
        <v>124641.98579000542</v>
      </c>
      <c r="I131" s="77">
        <f t="shared" si="33"/>
        <v>146155.30258000258</v>
      </c>
      <c r="J131" s="77">
        <f t="shared" si="33"/>
        <v>167668.61937000288</v>
      </c>
      <c r="K131" s="77">
        <f t="shared" si="33"/>
        <v>189181.9361600033</v>
      </c>
      <c r="L131" s="77">
        <f t="shared" si="33"/>
        <v>210695.25295000651</v>
      </c>
      <c r="O131" s="30"/>
      <c r="P131" s="30"/>
      <c r="Q131" s="30"/>
      <c r="R131" s="30"/>
      <c r="S131" s="30"/>
      <c r="T131" s="30"/>
      <c r="U131" s="30"/>
      <c r="V131" s="30"/>
      <c r="W131" s="30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27"/>
      <c r="AX131" s="27"/>
    </row>
    <row r="132" spans="1:50" x14ac:dyDescent="0.25">
      <c r="A132" s="39" t="s">
        <v>52</v>
      </c>
      <c r="B132" s="10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O132" s="40"/>
      <c r="P132" s="40"/>
      <c r="Q132" s="40"/>
      <c r="R132" s="40"/>
      <c r="S132" s="40"/>
      <c r="T132" s="40"/>
      <c r="U132" s="40"/>
      <c r="V132" s="40"/>
      <c r="W132" s="40"/>
      <c r="X132" s="33"/>
      <c r="Y132" s="40"/>
      <c r="Z132" s="40"/>
      <c r="AA132" s="40"/>
      <c r="AB132" s="40"/>
      <c r="AC132" s="40"/>
      <c r="AD132" s="40"/>
      <c r="AE132" s="40"/>
      <c r="AF132" s="40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27"/>
      <c r="AX132" s="27"/>
    </row>
    <row r="133" spans="1:50" x14ac:dyDescent="0.25">
      <c r="A133" s="125" t="s">
        <v>53</v>
      </c>
      <c r="B133" s="126"/>
      <c r="C133" s="77">
        <f>C91</f>
        <v>3132.7499999999995</v>
      </c>
      <c r="D133" s="77">
        <f t="shared" ref="D133:L133" si="34">D91</f>
        <v>4937.46</v>
      </c>
      <c r="E133" s="77">
        <f t="shared" si="34"/>
        <v>6742.1700000000765</v>
      </c>
      <c r="F133" s="77">
        <f t="shared" si="34"/>
        <v>8546.879999999428</v>
      </c>
      <c r="G133" s="77">
        <f t="shared" si="34"/>
        <v>10351.589999999464</v>
      </c>
      <c r="H133" s="77">
        <f t="shared" si="34"/>
        <v>12156.299999999514</v>
      </c>
      <c r="I133" s="77">
        <f t="shared" si="34"/>
        <v>13961.009999999564</v>
      </c>
      <c r="J133" s="77">
        <f t="shared" si="34"/>
        <v>15765.719999999614</v>
      </c>
      <c r="K133" s="77">
        <f t="shared" si="34"/>
        <v>17570.429999998953</v>
      </c>
      <c r="L133" s="77">
        <f t="shared" si="34"/>
        <v>19375.139999999003</v>
      </c>
      <c r="O133" s="30"/>
      <c r="P133" s="30"/>
      <c r="Q133" s="30"/>
      <c r="R133" s="30"/>
      <c r="S133" s="30"/>
      <c r="T133" s="30"/>
      <c r="U133" s="30"/>
      <c r="V133" s="30"/>
      <c r="W133" s="30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27"/>
      <c r="AX133" s="27"/>
    </row>
    <row r="134" spans="1:50" x14ac:dyDescent="0.25">
      <c r="A134" s="125" t="s">
        <v>54</v>
      </c>
      <c r="B134" s="126"/>
      <c r="C134" s="77">
        <f t="shared" ref="C134:L134" si="35">B48+C62</f>
        <v>81739.929999999993</v>
      </c>
      <c r="D134" s="77">
        <f t="shared" si="35"/>
        <v>97043.5</v>
      </c>
      <c r="E134" s="77">
        <f t="shared" si="35"/>
        <v>132747.06999999983</v>
      </c>
      <c r="F134" s="77">
        <f t="shared" si="35"/>
        <v>154850.63999999966</v>
      </c>
      <c r="G134" s="77">
        <f t="shared" si="35"/>
        <v>180354.2099999995</v>
      </c>
      <c r="H134" s="77">
        <f t="shared" si="35"/>
        <v>205857.77999999962</v>
      </c>
      <c r="I134" s="77">
        <f t="shared" si="35"/>
        <v>231361.34999999945</v>
      </c>
      <c r="J134" s="77">
        <f t="shared" si="35"/>
        <v>256864.91999999929</v>
      </c>
      <c r="K134" s="77">
        <f t="shared" si="35"/>
        <v>282368.48999999935</v>
      </c>
      <c r="L134" s="77">
        <f t="shared" si="35"/>
        <v>307872.05999999942</v>
      </c>
      <c r="O134" s="30"/>
      <c r="P134" s="30"/>
      <c r="Q134" s="30"/>
      <c r="R134" s="30"/>
      <c r="S134" s="30"/>
      <c r="T134" s="30"/>
      <c r="U134" s="30"/>
      <c r="V134" s="30"/>
      <c r="W134" s="30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27"/>
      <c r="AX134" s="27"/>
    </row>
    <row r="135" spans="1:50" x14ac:dyDescent="0.25">
      <c r="A135" s="125" t="s">
        <v>55</v>
      </c>
      <c r="B135" s="126"/>
      <c r="C135" s="77">
        <f>E29</f>
        <v>5915</v>
      </c>
      <c r="D135" s="77">
        <f>E30</f>
        <v>5431.101765768306</v>
      </c>
      <c r="E135" s="77">
        <f>E31</f>
        <v>4889.9583704270035</v>
      </c>
      <c r="F135" s="77">
        <f>E32</f>
        <v>4284.7977114168234</v>
      </c>
      <c r="G135" s="77">
        <f>E33</f>
        <v>3608.0465464457388</v>
      </c>
      <c r="H135" s="77">
        <f>E34</f>
        <v>2851.2357186585759</v>
      </c>
      <c r="I135" s="77">
        <f>E35</f>
        <v>2004.8941699441914</v>
      </c>
      <c r="J135" s="77">
        <f>E36</f>
        <v>1058.4304160168952</v>
      </c>
      <c r="K135" s="77">
        <v>0</v>
      </c>
      <c r="L135" s="77">
        <v>0</v>
      </c>
      <c r="O135" s="30"/>
      <c r="P135" s="30"/>
      <c r="Q135" s="30"/>
      <c r="R135" s="30"/>
      <c r="S135" s="30"/>
      <c r="T135" s="30"/>
      <c r="U135" s="30"/>
      <c r="V135" s="30"/>
      <c r="W135" s="30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27"/>
      <c r="AX135" s="27"/>
    </row>
    <row r="136" spans="1:50" x14ac:dyDescent="0.25">
      <c r="A136" s="125" t="s">
        <v>56</v>
      </c>
      <c r="B136" s="126"/>
      <c r="C136" s="77">
        <f>E125</f>
        <v>1460.8088000000002</v>
      </c>
      <c r="D136" s="77">
        <f t="shared" ref="D136:L136" si="36">F125</f>
        <v>756.80804319999993</v>
      </c>
      <c r="E136" s="77">
        <f t="shared" si="36"/>
        <v>413.87918348479997</v>
      </c>
      <c r="F136" s="77">
        <f t="shared" si="36"/>
        <v>119.82152859644798</v>
      </c>
      <c r="G136" s="77">
        <f t="shared" si="36"/>
        <v>95.138293705579713</v>
      </c>
      <c r="H136" s="77">
        <f t="shared" si="36"/>
        <v>75.539805202230298</v>
      </c>
      <c r="I136" s="77">
        <f t="shared" si="36"/>
        <v>59.978605330570851</v>
      </c>
      <c r="J136" s="77">
        <f t="shared" si="36"/>
        <v>47.623012632473248</v>
      </c>
      <c r="K136" s="77">
        <f t="shared" si="36"/>
        <v>37.812672030183762</v>
      </c>
      <c r="L136" s="77">
        <f t="shared" si="36"/>
        <v>30.023261591965905</v>
      </c>
      <c r="O136" s="30"/>
      <c r="P136" s="30"/>
      <c r="Q136" s="30"/>
      <c r="R136" s="30"/>
      <c r="S136" s="30"/>
      <c r="T136" s="30"/>
      <c r="U136" s="30"/>
      <c r="V136" s="30"/>
      <c r="W136" s="30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27"/>
      <c r="AX136" s="27"/>
    </row>
    <row r="137" spans="1:50" x14ac:dyDescent="0.25">
      <c r="A137" s="125" t="s">
        <v>57</v>
      </c>
      <c r="B137" s="126"/>
      <c r="C137" s="77">
        <f>SUM(C133:C136)</f>
        <v>92248.488799999992</v>
      </c>
      <c r="D137" s="77">
        <f t="shared" ref="D137:L137" si="37">SUM(D133:D136)</f>
        <v>108168.86980896832</v>
      </c>
      <c r="E137" s="77">
        <f t="shared" si="37"/>
        <v>144793.07755391169</v>
      </c>
      <c r="F137" s="77">
        <f t="shared" si="37"/>
        <v>167802.13924001236</v>
      </c>
      <c r="G137" s="77">
        <f t="shared" si="37"/>
        <v>194408.98484015031</v>
      </c>
      <c r="H137" s="77">
        <f t="shared" si="37"/>
        <v>220940.85552385994</v>
      </c>
      <c r="I137" s="77">
        <f t="shared" si="37"/>
        <v>247387.23277527379</v>
      </c>
      <c r="J137" s="77">
        <f t="shared" si="37"/>
        <v>273736.69342864829</v>
      </c>
      <c r="K137" s="77">
        <f t="shared" si="37"/>
        <v>299976.73267202848</v>
      </c>
      <c r="L137" s="77">
        <f t="shared" si="37"/>
        <v>327277.22326159041</v>
      </c>
      <c r="O137" s="30"/>
      <c r="P137" s="30"/>
      <c r="Q137" s="30"/>
      <c r="R137" s="30"/>
      <c r="S137" s="30"/>
      <c r="T137" s="30"/>
      <c r="U137" s="30"/>
      <c r="V137" s="30"/>
      <c r="W137" s="30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27"/>
      <c r="AX137" s="27"/>
    </row>
    <row r="138" spans="1:50" x14ac:dyDescent="0.25">
      <c r="A138" s="125" t="s">
        <v>58</v>
      </c>
      <c r="B138" s="126"/>
      <c r="C138" s="77">
        <f>C131-C137</f>
        <v>-75173.086959999986</v>
      </c>
      <c r="D138" s="77">
        <f t="shared" ref="D138:L138" si="38">D131-D137</f>
        <v>-69580.151178968314</v>
      </c>
      <c r="E138" s="77">
        <f t="shared" si="38"/>
        <v>-84691.042133910552</v>
      </c>
      <c r="F138" s="77">
        <f t="shared" si="38"/>
        <v>-86186.787030010455</v>
      </c>
      <c r="G138" s="77">
        <f t="shared" si="38"/>
        <v>-91280.31584014566</v>
      </c>
      <c r="H138" s="77">
        <f t="shared" si="38"/>
        <v>-96298.869733854517</v>
      </c>
      <c r="I138" s="77">
        <f t="shared" si="38"/>
        <v>-101231.93019527121</v>
      </c>
      <c r="J138" s="77">
        <f t="shared" si="38"/>
        <v>-106068.0740586454</v>
      </c>
      <c r="K138" s="77">
        <f t="shared" si="38"/>
        <v>-110794.79651202518</v>
      </c>
      <c r="L138" s="77">
        <f t="shared" si="38"/>
        <v>-116581.97031158389</v>
      </c>
      <c r="O138" s="30"/>
      <c r="P138" s="30"/>
      <c r="Q138" s="30"/>
      <c r="R138" s="30"/>
      <c r="S138" s="30"/>
      <c r="T138" s="30"/>
      <c r="U138" s="30"/>
      <c r="V138" s="30"/>
      <c r="W138" s="30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27"/>
      <c r="AX138" s="27"/>
    </row>
    <row r="139" spans="1:50" x14ac:dyDescent="0.25">
      <c r="A139" s="125" t="s">
        <v>59</v>
      </c>
      <c r="B139" s="126"/>
      <c r="C139" s="77">
        <f>C138*15%</f>
        <v>-11275.963043999998</v>
      </c>
      <c r="D139" s="77">
        <f t="shared" ref="D139:L139" si="39">D138*15%</f>
        <v>-10437.022676845247</v>
      </c>
      <c r="E139" s="77">
        <f t="shared" si="39"/>
        <v>-12703.656320086582</v>
      </c>
      <c r="F139" s="77">
        <f t="shared" si="39"/>
        <v>-12928.018054501568</v>
      </c>
      <c r="G139" s="77">
        <f t="shared" si="39"/>
        <v>-13692.047376021848</v>
      </c>
      <c r="H139" s="77">
        <f t="shared" si="39"/>
        <v>-14444.830460078178</v>
      </c>
      <c r="I139" s="77">
        <f t="shared" si="39"/>
        <v>-15184.789529290681</v>
      </c>
      <c r="J139" s="77">
        <f t="shared" si="39"/>
        <v>-15910.21110879681</v>
      </c>
      <c r="K139" s="77">
        <f t="shared" si="39"/>
        <v>-16619.219476803777</v>
      </c>
      <c r="L139" s="77">
        <f t="shared" si="39"/>
        <v>-17487.295546737583</v>
      </c>
      <c r="O139" s="30"/>
      <c r="P139" s="30"/>
      <c r="Q139" s="30"/>
      <c r="R139" s="30"/>
      <c r="S139" s="30"/>
      <c r="T139" s="30"/>
      <c r="U139" s="30"/>
      <c r="V139" s="30"/>
      <c r="W139" s="30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27"/>
      <c r="AX139" s="27"/>
    </row>
    <row r="140" spans="1:50" x14ac:dyDescent="0.25">
      <c r="A140" s="125" t="s">
        <v>60</v>
      </c>
      <c r="B140" s="126"/>
      <c r="C140" s="77">
        <f>C138-C139</f>
        <v>-63897.12391599999</v>
      </c>
      <c r="D140" s="77">
        <f t="shared" ref="D140:L140" si="40">D138-D139</f>
        <v>-59143.128502123065</v>
      </c>
      <c r="E140" s="77">
        <f t="shared" si="40"/>
        <v>-71987.385813823974</v>
      </c>
      <c r="F140" s="77">
        <f t="shared" si="40"/>
        <v>-73258.768975508894</v>
      </c>
      <c r="G140" s="77">
        <f t="shared" si="40"/>
        <v>-77588.268464123816</v>
      </c>
      <c r="H140" s="77">
        <f t="shared" si="40"/>
        <v>-81854.039273776347</v>
      </c>
      <c r="I140" s="77">
        <f t="shared" si="40"/>
        <v>-86047.140665980536</v>
      </c>
      <c r="J140" s="77">
        <f t="shared" si="40"/>
        <v>-90157.862949848597</v>
      </c>
      <c r="K140" s="77">
        <f t="shared" si="40"/>
        <v>-94175.577035221402</v>
      </c>
      <c r="L140" s="77">
        <f t="shared" si="40"/>
        <v>-99094.674764846306</v>
      </c>
      <c r="O140" s="30"/>
      <c r="P140" s="30"/>
      <c r="Q140" s="30"/>
      <c r="R140" s="30"/>
      <c r="S140" s="30"/>
      <c r="T140" s="30"/>
      <c r="U140" s="30"/>
      <c r="V140" s="30"/>
      <c r="W140" s="30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27"/>
      <c r="AX140" s="27"/>
    </row>
    <row r="141" spans="1:50" x14ac:dyDescent="0.25">
      <c r="A141" s="125" t="s">
        <v>61</v>
      </c>
      <c r="B141" s="126"/>
      <c r="C141" s="77">
        <f>C140*25%</f>
        <v>-15974.280978999997</v>
      </c>
      <c r="D141" s="77">
        <f t="shared" ref="D141:L141" si="41">D140*25%</f>
        <v>-14785.782125530766</v>
      </c>
      <c r="E141" s="77">
        <f t="shared" si="41"/>
        <v>-17996.846453455993</v>
      </c>
      <c r="F141" s="77">
        <f t="shared" si="41"/>
        <v>-18314.692243877224</v>
      </c>
      <c r="G141" s="77">
        <f t="shared" si="41"/>
        <v>-19397.067116030954</v>
      </c>
      <c r="H141" s="77">
        <f t="shared" si="41"/>
        <v>-20463.509818444087</v>
      </c>
      <c r="I141" s="77">
        <f t="shared" si="41"/>
        <v>-21511.785166495134</v>
      </c>
      <c r="J141" s="77">
        <f t="shared" si="41"/>
        <v>-22539.465737462149</v>
      </c>
      <c r="K141" s="77">
        <f t="shared" si="41"/>
        <v>-23543.894258805351</v>
      </c>
      <c r="L141" s="77">
        <f t="shared" si="41"/>
        <v>-24773.668691211577</v>
      </c>
      <c r="O141" s="30"/>
      <c r="P141" s="30"/>
      <c r="Q141" s="30"/>
      <c r="R141" s="30"/>
      <c r="S141" s="30"/>
      <c r="T141" s="30"/>
      <c r="U141" s="30"/>
      <c r="V141" s="30"/>
      <c r="W141" s="30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27"/>
      <c r="AX141" s="27"/>
    </row>
    <row r="142" spans="1:50" x14ac:dyDescent="0.25">
      <c r="A142" s="125" t="s">
        <v>62</v>
      </c>
      <c r="B142" s="126"/>
      <c r="C142" s="77">
        <f>C140-C141</f>
        <v>-47922.842936999994</v>
      </c>
      <c r="D142" s="77">
        <f t="shared" ref="D142:L142" si="42">D140-D141</f>
        <v>-44357.346376592301</v>
      </c>
      <c r="E142" s="77">
        <f t="shared" si="42"/>
        <v>-53990.539360367984</v>
      </c>
      <c r="F142" s="77">
        <f t="shared" si="42"/>
        <v>-54944.076731631671</v>
      </c>
      <c r="G142" s="77">
        <f t="shared" si="42"/>
        <v>-58191.201348092858</v>
      </c>
      <c r="H142" s="77">
        <f t="shared" si="42"/>
        <v>-61390.52945533226</v>
      </c>
      <c r="I142" s="77">
        <f t="shared" si="42"/>
        <v>-64535.355499485406</v>
      </c>
      <c r="J142" s="77">
        <f t="shared" si="42"/>
        <v>-67618.397212386451</v>
      </c>
      <c r="K142" s="77">
        <f t="shared" si="42"/>
        <v>-70631.682776416055</v>
      </c>
      <c r="L142" s="77">
        <f t="shared" si="42"/>
        <v>-74321.006073634722</v>
      </c>
      <c r="O142" s="30"/>
      <c r="P142" s="30"/>
      <c r="Q142" s="30"/>
      <c r="R142" s="30"/>
      <c r="S142" s="30"/>
      <c r="T142" s="30"/>
      <c r="U142" s="30"/>
      <c r="V142" s="30"/>
      <c r="W142" s="30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27"/>
      <c r="AX142" s="27"/>
    </row>
    <row r="143" spans="1:50" x14ac:dyDescent="0.25">
      <c r="A143" s="117"/>
      <c r="B143" s="118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27"/>
      <c r="AX143" s="27"/>
    </row>
    <row r="144" spans="1:50" x14ac:dyDescent="0.25">
      <c r="A144" s="125" t="s">
        <v>63</v>
      </c>
      <c r="B144" s="126"/>
      <c r="C144" s="77">
        <f>C142</f>
        <v>-47922.842936999994</v>
      </c>
      <c r="D144" s="77">
        <f t="shared" ref="D144:L144" si="43">D142</f>
        <v>-44357.346376592301</v>
      </c>
      <c r="E144" s="77">
        <f t="shared" si="43"/>
        <v>-53990.539360367984</v>
      </c>
      <c r="F144" s="77">
        <f t="shared" si="43"/>
        <v>-54944.076731631671</v>
      </c>
      <c r="G144" s="77">
        <f t="shared" si="43"/>
        <v>-58191.201348092858</v>
      </c>
      <c r="H144" s="77">
        <f t="shared" si="43"/>
        <v>-61390.52945533226</v>
      </c>
      <c r="I144" s="77">
        <f t="shared" si="43"/>
        <v>-64535.355499485406</v>
      </c>
      <c r="J144" s="77">
        <f t="shared" si="43"/>
        <v>-67618.397212386451</v>
      </c>
      <c r="K144" s="77">
        <f t="shared" si="43"/>
        <v>-70631.682776416055</v>
      </c>
      <c r="L144" s="77">
        <f t="shared" si="43"/>
        <v>-74321.006073634722</v>
      </c>
      <c r="O144" s="30"/>
      <c r="P144" s="30"/>
      <c r="Q144" s="30"/>
      <c r="R144" s="30"/>
      <c r="S144" s="30"/>
      <c r="T144" s="30"/>
      <c r="U144" s="30"/>
      <c r="V144" s="30"/>
      <c r="W144" s="30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27"/>
      <c r="AX144" s="27"/>
    </row>
    <row r="145" spans="1:50" x14ac:dyDescent="0.25">
      <c r="A145" s="125" t="s">
        <v>64</v>
      </c>
      <c r="B145" s="126"/>
      <c r="C145" s="77">
        <f>E125</f>
        <v>1460.8088000000002</v>
      </c>
      <c r="D145" s="77">
        <f t="shared" ref="D145:L145" si="44">F125</f>
        <v>756.80804319999993</v>
      </c>
      <c r="E145" s="77">
        <f t="shared" si="44"/>
        <v>413.87918348479997</v>
      </c>
      <c r="F145" s="77">
        <f t="shared" si="44"/>
        <v>119.82152859644798</v>
      </c>
      <c r="G145" s="77">
        <f t="shared" si="44"/>
        <v>95.138293705579713</v>
      </c>
      <c r="H145" s="77">
        <f t="shared" si="44"/>
        <v>75.539805202230298</v>
      </c>
      <c r="I145" s="77">
        <f t="shared" si="44"/>
        <v>59.978605330570851</v>
      </c>
      <c r="J145" s="77">
        <f t="shared" si="44"/>
        <v>47.623012632473248</v>
      </c>
      <c r="K145" s="77">
        <f t="shared" si="44"/>
        <v>37.812672030183762</v>
      </c>
      <c r="L145" s="77">
        <f t="shared" si="44"/>
        <v>30.023261591965905</v>
      </c>
      <c r="O145" s="30"/>
      <c r="P145" s="30"/>
      <c r="Q145" s="30"/>
      <c r="R145" s="30"/>
      <c r="S145" s="30"/>
      <c r="T145" s="30"/>
      <c r="U145" s="30"/>
      <c r="V145" s="30"/>
      <c r="W145" s="30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27"/>
      <c r="AX145" s="27"/>
    </row>
    <row r="146" spans="1:50" x14ac:dyDescent="0.25">
      <c r="A146" s="125" t="s">
        <v>65</v>
      </c>
      <c r="B146" s="126"/>
      <c r="C146" s="77">
        <v>50000</v>
      </c>
      <c r="D146" s="77">
        <v>0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O146" s="30"/>
      <c r="P146" s="30"/>
      <c r="Q146" s="30"/>
      <c r="R146" s="30"/>
      <c r="S146" s="30"/>
      <c r="T146" s="30"/>
      <c r="U146" s="30"/>
      <c r="V146" s="30"/>
      <c r="W146" s="30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27"/>
      <c r="AX146" s="27"/>
    </row>
    <row r="147" spans="1:50" x14ac:dyDescent="0.25">
      <c r="A147" s="125" t="s">
        <v>66</v>
      </c>
      <c r="B147" s="126"/>
      <c r="C147" s="77">
        <f>H29</f>
        <v>45909.566912665308</v>
      </c>
      <c r="D147" s="78">
        <f>H30</f>
        <v>41335.235591098921</v>
      </c>
      <c r="E147" s="77">
        <f>H31</f>
        <v>36219.760874191234</v>
      </c>
      <c r="F147" s="78">
        <f>H32</f>
        <v>30499.125498273363</v>
      </c>
      <c r="G147" s="77">
        <f>H33</f>
        <v>24101.738957384412</v>
      </c>
      <c r="H147" s="78">
        <f>H34</f>
        <v>16947.541588708296</v>
      </c>
      <c r="I147" s="77">
        <f>H35</f>
        <v>8947.002671317794</v>
      </c>
      <c r="J147" s="77">
        <v>0</v>
      </c>
      <c r="K147" s="77">
        <v>0</v>
      </c>
      <c r="L147" s="77">
        <v>0</v>
      </c>
      <c r="O147" s="30"/>
      <c r="P147" s="30"/>
      <c r="Q147" s="30"/>
      <c r="R147" s="30"/>
      <c r="S147" s="30"/>
      <c r="T147" s="30"/>
      <c r="U147" s="30"/>
      <c r="V147" s="30"/>
      <c r="W147" s="30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27"/>
      <c r="AX147" s="27"/>
    </row>
    <row r="148" spans="1:50" x14ac:dyDescent="0.25">
      <c r="A148" s="125" t="s">
        <v>67</v>
      </c>
      <c r="B148" s="126"/>
      <c r="C148" s="77">
        <f>F29</f>
        <v>4090.4330873346926</v>
      </c>
      <c r="D148" s="77">
        <f>F30</f>
        <v>4574.3313215663866</v>
      </c>
      <c r="E148" s="77">
        <f>F31</f>
        <v>5115.47471690769</v>
      </c>
      <c r="F148" s="77">
        <f>F32</f>
        <v>5720.6353759178701</v>
      </c>
      <c r="G148" s="77">
        <f>F33</f>
        <v>6397.3865408889524</v>
      </c>
      <c r="H148" s="77">
        <f>F34</f>
        <v>7154.1973686761166</v>
      </c>
      <c r="I148" s="77">
        <f>F35</f>
        <v>8000.5389173905014</v>
      </c>
      <c r="J148" s="77">
        <f>F36</f>
        <v>8947.0026713177976</v>
      </c>
      <c r="K148" s="77">
        <v>0</v>
      </c>
      <c r="L148" s="77">
        <v>0</v>
      </c>
      <c r="O148" s="30"/>
      <c r="P148" s="30"/>
      <c r="Q148" s="30"/>
      <c r="R148" s="30"/>
      <c r="S148" s="30"/>
      <c r="T148" s="30"/>
      <c r="U148" s="30"/>
      <c r="V148" s="30"/>
      <c r="W148" s="30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27"/>
      <c r="AX148" s="27"/>
    </row>
    <row r="149" spans="1:50" x14ac:dyDescent="0.25">
      <c r="A149" s="39" t="s">
        <v>68</v>
      </c>
      <c r="B149" s="51"/>
      <c r="C149" s="77">
        <f>C144+C145-C146+C147-C148</f>
        <v>-54642.900311669378</v>
      </c>
      <c r="D149" s="77">
        <f t="shared" ref="C149:K149" si="45">D144+D145-D146+D147-D148</f>
        <v>-6839.6340638597676</v>
      </c>
      <c r="E149" s="77">
        <f t="shared" si="45"/>
        <v>-22472.37401959964</v>
      </c>
      <c r="F149" s="77">
        <f t="shared" si="45"/>
        <v>-30045.765080679732</v>
      </c>
      <c r="G149" s="77">
        <f t="shared" si="45"/>
        <v>-40391.710637891818</v>
      </c>
      <c r="H149" s="77">
        <f t="shared" si="45"/>
        <v>-51521.645430097851</v>
      </c>
      <c r="I149" s="77">
        <f t="shared" si="45"/>
        <v>-63528.913140227538</v>
      </c>
      <c r="J149" s="77">
        <f t="shared" si="45"/>
        <v>-76517.776871071779</v>
      </c>
      <c r="K149" s="77">
        <f t="shared" si="45"/>
        <v>-70593.870104385875</v>
      </c>
      <c r="L149" s="77">
        <f t="shared" ref="L149" si="46">L144+L145-L146+L147-L148</f>
        <v>-74290.982812042756</v>
      </c>
      <c r="O149" s="40"/>
      <c r="P149" s="40"/>
      <c r="Q149" s="40"/>
      <c r="R149" s="40"/>
      <c r="S149" s="40"/>
      <c r="T149" s="40"/>
      <c r="U149" s="40"/>
      <c r="V149" s="40"/>
      <c r="W149" s="40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27"/>
      <c r="AX149" s="27"/>
    </row>
    <row r="153" spans="1:50" x14ac:dyDescent="0.25">
      <c r="B153" s="77" t="s">
        <v>85</v>
      </c>
      <c r="C153" s="77" t="s">
        <v>100</v>
      </c>
    </row>
    <row r="154" spans="1:50" x14ac:dyDescent="0.25">
      <c r="B154" s="155">
        <v>0</v>
      </c>
      <c r="C154" s="77">
        <v>50000</v>
      </c>
    </row>
    <row r="155" spans="1:50" x14ac:dyDescent="0.25">
      <c r="B155" s="155">
        <v>1</v>
      </c>
      <c r="C155" s="77">
        <f>C149</f>
        <v>-54642.900311669378</v>
      </c>
    </row>
    <row r="156" spans="1:50" x14ac:dyDescent="0.25">
      <c r="B156" s="155">
        <v>2</v>
      </c>
      <c r="C156" s="77">
        <f>D149</f>
        <v>-6839.6340638597676</v>
      </c>
    </row>
    <row r="157" spans="1:50" x14ac:dyDescent="0.25">
      <c r="B157" s="155">
        <v>3</v>
      </c>
      <c r="C157" s="77">
        <f>E149</f>
        <v>-22472.37401959964</v>
      </c>
    </row>
    <row r="158" spans="1:50" x14ac:dyDescent="0.25">
      <c r="B158" s="155">
        <v>4</v>
      </c>
      <c r="C158" s="77">
        <f>F149</f>
        <v>-30045.765080679732</v>
      </c>
    </row>
    <row r="159" spans="1:50" x14ac:dyDescent="0.25">
      <c r="B159" s="155">
        <v>5</v>
      </c>
      <c r="C159" s="77">
        <f>G149</f>
        <v>-40391.710637891818</v>
      </c>
    </row>
    <row r="160" spans="1:50" x14ac:dyDescent="0.25">
      <c r="B160" s="155">
        <v>6</v>
      </c>
      <c r="C160" s="77">
        <f>H149</f>
        <v>-51521.645430097851</v>
      </c>
    </row>
    <row r="161" spans="2:3" x14ac:dyDescent="0.25">
      <c r="B161" s="155">
        <v>7</v>
      </c>
      <c r="C161" s="77">
        <f>I149</f>
        <v>-63528.913140227538</v>
      </c>
    </row>
    <row r="162" spans="2:3" x14ac:dyDescent="0.25">
      <c r="B162" s="155">
        <v>8</v>
      </c>
      <c r="C162" s="77">
        <f>J149</f>
        <v>-76517.776871071779</v>
      </c>
    </row>
    <row r="163" spans="2:3" x14ac:dyDescent="0.25">
      <c r="B163" s="155">
        <v>9</v>
      </c>
      <c r="C163" s="77">
        <f>K149</f>
        <v>-70593.870104385875</v>
      </c>
    </row>
    <row r="164" spans="2:3" x14ac:dyDescent="0.25">
      <c r="B164" s="155">
        <v>10</v>
      </c>
      <c r="C164" s="77">
        <f>L149</f>
        <v>-74290.982812042756</v>
      </c>
    </row>
    <row r="165" spans="2:3" x14ac:dyDescent="0.25">
      <c r="B165" s="77" t="s">
        <v>101</v>
      </c>
      <c r="C165" s="156">
        <f>NPV(11.8%,C154:C164)</f>
        <v>-178746.60072189526</v>
      </c>
    </row>
    <row r="166" spans="2:3" x14ac:dyDescent="0.25">
      <c r="B166" s="77" t="s">
        <v>102</v>
      </c>
      <c r="C166" s="157">
        <f>IRR(C154:C164)</f>
        <v>0.71839310402930456</v>
      </c>
    </row>
  </sheetData>
  <mergeCells count="110">
    <mergeCell ref="A57:B57"/>
    <mergeCell ref="A53:B53"/>
    <mergeCell ref="A54:B54"/>
    <mergeCell ref="A55:B55"/>
    <mergeCell ref="A56:B56"/>
    <mergeCell ref="C27:D27"/>
    <mergeCell ref="D3:D4"/>
    <mergeCell ref="E3:E4"/>
    <mergeCell ref="C3:C4"/>
    <mergeCell ref="B21:I21"/>
    <mergeCell ref="B22:B37"/>
    <mergeCell ref="I22:I37"/>
    <mergeCell ref="G25:H25"/>
    <mergeCell ref="C26:H26"/>
    <mergeCell ref="C37:H37"/>
    <mergeCell ref="A5:B5"/>
    <mergeCell ref="A6:B6"/>
    <mergeCell ref="A7:B7"/>
    <mergeCell ref="A8:B8"/>
    <mergeCell ref="A9:B9"/>
    <mergeCell ref="A10:B10"/>
    <mergeCell ref="A74:B74"/>
    <mergeCell ref="G95:G96"/>
    <mergeCell ref="H95:H96"/>
    <mergeCell ref="I95:I96"/>
    <mergeCell ref="A146:B146"/>
    <mergeCell ref="A147:B147"/>
    <mergeCell ref="A148:B148"/>
    <mergeCell ref="A131:B131"/>
    <mergeCell ref="A139:B139"/>
    <mergeCell ref="A140:B140"/>
    <mergeCell ref="A141:B141"/>
    <mergeCell ref="A142:B142"/>
    <mergeCell ref="A144:B144"/>
    <mergeCell ref="A145:B145"/>
    <mergeCell ref="A133:B133"/>
    <mergeCell ref="A134:B134"/>
    <mergeCell ref="A135:B135"/>
    <mergeCell ref="A136:B136"/>
    <mergeCell ref="A137:B137"/>
    <mergeCell ref="A138:B138"/>
    <mergeCell ref="A1:L1"/>
    <mergeCell ref="A12:L12"/>
    <mergeCell ref="A98:B98"/>
    <mergeCell ref="A99:B99"/>
    <mergeCell ref="A100:B100"/>
    <mergeCell ref="A64:L64"/>
    <mergeCell ref="A65:L65"/>
    <mergeCell ref="A66:L66"/>
    <mergeCell ref="E22:F25"/>
    <mergeCell ref="A50:L50"/>
    <mergeCell ref="A51:L51"/>
    <mergeCell ref="A49:L49"/>
    <mergeCell ref="A39:L39"/>
    <mergeCell ref="C28:D28"/>
    <mergeCell ref="C29:D29"/>
    <mergeCell ref="C30:D30"/>
    <mergeCell ref="A67:L67"/>
    <mergeCell ref="A95:B95"/>
    <mergeCell ref="A97:B97"/>
    <mergeCell ref="A75:B75"/>
    <mergeCell ref="A76:B76"/>
    <mergeCell ref="A77:B77"/>
    <mergeCell ref="A78:B78"/>
    <mergeCell ref="A79:B79"/>
    <mergeCell ref="A109:A110"/>
    <mergeCell ref="B109:B110"/>
    <mergeCell ref="C109:C110"/>
    <mergeCell ref="D109:D110"/>
    <mergeCell ref="A143:B143"/>
    <mergeCell ref="G22:H22"/>
    <mergeCell ref="G23:H23"/>
    <mergeCell ref="G24:H24"/>
    <mergeCell ref="A73:B73"/>
    <mergeCell ref="A69:B69"/>
    <mergeCell ref="C31:D31"/>
    <mergeCell ref="C32:D32"/>
    <mergeCell ref="C33:D33"/>
    <mergeCell ref="C34:D34"/>
    <mergeCell ref="C35:D35"/>
    <mergeCell ref="C36:D36"/>
    <mergeCell ref="A59:B59"/>
    <mergeCell ref="A60:B60"/>
    <mergeCell ref="A61:B61"/>
    <mergeCell ref="A58:B58"/>
    <mergeCell ref="A62:B62"/>
    <mergeCell ref="A101:B101"/>
    <mergeCell ref="A102:B102"/>
    <mergeCell ref="A80:B80"/>
    <mergeCell ref="J95:J96"/>
    <mergeCell ref="K95:K96"/>
    <mergeCell ref="L95:L96"/>
    <mergeCell ref="M95:M96"/>
    <mergeCell ref="B94:K94"/>
    <mergeCell ref="A103:B103"/>
    <mergeCell ref="C95:C96"/>
    <mergeCell ref="D95:D96"/>
    <mergeCell ref="E95:E96"/>
    <mergeCell ref="F95:F96"/>
    <mergeCell ref="A96:B96"/>
    <mergeCell ref="A87:B87"/>
    <mergeCell ref="A88:B88"/>
    <mergeCell ref="A89:B89"/>
    <mergeCell ref="A90:B90"/>
    <mergeCell ref="A91:B91"/>
    <mergeCell ref="A84:B84"/>
    <mergeCell ref="A85:B85"/>
    <mergeCell ref="A86:B86"/>
    <mergeCell ref="B82:K82"/>
    <mergeCell ref="A83:B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</dc:creator>
  <cp:lastModifiedBy>Jessy</cp:lastModifiedBy>
  <dcterms:created xsi:type="dcterms:W3CDTF">2015-07-06T05:49:17Z</dcterms:created>
  <dcterms:modified xsi:type="dcterms:W3CDTF">2015-07-07T20:43:55Z</dcterms:modified>
</cp:coreProperties>
</file>