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paldo de Usuario\Respaldo de Usuario\Descarga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Q33" i="1"/>
  <c r="P33" i="1"/>
  <c r="O33" i="1"/>
  <c r="N33" i="1"/>
  <c r="M33" i="1"/>
  <c r="L33" i="1"/>
  <c r="Q20" i="1"/>
  <c r="Q19" i="1"/>
  <c r="P20" i="1"/>
  <c r="P19" i="1"/>
  <c r="O20" i="1"/>
  <c r="O19" i="1"/>
  <c r="N20" i="1"/>
  <c r="N19" i="1"/>
  <c r="M20" i="1"/>
  <c r="M19" i="1"/>
  <c r="L20" i="1"/>
  <c r="L19" i="1"/>
  <c r="G5" i="1"/>
  <c r="G6" i="1"/>
  <c r="G7" i="1"/>
  <c r="G8" i="1"/>
  <c r="G9" i="1"/>
  <c r="G4" i="1"/>
  <c r="L5" i="1"/>
  <c r="M5" i="1"/>
  <c r="N5" i="1"/>
  <c r="P5" i="1"/>
  <c r="O5" i="1"/>
  <c r="Q5" i="1"/>
  <c r="Q4" i="1"/>
  <c r="P4" i="1"/>
  <c r="O4" i="1"/>
  <c r="N4" i="1"/>
  <c r="M4" i="1"/>
  <c r="L4" i="1"/>
  <c r="F5" i="1"/>
  <c r="F6" i="1"/>
  <c r="F7" i="1"/>
  <c r="F8" i="1"/>
  <c r="F9" i="1"/>
  <c r="F4" i="1"/>
  <c r="E5" i="1"/>
  <c r="E6" i="1"/>
  <c r="E7" i="1"/>
  <c r="E8" i="1"/>
  <c r="E9" i="1"/>
  <c r="E4" i="1"/>
  <c r="D4" i="1"/>
  <c r="C10" i="1"/>
  <c r="D10" i="1"/>
  <c r="C5" i="1"/>
  <c r="C6" i="1"/>
  <c r="D6" i="1" s="1"/>
  <c r="C7" i="1"/>
  <c r="C8" i="1"/>
  <c r="D8" i="1" s="1"/>
  <c r="C9" i="1"/>
  <c r="C4" i="1"/>
  <c r="D7" i="1"/>
  <c r="D9" i="1"/>
  <c r="D5" i="1"/>
  <c r="B4" i="1"/>
  <c r="L35" i="1" l="1"/>
  <c r="N35" i="1"/>
  <c r="P35" i="1"/>
  <c r="N36" i="1"/>
  <c r="N37" i="1" s="1"/>
  <c r="M35" i="1"/>
  <c r="O35" i="1"/>
  <c r="Q35" i="1"/>
  <c r="M36" i="1"/>
  <c r="M37" i="1" s="1"/>
  <c r="Q36" i="1"/>
  <c r="Q37" i="1" s="1"/>
  <c r="L21" i="1"/>
  <c r="L22" i="1" s="1"/>
  <c r="N21" i="1"/>
  <c r="P21" i="1"/>
  <c r="P22" i="1" s="1"/>
  <c r="N22" i="1"/>
  <c r="N23" i="1" s="1"/>
  <c r="M21" i="1"/>
  <c r="O21" i="1"/>
  <c r="O22" i="1" s="1"/>
  <c r="Q21" i="1"/>
  <c r="Q22" i="1" s="1"/>
  <c r="Q23" i="1" s="1"/>
  <c r="M22" i="1"/>
  <c r="M23" i="1" s="1"/>
  <c r="M6" i="1"/>
  <c r="M7" i="1" s="1"/>
  <c r="M8" i="1" s="1"/>
  <c r="Q6" i="1"/>
  <c r="O6" i="1"/>
  <c r="M38" i="1" l="1"/>
  <c r="M40" i="1" s="1"/>
  <c r="N38" i="1"/>
  <c r="N40" i="1" s="1"/>
  <c r="Q38" i="1"/>
  <c r="Q40" i="1" s="1"/>
  <c r="Q39" i="1"/>
  <c r="M39" i="1"/>
  <c r="O36" i="1"/>
  <c r="N39" i="1"/>
  <c r="P36" i="1"/>
  <c r="L36" i="1"/>
  <c r="M24" i="1"/>
  <c r="O23" i="1"/>
  <c r="N24" i="1"/>
  <c r="Q24" i="1"/>
  <c r="P23" i="1"/>
  <c r="L23" i="1"/>
  <c r="O24" i="1"/>
  <c r="N25" i="1"/>
  <c r="L24" i="1"/>
  <c r="P6" i="1"/>
  <c r="Q7" i="1"/>
  <c r="N6" i="1"/>
  <c r="L6" i="1"/>
  <c r="L7" i="1" s="1"/>
  <c r="O7" i="1"/>
  <c r="M9" i="1"/>
  <c r="M41" i="1" l="1"/>
  <c r="M42" i="1" s="1"/>
  <c r="P37" i="1"/>
  <c r="P38" i="1"/>
  <c r="N41" i="1"/>
  <c r="N42" i="1" s="1"/>
  <c r="L37" i="1"/>
  <c r="L38" i="1"/>
  <c r="L39" i="1" s="1"/>
  <c r="O37" i="1"/>
  <c r="O38" i="1" s="1"/>
  <c r="Q41" i="1"/>
  <c r="Q42" i="1" s="1"/>
  <c r="Q25" i="1"/>
  <c r="Q26" i="1" s="1"/>
  <c r="O25" i="1"/>
  <c r="L25" i="1"/>
  <c r="L26" i="1" s="1"/>
  <c r="N26" i="1"/>
  <c r="P24" i="1"/>
  <c r="N27" i="1"/>
  <c r="N28" i="1" s="1"/>
  <c r="M25" i="1"/>
  <c r="O26" i="1"/>
  <c r="O27" i="1" s="1"/>
  <c r="N7" i="1"/>
  <c r="Q8" i="1"/>
  <c r="P7" i="1"/>
  <c r="P8" i="1" s="1"/>
  <c r="L8" i="1"/>
  <c r="L9" i="1" s="1"/>
  <c r="O8" i="1"/>
  <c r="O9" i="1" s="1"/>
  <c r="M10" i="1"/>
  <c r="M11" i="1" s="1"/>
  <c r="L40" i="1" l="1"/>
  <c r="L41" i="1"/>
  <c r="L42" i="1" s="1"/>
  <c r="P39" i="1"/>
  <c r="P40" i="1" s="1"/>
  <c r="O39" i="1"/>
  <c r="O40" i="1" s="1"/>
  <c r="O41" i="1" s="1"/>
  <c r="O42" i="1" s="1"/>
  <c r="Q27" i="1"/>
  <c r="Q28" i="1" s="1"/>
  <c r="L10" i="1"/>
  <c r="L11" i="1" s="1"/>
  <c r="L12" i="1" s="1"/>
  <c r="P25" i="1"/>
  <c r="L27" i="1"/>
  <c r="L28" i="1" s="1"/>
  <c r="O28" i="1"/>
  <c r="M26" i="1"/>
  <c r="M27" i="1" s="1"/>
  <c r="M28" i="1" s="1"/>
  <c r="P9" i="1"/>
  <c r="P10" i="1" s="1"/>
  <c r="Q9" i="1"/>
  <c r="Q10" i="1" s="1"/>
  <c r="N8" i="1"/>
  <c r="O10" i="1"/>
  <c r="O11" i="1" s="1"/>
  <c r="M12" i="1"/>
  <c r="M13" i="1" s="1"/>
  <c r="P41" i="1" l="1"/>
  <c r="P42" i="1" s="1"/>
  <c r="P26" i="1"/>
  <c r="P27" i="1" s="1"/>
  <c r="N9" i="1"/>
  <c r="N10" i="1" s="1"/>
  <c r="N11" i="1" s="1"/>
  <c r="P11" i="1"/>
  <c r="P12" i="1" s="1"/>
  <c r="L13" i="1"/>
  <c r="O12" i="1"/>
  <c r="O13" i="1" s="1"/>
  <c r="P28" i="1" l="1"/>
  <c r="Q11" i="1"/>
  <c r="Q12" i="1" s="1"/>
  <c r="Q13" i="1" s="1"/>
  <c r="N12" i="1"/>
  <c r="N13" i="1" s="1"/>
  <c r="P13" i="1"/>
</calcChain>
</file>

<file path=xl/sharedStrings.xml><?xml version="1.0" encoding="utf-8"?>
<sst xmlns="http://schemas.openxmlformats.org/spreadsheetml/2006/main" count="63" uniqueCount="41">
  <si>
    <t>PROYECTO PRIMER PARCIAL</t>
  </si>
  <si>
    <t xml:space="preserve"> </t>
  </si>
  <si>
    <t xml:space="preserve">PRECIOS PLANES 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</si>
  <si>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</si>
  <si>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</si>
  <si>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</si>
  <si>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</si>
  <si>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</si>
  <si>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 xml:space="preserve">Variables Tabla Amortización </t>
  </si>
  <si>
    <t>Banco:</t>
  </si>
  <si>
    <t>Prestamo:</t>
  </si>
  <si>
    <t>Interes Anual (%):</t>
  </si>
  <si>
    <t xml:space="preserve">Plazo (Años): </t>
  </si>
  <si>
    <t>Banco  Pacífico</t>
  </si>
  <si>
    <t xml:space="preserve">Luz Eléctrica </t>
  </si>
  <si>
    <t xml:space="preserve">Agua </t>
  </si>
  <si>
    <t xml:space="preserve">Teléfono </t>
  </si>
  <si>
    <t xml:space="preserve">Internet </t>
  </si>
  <si>
    <t xml:space="preserve">Arriendo </t>
  </si>
  <si>
    <t xml:space="preserve">Publicidad </t>
  </si>
  <si>
    <t xml:space="preserve">SUELDO ANUAL </t>
  </si>
  <si>
    <t xml:space="preserve">Desarrollador Web Junior </t>
  </si>
  <si>
    <t>Desarrollador Web Senior y Supervisor</t>
  </si>
  <si>
    <t>Diseñador Gráfico</t>
  </si>
  <si>
    <t xml:space="preserve">Técnico en computadoras y redes </t>
  </si>
  <si>
    <t xml:space="preserve">Secretaria </t>
  </si>
  <si>
    <t xml:space="preserve">Personal Call Center </t>
  </si>
  <si>
    <t xml:space="preserve">Contadora </t>
  </si>
  <si>
    <t xml:space="preserve">Consultor Web </t>
  </si>
  <si>
    <t xml:space="preserve"> COSTO TOTAL 
MENSUAL</t>
  </si>
  <si>
    <t>Plan personal</t>
  </si>
  <si>
    <t>AÑOS</t>
  </si>
  <si>
    <t>TABLA D INGRESOS TOTALES</t>
  </si>
  <si>
    <t>Utilidad</t>
  </si>
  <si>
    <t>Ingreso total</t>
  </si>
  <si>
    <t>p. anual</t>
  </si>
  <si>
    <t>p.mensual</t>
  </si>
  <si>
    <t>u.anual</t>
  </si>
  <si>
    <t>TABLA D COSTOS TOTALES</t>
  </si>
  <si>
    <t>C.ANUAL</t>
  </si>
  <si>
    <t>TABLA DE 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</si>
</sst>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0" fontId="3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3" fillId="0" borderId="1" xfId="1" applyFont="1" applyBorder="1" applyAlignment="1">
      <alignment horizontal="center" vertical="center"/>
    </xf>
    <xf numFmtId="4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8"/>
  <sheetViews>
    <sheetView tabSelected="1" topLeftCell="D1" zoomScale="90" zoomScaleNormal="90" workbookViewId="0">
      <selection activeCell="N10" sqref="N10"/>
    </sheetView>
  </sheetViews>
  <sheetFormatPr baseColWidth="10" defaultRowHeight="15" x14ac:dyDescent="0.25"/>
  <cols>
    <col min="1" max="1" width="41.7109375" customWidth="1"/>
    <col min="2" max="2" width="18.85546875" customWidth="1"/>
    <col min="3" max="3" width="12.140625" bestFit="1" customWidth="1"/>
    <col min="5" max="5" width="12.140625" bestFit="1" customWidth="1"/>
    <col min="11" max="11" width="14.140625" customWidth="1"/>
    <col min="12" max="12" width="19.7109375" customWidth="1"/>
    <col min="13" max="13" width="20.85546875" customWidth="1"/>
    <col min="14" max="17" width="16.42578125" bestFit="1" customWidth="1"/>
  </cols>
  <sheetData>
    <row r="1" spans="1:80" ht="17.25" x14ac:dyDescent="0.3">
      <c r="A1" s="8" t="s">
        <v>0</v>
      </c>
      <c r="B1" s="3"/>
      <c r="C1" s="3"/>
      <c r="D1" s="3"/>
      <c r="E1" s="3"/>
      <c r="F1" s="3"/>
      <c r="G1" s="3"/>
      <c r="H1" s="3"/>
      <c r="I1" s="3"/>
      <c r="J1" s="3"/>
      <c r="K1" s="23" t="s">
        <v>32</v>
      </c>
      <c r="L1" s="23"/>
      <c r="M1" s="23"/>
      <c r="N1" s="23"/>
      <c r="O1" s="23"/>
      <c r="P1" s="23"/>
      <c r="Q1" s="2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ht="17.25" x14ac:dyDescent="0.3">
      <c r="A2" s="3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ht="49.5" customHeight="1" x14ac:dyDescent="0.3">
      <c r="A3" s="2" t="s">
        <v>2</v>
      </c>
      <c r="B3" s="10" t="s">
        <v>29</v>
      </c>
      <c r="C3" s="3" t="s">
        <v>33</v>
      </c>
      <c r="D3" s="3" t="s">
        <v>37</v>
      </c>
      <c r="E3" s="3" t="s">
        <v>36</v>
      </c>
      <c r="F3" s="3" t="s">
        <v>35</v>
      </c>
      <c r="G3" s="3" t="s">
        <v>39</v>
      </c>
      <c r="H3" s="3"/>
      <c r="I3" s="3"/>
      <c r="J3" s="3"/>
      <c r="K3" s="1" t="s">
        <v>31</v>
      </c>
      <c r="L3" s="13" t="s">
        <v>30</v>
      </c>
      <c r="M3" s="13" t="s">
        <v>3</v>
      </c>
      <c r="N3" s="14" t="s">
        <v>4</v>
      </c>
      <c r="O3" s="13" t="s">
        <v>5</v>
      </c>
      <c r="P3" s="13" t="s">
        <v>6</v>
      </c>
      <c r="Q3" s="13" t="s">
        <v>7</v>
      </c>
      <c r="R3" s="9"/>
      <c r="S3" s="9"/>
      <c r="T3" s="9"/>
      <c r="U3" s="9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ht="17.25" x14ac:dyDescent="0.3">
      <c r="A4" s="4" t="s">
        <v>30</v>
      </c>
      <c r="B4" s="4">
        <f>64.67</f>
        <v>64.67</v>
      </c>
      <c r="C4" s="11">
        <f>B4*1.5%</f>
        <v>0.97004999999999997</v>
      </c>
      <c r="D4" s="11">
        <f>C4*12</f>
        <v>11.640599999999999</v>
      </c>
      <c r="E4" s="7">
        <f>B4+(B4*1.5%)</f>
        <v>65.640050000000002</v>
      </c>
      <c r="F4" s="3">
        <f>E4*12</f>
        <v>787.68060000000003</v>
      </c>
      <c r="G4" s="3">
        <f>B4*12</f>
        <v>776.04</v>
      </c>
      <c r="H4" s="3"/>
      <c r="I4" s="3"/>
      <c r="J4" s="3"/>
      <c r="K4" s="2">
        <v>2014</v>
      </c>
      <c r="L4" s="24">
        <f>F4*10%*0*4</f>
        <v>0</v>
      </c>
      <c r="M4" s="24">
        <f>F5*20%*1*4</f>
        <v>3613.3675199999998</v>
      </c>
      <c r="N4" s="24">
        <f>F6*10%*0*4</f>
        <v>0</v>
      </c>
      <c r="O4" s="24">
        <f>F7*40%*2*4</f>
        <v>18914.663040000003</v>
      </c>
      <c r="P4" s="24">
        <f>F8*5%*0*4</f>
        <v>0</v>
      </c>
      <c r="Q4" s="24">
        <f>F9*15%*1*4</f>
        <v>3096.25344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ht="17.25" x14ac:dyDescent="0.3">
      <c r="A5" s="4" t="s">
        <v>3</v>
      </c>
      <c r="B5" s="4">
        <v>370.83</v>
      </c>
      <c r="C5" s="11">
        <f t="shared" ref="C5:C9" si="0">B5*1.5%</f>
        <v>5.5624499999999992</v>
      </c>
      <c r="D5" s="11">
        <f>C5*12</f>
        <v>66.749399999999994</v>
      </c>
      <c r="E5" s="7">
        <f t="shared" ref="E5:E9" si="1">B5+(B5*1.5%)</f>
        <v>376.39245</v>
      </c>
      <c r="F5" s="3">
        <f t="shared" ref="F5:F9" si="2">E5*12</f>
        <v>4516.7093999999997</v>
      </c>
      <c r="G5" s="3">
        <f t="shared" ref="G5:G9" si="3">B5*12</f>
        <v>4449.96</v>
      </c>
      <c r="H5" s="3"/>
      <c r="I5" s="3"/>
      <c r="J5" s="3"/>
      <c r="K5" s="2">
        <v>2015</v>
      </c>
      <c r="L5" s="24">
        <f>F4*10%*1*7</f>
        <v>551.37642000000005</v>
      </c>
      <c r="M5" s="24">
        <f>F5*20%*1*7</f>
        <v>6323.3931599999996</v>
      </c>
      <c r="N5" s="24">
        <f>F6*10%*1*7</f>
        <v>3162.4639200000006</v>
      </c>
      <c r="O5" s="24">
        <f>F7*40%*3*7</f>
        <v>49650.990480000008</v>
      </c>
      <c r="P5" s="24">
        <f>F8*5%*0*7</f>
        <v>0</v>
      </c>
      <c r="Q5" s="24">
        <f>F9*15%*1*7</f>
        <v>5418.4435199999998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7.25" x14ac:dyDescent="0.3">
      <c r="A6" s="4" t="s">
        <v>4</v>
      </c>
      <c r="B6" s="4">
        <v>370.92</v>
      </c>
      <c r="C6" s="11">
        <f t="shared" si="0"/>
        <v>5.5637999999999996</v>
      </c>
      <c r="D6" s="11">
        <f t="shared" ref="D6:D10" si="4">C6*12</f>
        <v>66.765599999999992</v>
      </c>
      <c r="E6" s="7">
        <f t="shared" si="1"/>
        <v>376.48380000000003</v>
      </c>
      <c r="F6" s="3">
        <f t="shared" si="2"/>
        <v>4517.8056000000006</v>
      </c>
      <c r="G6" s="3">
        <f t="shared" si="3"/>
        <v>4451.04</v>
      </c>
      <c r="H6" s="3"/>
      <c r="I6" s="3"/>
      <c r="J6" s="3"/>
      <c r="K6" s="2">
        <v>2016</v>
      </c>
      <c r="L6" s="24">
        <f>TREND(L4:L5,K4:K5,K6)</f>
        <v>1102.7528399999719</v>
      </c>
      <c r="M6" s="24">
        <f>TREND(M4:M5,K4:K5,K6)</f>
        <v>9033.41879999917</v>
      </c>
      <c r="N6" s="24">
        <f>TREND(N4:N5,K4:K5,K6)</f>
        <v>6324.9278399990872</v>
      </c>
      <c r="O6" s="24">
        <f>TREND(O4:O5,K4:K5,K6)</f>
        <v>80387.317920006812</v>
      </c>
      <c r="P6" s="24">
        <f>TREND(P4:P5,K4:K5,K6)</f>
        <v>0</v>
      </c>
      <c r="Q6" s="24">
        <f>TREND(Q4:Q5,K4:K5,K6)</f>
        <v>7740.6336000002921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ht="17.25" x14ac:dyDescent="0.3">
      <c r="A7" s="4" t="s">
        <v>5</v>
      </c>
      <c r="B7" s="4">
        <v>485.29</v>
      </c>
      <c r="C7" s="11">
        <f t="shared" si="0"/>
        <v>7.27935</v>
      </c>
      <c r="D7" s="11">
        <f t="shared" si="4"/>
        <v>87.352199999999996</v>
      </c>
      <c r="E7" s="7">
        <f t="shared" si="1"/>
        <v>492.56935000000004</v>
      </c>
      <c r="F7" s="3">
        <f t="shared" si="2"/>
        <v>5910.8322000000007</v>
      </c>
      <c r="G7" s="3">
        <f t="shared" si="3"/>
        <v>5823.4800000000005</v>
      </c>
      <c r="H7" s="3"/>
      <c r="I7" s="3"/>
      <c r="J7" s="3"/>
      <c r="K7" s="2">
        <v>2017</v>
      </c>
      <c r="L7" s="24">
        <f>TREND(L4:L6,K4:K6,K7)</f>
        <v>1654.1292600000743</v>
      </c>
      <c r="M7" s="24">
        <f>TREND(M4:M6,K4:K6,K7)</f>
        <v>11743.444439997897</v>
      </c>
      <c r="N7" s="24">
        <f>TREND(N4:N6,K4:K6,K7)</f>
        <v>9487.3917599981651</v>
      </c>
      <c r="O7" s="24">
        <f>TREND(O4:O6,K4:K6,K7)</f>
        <v>111123.64536000788</v>
      </c>
      <c r="P7" s="24">
        <f>TREND(P4:P6,K4:K6,K7)</f>
        <v>0</v>
      </c>
      <c r="Q7" s="24">
        <f>TREND(Q4:Q6,K4:K6,K7)</f>
        <v>10062.82368000038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ht="17.25" x14ac:dyDescent="0.3">
      <c r="A8" s="4" t="s">
        <v>6</v>
      </c>
      <c r="B8" s="4">
        <v>1169.1199999999999</v>
      </c>
      <c r="C8" s="11">
        <f t="shared" si="0"/>
        <v>17.536799999999996</v>
      </c>
      <c r="D8" s="11">
        <f t="shared" si="4"/>
        <v>210.44159999999994</v>
      </c>
      <c r="E8" s="7">
        <f t="shared" si="1"/>
        <v>1186.6568</v>
      </c>
      <c r="F8" s="3">
        <f t="shared" si="2"/>
        <v>14239.881600000001</v>
      </c>
      <c r="G8" s="3">
        <f t="shared" si="3"/>
        <v>14029.439999999999</v>
      </c>
      <c r="H8" s="3"/>
      <c r="I8" s="3"/>
      <c r="K8" s="2">
        <v>2018</v>
      </c>
      <c r="L8" s="24">
        <f>TREND(L4:L7,K4:K7,K8)</f>
        <v>2205.5056799999438</v>
      </c>
      <c r="M8" s="24">
        <f>TREND(M4:M7,K4:K7,K8)</f>
        <v>14453.470079997554</v>
      </c>
      <c r="N8" s="24">
        <f>TREND(N4:N7,K4:K7,K8)</f>
        <v>12649.855679998174</v>
      </c>
      <c r="O8" s="24">
        <f>TREND(O4:O7,K4:K7,K8)</f>
        <v>141859.97280000895</v>
      </c>
      <c r="P8" s="24">
        <f>TREND(P4:P7,K4:K7,K8)</f>
        <v>0</v>
      </c>
      <c r="Q8" s="24">
        <f>TREND(Q4:Q7,K4:K7,K8)</f>
        <v>12385.013760000467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7.25" x14ac:dyDescent="0.3">
      <c r="A9" s="4" t="s">
        <v>7</v>
      </c>
      <c r="B9" s="4">
        <v>423.68</v>
      </c>
      <c r="C9" s="11">
        <f t="shared" si="0"/>
        <v>6.3552</v>
      </c>
      <c r="D9" s="11">
        <f t="shared" si="4"/>
        <v>76.2624</v>
      </c>
      <c r="E9" s="7">
        <f t="shared" si="1"/>
        <v>430.03520000000003</v>
      </c>
      <c r="F9" s="3">
        <f t="shared" si="2"/>
        <v>5160.4224000000004</v>
      </c>
      <c r="G9" s="3">
        <f t="shared" si="3"/>
        <v>5084.16</v>
      </c>
      <c r="H9" s="11"/>
      <c r="I9" s="11"/>
      <c r="K9" s="2">
        <v>2019</v>
      </c>
      <c r="L9" s="24">
        <f>TREND(L4:L8,K4:K8,K9)</f>
        <v>2756.8820999998134</v>
      </c>
      <c r="M9" s="24">
        <f>TREND(M4:M8,K4:K8,K9)</f>
        <v>17163.495719997212</v>
      </c>
      <c r="N9" s="24">
        <f>TREND(N4:N8,K4:K8,K9)</f>
        <v>15812.319599997252</v>
      </c>
      <c r="O9" s="24">
        <f>TREND(O4:O8,K4:K8,K9)</f>
        <v>172596.30024001002</v>
      </c>
      <c r="P9" s="24">
        <f>TREND(P4:P8,K4:K8,K9)</f>
        <v>0</v>
      </c>
      <c r="Q9" s="24">
        <f>TREND(Q4:Q8,K4:K8,K9)</f>
        <v>14707.203840000555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7.25" x14ac:dyDescent="0.3">
      <c r="A10" s="3"/>
      <c r="B10" s="8" t="s">
        <v>34</v>
      </c>
      <c r="C10" s="17">
        <f>SUM(C4:C9)</f>
        <v>43.267649999999989</v>
      </c>
      <c r="D10" s="11">
        <f t="shared" si="4"/>
        <v>519.21179999999981</v>
      </c>
      <c r="E10" s="3"/>
      <c r="F10" s="3"/>
      <c r="G10" s="3"/>
      <c r="H10" s="3"/>
      <c r="I10" s="3"/>
      <c r="J10" s="3"/>
      <c r="K10" s="2">
        <v>2020</v>
      </c>
      <c r="L10" s="24">
        <f>TREND(L4:L9,K4:K9,K10)</f>
        <v>3308.2585199999157</v>
      </c>
      <c r="M10" s="24">
        <f>TREND(M4:M9,K4:K9,K10)</f>
        <v>19873.52135999687</v>
      </c>
      <c r="N10" s="24">
        <f>TREND(N4:N9,K4:K9,K10)</f>
        <v>18974.783519997261</v>
      </c>
      <c r="O10" s="24">
        <f>TREND(O4:O9,K4:K9,K10)</f>
        <v>203332.62768001109</v>
      </c>
      <c r="P10" s="24">
        <f>TREND(P4:P9,K4:K9,K10)</f>
        <v>0</v>
      </c>
      <c r="Q10" s="24">
        <f>TREND(Q4:Q9,K4:K9,K10)</f>
        <v>17029.393920000643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ht="17.25" x14ac:dyDescent="0.3">
      <c r="A11" s="22" t="s">
        <v>8</v>
      </c>
      <c r="B11" s="22"/>
      <c r="C11" s="3"/>
      <c r="D11" s="3"/>
      <c r="E11" s="3"/>
      <c r="F11" s="3"/>
      <c r="G11" s="3"/>
      <c r="H11" s="3"/>
      <c r="I11" s="3"/>
      <c r="J11" s="3"/>
      <c r="K11" s="2">
        <v>2021</v>
      </c>
      <c r="L11" s="24">
        <f>TREND(L4:L10,K4:K10,K11)</f>
        <v>3859.6349400000181</v>
      </c>
      <c r="M11" s="24">
        <f>TREND(M4:M10,K4:K10,K11)</f>
        <v>22583.546999996528</v>
      </c>
      <c r="N11" s="24">
        <f>TREND(N4:N10,K4:K10,K11)</f>
        <v>22137.247439995408</v>
      </c>
      <c r="O11" s="24">
        <f>TREND(O4:O10,K4:K10,K11)</f>
        <v>234068.95512001961</v>
      </c>
      <c r="P11" s="24">
        <f>TREND(P4:P10,K4:K10,K11)</f>
        <v>0</v>
      </c>
      <c r="Q11" s="24">
        <f>TREND(Q4:Q10,K4:K10,K11)</f>
        <v>19351.58400000073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ht="17.25" x14ac:dyDescent="0.3">
      <c r="A12" s="4" t="s">
        <v>9</v>
      </c>
      <c r="B12" s="4" t="s">
        <v>13</v>
      </c>
      <c r="C12" s="3"/>
      <c r="D12" s="3"/>
      <c r="E12" s="3"/>
      <c r="F12" s="3"/>
      <c r="G12" s="3"/>
      <c r="H12" s="3"/>
      <c r="I12" s="3"/>
      <c r="J12" s="3"/>
      <c r="K12" s="2">
        <v>2022</v>
      </c>
      <c r="L12" s="24">
        <f>TREND(L4:L11,K4:K11,K12)</f>
        <v>4411.0113599998876</v>
      </c>
      <c r="M12" s="24">
        <f>TREND(M4:M11,K4:K11,K12)</f>
        <v>25293.572639995255</v>
      </c>
      <c r="N12" s="24">
        <f>TREND(N4:N11,K4:K11,K12)</f>
        <v>25299.711359995417</v>
      </c>
      <c r="O12" s="24">
        <f>TREND(O4:O11,K4:K11,K12)</f>
        <v>264805.28256001323</v>
      </c>
      <c r="P12" s="24">
        <f>TREND(P4:P11,K4:K11,K12)</f>
        <v>0</v>
      </c>
      <c r="Q12" s="24">
        <f>TREND(Q4:Q11,K4:K11,K12)</f>
        <v>21673.774080000818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ht="17.25" x14ac:dyDescent="0.3">
      <c r="A13" s="4" t="s">
        <v>10</v>
      </c>
      <c r="B13" s="5">
        <v>50000</v>
      </c>
      <c r="C13" s="3"/>
      <c r="D13" s="3"/>
      <c r="E13" s="3"/>
      <c r="F13" s="3"/>
      <c r="G13" s="3"/>
      <c r="H13" s="3"/>
      <c r="I13" s="3"/>
      <c r="J13" s="3"/>
      <c r="K13" s="2">
        <v>2023</v>
      </c>
      <c r="L13" s="24">
        <f>TREND(L4:L12,K4:K12,K13)</f>
        <v>4962.3877799997572</v>
      </c>
      <c r="M13" s="24">
        <f>TREND(M4:M12,K4:K12,K13)</f>
        <v>28003.598279993981</v>
      </c>
      <c r="N13" s="24">
        <f>TREND(N4:N12,K4:K12,K13)</f>
        <v>28462.175279995427</v>
      </c>
      <c r="O13" s="24">
        <f>TREND(O4:O12,K4:K12,K13)</f>
        <v>295541.61000002176</v>
      </c>
      <c r="P13" s="24">
        <f>TREND(P4:P12,K4:K12,K13)</f>
        <v>0</v>
      </c>
      <c r="Q13" s="24">
        <f>TREND(Q4:Q12,K4:K12,K13)</f>
        <v>23995.964160001837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ht="17.25" x14ac:dyDescent="0.3">
      <c r="A14" s="4" t="s">
        <v>11</v>
      </c>
      <c r="B14" s="6">
        <v>0.1183</v>
      </c>
      <c r="C14" s="3"/>
      <c r="D14" s="3"/>
      <c r="E14" s="3"/>
      <c r="F14" s="11"/>
      <c r="G14" s="3"/>
      <c r="H14" s="3"/>
      <c r="I14" s="3"/>
      <c r="J14" s="3"/>
      <c r="K14" s="3"/>
      <c r="L14" s="25"/>
      <c r="M14" s="25"/>
      <c r="N14" s="25"/>
      <c r="O14" s="25"/>
      <c r="P14" s="25"/>
      <c r="Q14" s="2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ht="17.25" x14ac:dyDescent="0.3">
      <c r="A15" s="4" t="s">
        <v>12</v>
      </c>
      <c r="B15" s="7"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ht="17.2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23" t="s">
        <v>38</v>
      </c>
      <c r="L16" s="23"/>
      <c r="M16" s="23"/>
      <c r="N16" s="23"/>
      <c r="O16" s="23"/>
      <c r="P16" s="23"/>
      <c r="Q16" s="2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ht="17.25" x14ac:dyDescent="0.3">
      <c r="A17" s="3"/>
      <c r="B17" s="2" t="s">
        <v>20</v>
      </c>
      <c r="C17" s="2">
        <v>2014</v>
      </c>
      <c r="D17" s="2">
        <v>2015</v>
      </c>
      <c r="E17" s="16"/>
      <c r="F17" s="16"/>
      <c r="G17" s="16"/>
      <c r="H17" s="16"/>
      <c r="I17" s="1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 ht="51" x14ac:dyDescent="0.3">
      <c r="A18" s="4" t="s">
        <v>14</v>
      </c>
      <c r="B18" s="4"/>
      <c r="C18" s="4">
        <v>789.61</v>
      </c>
      <c r="D18" s="4">
        <v>1396.98</v>
      </c>
      <c r="E18" s="12"/>
      <c r="F18" s="12"/>
      <c r="G18" s="12"/>
      <c r="H18" s="12"/>
      <c r="I18" s="12"/>
      <c r="J18" s="3"/>
      <c r="K18" s="1" t="s">
        <v>31</v>
      </c>
      <c r="L18" s="13" t="s">
        <v>30</v>
      </c>
      <c r="M18" s="13" t="s">
        <v>3</v>
      </c>
      <c r="N18" s="14" t="s">
        <v>4</v>
      </c>
      <c r="O18" s="13" t="s">
        <v>5</v>
      </c>
      <c r="P18" s="13" t="s">
        <v>6</v>
      </c>
      <c r="Q18" s="13" t="s">
        <v>7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ht="17.25" x14ac:dyDescent="0.3">
      <c r="A19" s="4" t="s">
        <v>15</v>
      </c>
      <c r="B19" s="4"/>
      <c r="C19" s="4">
        <v>177</v>
      </c>
      <c r="D19" s="4">
        <v>358.2</v>
      </c>
      <c r="E19" s="12"/>
      <c r="F19" s="12"/>
      <c r="G19" s="12"/>
      <c r="H19" s="12"/>
      <c r="I19" s="12"/>
      <c r="J19" s="3"/>
      <c r="K19" s="2">
        <v>2014</v>
      </c>
      <c r="L19" s="24">
        <f>G4*4</f>
        <v>3104.16</v>
      </c>
      <c r="M19" s="24">
        <f>G5*4</f>
        <v>17799.84</v>
      </c>
      <c r="N19" s="24">
        <f>G6*4</f>
        <v>17804.16</v>
      </c>
      <c r="O19" s="24">
        <f>G7*4</f>
        <v>23293.920000000002</v>
      </c>
      <c r="P19" s="24">
        <f>G8*4</f>
        <v>56117.759999999995</v>
      </c>
      <c r="Q19" s="24">
        <f>G9*4</f>
        <v>20336.64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 ht="17.25" x14ac:dyDescent="0.3">
      <c r="A20" s="4" t="s">
        <v>16</v>
      </c>
      <c r="B20" s="4"/>
      <c r="C20" s="4">
        <v>1152</v>
      </c>
      <c r="D20" s="4">
        <v>1267</v>
      </c>
      <c r="E20" s="12"/>
      <c r="F20" s="12"/>
      <c r="G20" s="12"/>
      <c r="H20" s="12"/>
      <c r="I20" s="12"/>
      <c r="J20" s="3"/>
      <c r="K20" s="2">
        <v>2015</v>
      </c>
      <c r="L20" s="24">
        <f>G4*7</f>
        <v>5432.28</v>
      </c>
      <c r="M20" s="24">
        <f>G5*7</f>
        <v>31149.72</v>
      </c>
      <c r="N20" s="24">
        <f>G6*7</f>
        <v>31157.279999999999</v>
      </c>
      <c r="O20" s="24">
        <f>G7*7</f>
        <v>40764.36</v>
      </c>
      <c r="P20" s="24">
        <f>G8*7</f>
        <v>98206.079999999987</v>
      </c>
      <c r="Q20" s="24">
        <f>G9*7</f>
        <v>35589.119999999995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 ht="17.25" x14ac:dyDescent="0.3">
      <c r="A21" s="4" t="s">
        <v>17</v>
      </c>
      <c r="B21" s="4"/>
      <c r="C21" s="4">
        <v>6897.6</v>
      </c>
      <c r="D21" s="4">
        <v>6897.6</v>
      </c>
      <c r="E21" s="12"/>
      <c r="F21" s="12"/>
      <c r="G21" s="12"/>
      <c r="H21" s="12"/>
      <c r="I21" s="12"/>
      <c r="J21" s="3"/>
      <c r="K21" s="2">
        <v>2016</v>
      </c>
      <c r="L21" s="24">
        <f>TREND(L19:L20,K19:K20,K21)</f>
        <v>7760.3999999994412</v>
      </c>
      <c r="M21" s="24">
        <f>TREND(M19:M20,K19:K20,K21)</f>
        <v>44499.60000000149</v>
      </c>
      <c r="N21" s="24">
        <f>TREND(N19:N20,K19:K20,K21)</f>
        <v>44510.39999999851</v>
      </c>
      <c r="O21" s="24">
        <f>TREND(O19:O20,K19:K20,K21)</f>
        <v>58234.80000000447</v>
      </c>
      <c r="P21" s="24">
        <f>TREND(P19:P20,K19:K20,K21)</f>
        <v>140294.40000000596</v>
      </c>
      <c r="Q21" s="24">
        <f>TREND(Q19:Q20,K19:K20,K21)</f>
        <v>50841.60000000149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 ht="17.25" x14ac:dyDescent="0.3">
      <c r="A22" s="4" t="s">
        <v>18</v>
      </c>
      <c r="B22" s="4"/>
      <c r="C22" s="4">
        <v>7200</v>
      </c>
      <c r="D22" s="4">
        <v>7200</v>
      </c>
      <c r="E22" s="12"/>
      <c r="F22" s="12"/>
      <c r="G22" s="12"/>
      <c r="H22" s="12"/>
      <c r="I22" s="12"/>
      <c r="J22" s="3"/>
      <c r="K22" s="2">
        <v>2017</v>
      </c>
      <c r="L22" s="24">
        <f>TREND(L19:L21,K19:K21,K22)</f>
        <v>10088.519999999553</v>
      </c>
      <c r="M22" s="24">
        <f>TREND(M19:M21,K19:K21,K22)</f>
        <v>57849.480000000447</v>
      </c>
      <c r="N22" s="24">
        <f>TREND(N19:N21,K19:K21,K22)</f>
        <v>57863.519999999553</v>
      </c>
      <c r="O22" s="24">
        <f>TREND(O19:O21,K19:K21,K22)</f>
        <v>75705.240000002086</v>
      </c>
      <c r="P22" s="24">
        <f>TREND(P19:P21,K19:K21,K22)</f>
        <v>182382.71999999881</v>
      </c>
      <c r="Q22" s="24">
        <f>TREND(Q19:Q21,K19:K21,K22)</f>
        <v>66094.080000005662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 ht="17.25" x14ac:dyDescent="0.3">
      <c r="A23" s="4" t="s">
        <v>19</v>
      </c>
      <c r="B23" s="4"/>
      <c r="C23" s="4">
        <v>1323.72</v>
      </c>
      <c r="D23" s="4">
        <v>1323.72</v>
      </c>
      <c r="E23" s="12"/>
      <c r="F23" s="12"/>
      <c r="G23" s="12"/>
      <c r="H23" s="12"/>
      <c r="I23" s="12"/>
      <c r="J23" s="3"/>
      <c r="K23" s="2">
        <v>2018</v>
      </c>
      <c r="L23" s="24">
        <f>TREND(L19:L22,K19:K22,K23)</f>
        <v>12416.639999999665</v>
      </c>
      <c r="M23" s="24">
        <f>TREND(M19:M22,K19:K22,K23)</f>
        <v>71199.359999999404</v>
      </c>
      <c r="N23" s="24">
        <f>TREND(N19:N22,K19:K22,K23)</f>
        <v>71216.640000000596</v>
      </c>
      <c r="O23" s="24">
        <f>TREND(O19:O22,K19:K22,K23)</f>
        <v>93175.679999999702</v>
      </c>
      <c r="P23" s="24">
        <f>TREND(P19:P22,K19:K22,K23)</f>
        <v>224471.03999999166</v>
      </c>
      <c r="Q23" s="24">
        <f>TREND(Q19:Q22,K19:K22,K23)</f>
        <v>81346.560000009835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 ht="17.2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2">
        <v>2019</v>
      </c>
      <c r="L24" s="24">
        <f>TREND(L19:L23,K19:K23,K24)</f>
        <v>14744.759999998845</v>
      </c>
      <c r="M24" s="24">
        <f>TREND(M19:M23,K19:K23,K24)</f>
        <v>84549.239999998361</v>
      </c>
      <c r="N24" s="24">
        <f>TREND(N19:N23,K19:K23,K24)</f>
        <v>84569.760000001639</v>
      </c>
      <c r="O24" s="24">
        <f>TREND(O19:O23,K19:K23,K24)</f>
        <v>110646.12000000477</v>
      </c>
      <c r="P24" s="24">
        <f>TREND(P19:P23,K19:K23,K24)</f>
        <v>266559.36000001431</v>
      </c>
      <c r="Q24" s="24">
        <f>TREND(Q19:Q23,K19:K23,K24)</f>
        <v>96599.040000014007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 ht="17.2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2">
        <v>2020</v>
      </c>
      <c r="L25" s="24">
        <f>TREND(L19:L24,K19:K24,K25)</f>
        <v>17072.879999998957</v>
      </c>
      <c r="M25" s="24">
        <f>TREND(M19:M24,K19:K24,K25)</f>
        <v>97899.120000001043</v>
      </c>
      <c r="N25" s="24">
        <f>TREND(N19:N24,K19:K24,K25)</f>
        <v>97922.879999998957</v>
      </c>
      <c r="O25" s="24">
        <f>TREND(O19:O24,K19:K24,K25)</f>
        <v>128116.56000000983</v>
      </c>
      <c r="P25" s="24">
        <f>TREND(P19:P24,K19:K24,K25)</f>
        <v>308647.68000000715</v>
      </c>
      <c r="Q25" s="24">
        <f>TREND(Q19:Q24,K19:K24,K25)</f>
        <v>111851.52000001445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 ht="17.25" x14ac:dyDescent="0.3">
      <c r="A26" s="3"/>
      <c r="B26" s="2" t="s">
        <v>20</v>
      </c>
      <c r="C26" s="2">
        <v>2014</v>
      </c>
      <c r="D26" s="2">
        <v>2015</v>
      </c>
      <c r="E26" s="16"/>
      <c r="F26" s="16"/>
      <c r="G26" s="16"/>
      <c r="H26" s="16"/>
      <c r="I26" s="16"/>
      <c r="J26" s="3"/>
      <c r="K26" s="2">
        <v>2021</v>
      </c>
      <c r="L26" s="24">
        <f>TREND(L19:L25,K19:K25,K26)</f>
        <v>19400.999999999069</v>
      </c>
      <c r="M26" s="24">
        <f>TREND(M19:M25,K19:K25,K26)</f>
        <v>111249</v>
      </c>
      <c r="N26" s="24">
        <f>TREND(N19:N25,K19:K25,K26)</f>
        <v>111276</v>
      </c>
      <c r="O26" s="24">
        <f>TREND(O19:O25,K19:K25,K26)</f>
        <v>145587.00000000745</v>
      </c>
      <c r="P26" s="24">
        <f>TREND(P19:P25,K19:K25,K26)</f>
        <v>350736.0000000149</v>
      </c>
      <c r="Q26" s="24">
        <f>TREND(Q19:Q25,K19:K25,K26)</f>
        <v>127104.00000001863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 ht="17.25" x14ac:dyDescent="0.3">
      <c r="A27" s="4" t="s">
        <v>21</v>
      </c>
      <c r="B27" s="4"/>
      <c r="C27" s="4"/>
      <c r="D27" s="4"/>
      <c r="E27" s="12"/>
      <c r="F27" s="12"/>
      <c r="G27" s="12"/>
      <c r="H27" s="12"/>
      <c r="I27" s="12"/>
      <c r="J27" s="3"/>
      <c r="K27" s="2">
        <v>2022</v>
      </c>
      <c r="L27" s="24">
        <f>TREND(L19:L26,K19:K26,K27)</f>
        <v>21729.11999999918</v>
      </c>
      <c r="M27" s="24">
        <f>TREND(M19:M26,K19:K26,K27)</f>
        <v>124598.88000000268</v>
      </c>
      <c r="N27" s="24">
        <f>TREND(N19:N26,K19:K26,K27)</f>
        <v>124629.11999999732</v>
      </c>
      <c r="O27" s="24">
        <f>TREND(O19:O26,K19:K26,K27)</f>
        <v>163057.44000001252</v>
      </c>
      <c r="P27" s="24">
        <f>TREND(P19:P26,K19:K26,K27)</f>
        <v>392824.32000000775</v>
      </c>
      <c r="Q27" s="24">
        <f>TREND(Q19:Q26,K19:K26,K27)</f>
        <v>142356.4800000228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 ht="17.25" x14ac:dyDescent="0.3">
      <c r="A28" s="4" t="s">
        <v>22</v>
      </c>
      <c r="B28" s="4"/>
      <c r="C28" s="4"/>
      <c r="D28" s="4"/>
      <c r="E28" s="12"/>
      <c r="F28" s="12"/>
      <c r="G28" s="12"/>
      <c r="H28" s="12"/>
      <c r="I28" s="12"/>
      <c r="J28" s="3"/>
      <c r="K28" s="2">
        <v>2023</v>
      </c>
      <c r="L28" s="24">
        <f>TREND(L19:L27,K19:K27,K28)</f>
        <v>24057.239999998361</v>
      </c>
      <c r="M28" s="24">
        <f>TREND(M19:M27,K19:K27,K28)</f>
        <v>137948.75999999791</v>
      </c>
      <c r="N28" s="24">
        <f>TREND(N19:N27,K19:K27,K28)</f>
        <v>137982.24000000209</v>
      </c>
      <c r="O28" s="24">
        <f>TREND(O19:O27,K19:K27,K28)</f>
        <v>180527.88000001013</v>
      </c>
      <c r="P28" s="24">
        <f>TREND(P19:P27,K19:K27,K28)</f>
        <v>434912.6400000155</v>
      </c>
      <c r="Q28" s="24">
        <f>TREND(Q19:Q27,K19:K27,K28)</f>
        <v>157608.96000002697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 ht="17.25" x14ac:dyDescent="0.3">
      <c r="A29" s="4" t="s">
        <v>21</v>
      </c>
      <c r="B29" s="4"/>
      <c r="C29" s="4"/>
      <c r="D29" s="4"/>
      <c r="E29" s="12"/>
      <c r="F29" s="12"/>
      <c r="G29" s="12"/>
      <c r="H29" s="12"/>
      <c r="I29" s="1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 ht="17.25" x14ac:dyDescent="0.3">
      <c r="A30" s="4" t="s">
        <v>23</v>
      </c>
      <c r="B30" s="4"/>
      <c r="C30" s="4"/>
      <c r="D30" s="4"/>
      <c r="E30" s="12"/>
      <c r="F30" s="12"/>
      <c r="G30" s="12"/>
      <c r="H30" s="12"/>
      <c r="I30" s="12"/>
      <c r="J30" s="3"/>
      <c r="K30" s="23" t="s">
        <v>40</v>
      </c>
      <c r="L30" s="23"/>
      <c r="M30" s="23"/>
      <c r="N30" s="23"/>
      <c r="O30" s="23"/>
      <c r="P30" s="23"/>
      <c r="Q30" s="2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 ht="17.25" x14ac:dyDescent="0.3">
      <c r="A31" s="4" t="s">
        <v>24</v>
      </c>
      <c r="B31" s="4"/>
      <c r="C31" s="4"/>
      <c r="D31" s="4"/>
      <c r="E31" s="12"/>
      <c r="F31" s="12"/>
      <c r="G31" s="12"/>
      <c r="H31" s="12"/>
      <c r="I31" s="1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 ht="51" x14ac:dyDescent="0.3">
      <c r="A32" s="4"/>
      <c r="B32" s="4"/>
      <c r="C32" s="4"/>
      <c r="D32" s="4"/>
      <c r="E32" s="12"/>
      <c r="F32" s="12"/>
      <c r="G32" s="12"/>
      <c r="H32" s="12"/>
      <c r="I32" s="12"/>
      <c r="J32" s="3"/>
      <c r="K32" s="1" t="s">
        <v>31</v>
      </c>
      <c r="L32" s="13" t="s">
        <v>30</v>
      </c>
      <c r="M32" s="13" t="s">
        <v>3</v>
      </c>
      <c r="N32" s="14" t="s">
        <v>4</v>
      </c>
      <c r="O32" s="13" t="s">
        <v>5</v>
      </c>
      <c r="P32" s="13" t="s">
        <v>6</v>
      </c>
      <c r="Q32" s="13" t="s">
        <v>7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 ht="17.25" x14ac:dyDescent="0.3">
      <c r="A33" s="4" t="s">
        <v>25</v>
      </c>
      <c r="B33" s="4"/>
      <c r="C33" s="4"/>
      <c r="D33" s="4"/>
      <c r="E33" s="12"/>
      <c r="F33" s="12"/>
      <c r="G33" s="12"/>
      <c r="H33" s="12"/>
      <c r="I33" s="12"/>
      <c r="J33" s="3"/>
      <c r="K33" s="2">
        <v>2014</v>
      </c>
      <c r="L33" s="15">
        <f>G18*4</f>
        <v>0</v>
      </c>
      <c r="M33" s="15">
        <f>G19*4</f>
        <v>0</v>
      </c>
      <c r="N33" s="15">
        <f>G20*4</f>
        <v>0</v>
      </c>
      <c r="O33" s="15">
        <f>G21*4</f>
        <v>0</v>
      </c>
      <c r="P33" s="15">
        <f>G22*4</f>
        <v>0</v>
      </c>
      <c r="Q33" s="15">
        <f>G23*4</f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 ht="17.25" x14ac:dyDescent="0.3">
      <c r="A34" s="4" t="s">
        <v>26</v>
      </c>
      <c r="B34" s="4"/>
      <c r="C34" s="4"/>
      <c r="D34" s="4"/>
      <c r="E34" s="12"/>
      <c r="F34" s="12"/>
      <c r="G34" s="12"/>
      <c r="H34" s="12"/>
      <c r="I34" s="12"/>
      <c r="J34" s="3"/>
      <c r="K34" s="2">
        <v>2015</v>
      </c>
      <c r="L34" s="15">
        <f>G18*7</f>
        <v>0</v>
      </c>
      <c r="M34" s="15">
        <f>G19*7</f>
        <v>0</v>
      </c>
      <c r="N34" s="15">
        <f>G20*7</f>
        <v>0</v>
      </c>
      <c r="O34" s="15">
        <f>G21*7</f>
        <v>0</v>
      </c>
      <c r="P34" s="15">
        <f>G22*7</f>
        <v>0</v>
      </c>
      <c r="Q34" s="15">
        <f>G23*7</f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 ht="17.25" x14ac:dyDescent="0.3">
      <c r="A35" s="4" t="s">
        <v>27</v>
      </c>
      <c r="B35" s="4"/>
      <c r="C35" s="4"/>
      <c r="D35" s="4"/>
      <c r="E35" s="12"/>
      <c r="F35" s="12"/>
      <c r="G35" s="12"/>
      <c r="H35" s="12"/>
      <c r="I35" s="12"/>
      <c r="J35" s="3"/>
      <c r="K35" s="2">
        <v>2016</v>
      </c>
      <c r="L35" s="15">
        <f>TREND(L33:L34,K33:K34,K35)</f>
        <v>0</v>
      </c>
      <c r="M35" s="15">
        <f>TREND(M33:M34,K33:K34,K35)</f>
        <v>0</v>
      </c>
      <c r="N35" s="15">
        <f>TREND(N33:N34,K33:K34,K35)</f>
        <v>0</v>
      </c>
      <c r="O35" s="15">
        <f>TREND(O33:O34,K33:K34,K35)</f>
        <v>0</v>
      </c>
      <c r="P35" s="15">
        <f>TREND(P33:P34,K33:K34,K35)</f>
        <v>0</v>
      </c>
      <c r="Q35" s="15">
        <f>TREND(Q33:Q34,K33:K34,K35)</f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 ht="17.25" x14ac:dyDescent="0.3">
      <c r="A36" s="4" t="s">
        <v>28</v>
      </c>
      <c r="B36" s="4"/>
      <c r="C36" s="4"/>
      <c r="D36" s="4"/>
      <c r="E36" s="12"/>
      <c r="F36" s="12"/>
      <c r="G36" s="12"/>
      <c r="H36" s="12"/>
      <c r="I36" s="12"/>
      <c r="J36" s="3"/>
      <c r="K36" s="2">
        <v>2017</v>
      </c>
      <c r="L36" s="15">
        <f>TREND(L33:L35,K33:K35,K36)</f>
        <v>0</v>
      </c>
      <c r="M36" s="15">
        <f>TREND(M33:M35,K33:K35,K36)</f>
        <v>0</v>
      </c>
      <c r="N36" s="15">
        <f>TREND(N33:N35,K33:K35,K36)</f>
        <v>0</v>
      </c>
      <c r="O36" s="15">
        <f>TREND(O33:O35,K33:K35,K36)</f>
        <v>0</v>
      </c>
      <c r="P36" s="15">
        <f>TREND(P33:P35,K33:K35,K36)</f>
        <v>0</v>
      </c>
      <c r="Q36" s="15">
        <f>TREND(Q33:Q35,K33:K35,K36)</f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 ht="17.2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2">
        <v>2018</v>
      </c>
      <c r="L37" s="15">
        <f>TREND(L33:L36,K33:K36,K37)</f>
        <v>0</v>
      </c>
      <c r="M37" s="15">
        <f>TREND(M33:M36,K33:K36,K37)</f>
        <v>0</v>
      </c>
      <c r="N37" s="15">
        <f>TREND(N33:N36,K33:K36,K37)</f>
        <v>0</v>
      </c>
      <c r="O37" s="15">
        <f>TREND(O33:O36,K33:K36,K37)</f>
        <v>0</v>
      </c>
      <c r="P37" s="15">
        <f>TREND(P33:P36,K33:K36,K37)</f>
        <v>0</v>
      </c>
      <c r="Q37" s="15">
        <f>TREND(Q33:Q36,K33:K36,K37)</f>
        <v>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 ht="17.2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2">
        <v>2019</v>
      </c>
      <c r="L38" s="15">
        <f>TREND(L33:L37,K33:K37,K38)</f>
        <v>0</v>
      </c>
      <c r="M38" s="15">
        <f>TREND(M33:M37,K33:K37,K38)</f>
        <v>0</v>
      </c>
      <c r="N38" s="15">
        <f>TREND(N33:N37,K33:K37,K38)</f>
        <v>0</v>
      </c>
      <c r="O38" s="15">
        <f>TREND(O33:O37,K33:K37,K38)</f>
        <v>0</v>
      </c>
      <c r="P38" s="15">
        <f>TREND(P33:P37,K33:K37,K38)</f>
        <v>0</v>
      </c>
      <c r="Q38" s="15">
        <f>TREND(Q33:Q37,K33:K37,K38)</f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 ht="17.25" x14ac:dyDescent="0.3">
      <c r="A39" s="19"/>
      <c r="B39" s="19"/>
      <c r="C39" s="19"/>
      <c r="D39" s="19"/>
      <c r="E39" s="19"/>
      <c r="F39" s="19"/>
      <c r="G39" s="19"/>
      <c r="H39" s="19"/>
      <c r="I39" s="19"/>
      <c r="J39" s="20"/>
      <c r="K39" s="18">
        <v>2020</v>
      </c>
      <c r="L39" s="15">
        <f>TREND(L33:L38,K33:K38,K39)</f>
        <v>0</v>
      </c>
      <c r="M39" s="15">
        <f>TREND(M33:M38,K33:K38,K39)</f>
        <v>0</v>
      </c>
      <c r="N39" s="15">
        <f>TREND(N33:N38,K33:K38,K39)</f>
        <v>0</v>
      </c>
      <c r="O39" s="15">
        <f>TREND(O33:O38,K33:K38,K39)</f>
        <v>0</v>
      </c>
      <c r="P39" s="15">
        <f>TREND(P33:P38,K33:K38,K39)</f>
        <v>0</v>
      </c>
      <c r="Q39" s="15">
        <f>TREND(Q33:Q38,K33:K38,K39)</f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 ht="17.2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21"/>
      <c r="K40" s="18">
        <v>2021</v>
      </c>
      <c r="L40" s="15">
        <f>TREND(L33:L39,K33:K39,K40)</f>
        <v>0</v>
      </c>
      <c r="M40" s="15">
        <f>TREND(M33:M39,K33:K39,K40)</f>
        <v>0</v>
      </c>
      <c r="N40" s="15">
        <f>TREND(N33:N39,K33:K39,K40)</f>
        <v>0</v>
      </c>
      <c r="O40" s="15">
        <f>TREND(O33:O39,K33:K39,K40)</f>
        <v>0</v>
      </c>
      <c r="P40" s="15">
        <f>TREND(P33:P39,K33:K39,K40)</f>
        <v>0</v>
      </c>
      <c r="Q40" s="15">
        <f>TREND(Q33:Q39,K33:K39,K40)</f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 ht="17.2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2">
        <v>2022</v>
      </c>
      <c r="L41" s="15">
        <f>TREND(L33:L40,K33:K40,K41)</f>
        <v>0</v>
      </c>
      <c r="M41" s="15">
        <f>TREND(M33:M40,K33:K40,K41)</f>
        <v>0</v>
      </c>
      <c r="N41" s="15">
        <f>TREND(N33:N40,K33:K40,K41)</f>
        <v>0</v>
      </c>
      <c r="O41" s="15">
        <f>TREND(O33:O40,K33:K40,K41)</f>
        <v>0</v>
      </c>
      <c r="P41" s="15">
        <f>TREND(P33:P40,K33:K40,K41)</f>
        <v>0</v>
      </c>
      <c r="Q41" s="15">
        <f>TREND(Q33:Q40,K33:K40,K41)</f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 ht="17.2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2">
        <v>2023</v>
      </c>
      <c r="L42" s="15">
        <f>TREND(L33:L41,K33:K41,K42)</f>
        <v>0</v>
      </c>
      <c r="M42" s="15">
        <f>TREND(M33:M41,K33:K41,K42)</f>
        <v>0</v>
      </c>
      <c r="N42" s="15">
        <f>TREND(N33:N41,K33:K41,K42)</f>
        <v>0</v>
      </c>
      <c r="O42" s="15">
        <f>TREND(O33:O41,K33:K41,K42)</f>
        <v>0</v>
      </c>
      <c r="P42" s="15">
        <f>TREND(P33:P41,K33:K41,K42)</f>
        <v>0</v>
      </c>
      <c r="Q42" s="15">
        <f>TREND(Q33:Q41,K33:K41,K42)</f>
        <v>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 ht="17.2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 ht="17.2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 ht="17.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 ht="17.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 ht="17.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 ht="17.2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 ht="17.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 ht="17.2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 ht="17.2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 ht="17.2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 ht="17.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 ht="17.2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 ht="17.25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 ht="17.25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 ht="17.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 ht="17.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 ht="17.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 ht="17.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 ht="17.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 ht="17.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 ht="17.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 ht="17.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 ht="17.25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 ht="17.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 ht="17.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 ht="17.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 ht="17.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 ht="17.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 ht="17.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 ht="17.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 ht="17.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 ht="17.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 ht="17.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 ht="17.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 ht="17.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 ht="17.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 ht="17.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 ht="17.2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1:80" ht="17.2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1:80" ht="17.2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1:80" ht="17.2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1:80" ht="17.2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1:80" ht="17.2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1:80" ht="17.2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1:80" ht="17.2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1:80" ht="17.2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1:80" ht="17.2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1:80" ht="17.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1:80" ht="17.2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1:80" ht="17.2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1:80" ht="17.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1:80" ht="17.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1:80" ht="17.2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1:80" ht="17.2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1:80" ht="17.2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1:80" ht="17.2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1:80" ht="17.2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1:80" ht="17.2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1:80" ht="17.2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1:80" ht="17.2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1:80" ht="17.2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1:80" ht="17.2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1:80" ht="17.2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1:80" ht="17.2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1:80" ht="17.2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1:80" ht="17.2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1:80" ht="17.2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1:80" ht="17.2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1:80" ht="17.2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1:80" ht="17.2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1:80" ht="17.2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1:80" ht="17.2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1:80" ht="17.2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1:80" ht="17.2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1:80" ht="17.2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1:80" ht="17.2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1:80" ht="17.2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1:80" ht="17.2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1:80" ht="17.2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1:80" ht="17.2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1:80" ht="17.2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1:80" ht="17.2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1:80" ht="17.2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1:80" ht="17.2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1:80" ht="17.2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1:80" ht="17.2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1:80" ht="17.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1:80" ht="17.2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1:80" ht="17.2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1:80" ht="17.2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1:80" ht="17.2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1:80" ht="17.2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1:80" ht="17.2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1:80" ht="17.2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1:80" ht="17.2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1:80" ht="17.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1:80" ht="17.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1:80" ht="17.2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1:80" ht="17.2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1:80" ht="17.2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1:80" ht="17.2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1:80" ht="17.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1:80" ht="17.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1:80" ht="17.2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1:80" ht="17.2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1:80" ht="17.2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1:80" ht="17.2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1:80" ht="17.2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1:80" ht="17.2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1:80" ht="17.2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1:80" ht="17.2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1:80" ht="17.2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1:80" ht="17.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1:80" ht="17.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1:80" ht="17.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1:80" ht="17.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1:80" ht="17.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1:80" ht="17.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1:80" ht="17.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1:80" ht="17.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1:80" ht="17.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1:80" ht="17.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1:80" ht="17.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1:80" ht="17.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1:80" ht="17.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1:80" ht="17.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1:80" ht="17.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1:80" ht="17.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1:80" ht="17.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1:80" ht="17.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1:80" ht="17.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1:80" ht="17.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1:80" ht="17.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1:80" ht="17.2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1:80" ht="17.2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1:80" ht="17.2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1:80" ht="17.2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1:80" ht="17.2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1:80" ht="17.2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1:80" ht="17.2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1:80" ht="17.2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1:80" ht="17.2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1:80" ht="17.2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1:80" ht="17.2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1:80" ht="17.2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1:80" ht="17.2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1:80" ht="17.2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1:80" ht="17.2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1:80" ht="17.2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1:80" ht="17.2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1:80" ht="17.2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1:80" ht="17.2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1:80" ht="17.2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1:80" ht="17.2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1:80" ht="17.2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1:80" ht="17.2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1:80" ht="17.2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1:80" ht="17.2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1:80" ht="17.2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1:80" ht="17.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1:80" ht="17.2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1:80" ht="17.2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1:80" ht="17.2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1:80" ht="17.2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1:80" ht="17.2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1:80" ht="17.2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1:80" ht="17.2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1:80" ht="17.2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1:80" ht="17.2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1:80" ht="17.2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1:80" ht="17.2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1:80" ht="17.2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1:80" ht="17.2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1:80" ht="17.2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1:80" ht="17.2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1:80" ht="17.2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1:80" ht="17.2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1:80" ht="17.2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1:80" ht="17.2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1:80" ht="17.2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1:80" ht="17.2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1:80" ht="17.2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1:80" ht="17.2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1:80" ht="17.2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1:80" ht="17.2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1:80" ht="17.2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1:80" ht="17.2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1:80" ht="17.2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1:80" ht="17.2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1:80" ht="17.2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1:80" ht="17.2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1:80" ht="17.2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1:80" ht="17.2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1:80" ht="17.2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1:80" ht="17.2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1:80" ht="17.2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1:80" ht="17.2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1:80" ht="17.2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1:80" ht="17.2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1:80" ht="17.2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1:80" ht="17.2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1:80" ht="17.2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1:80" ht="17.2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1:80" ht="17.2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1:80" ht="17.2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1:80" ht="17.2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1:80" ht="17.2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1:80" ht="17.2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1:80" ht="17.2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1:80" ht="17.2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1:80" ht="17.2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1:80" ht="17.2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1:80" ht="17.2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1:80" ht="17.2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1:80" ht="17.2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1:80" ht="17.2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1:80" ht="17.2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1:80" ht="17.2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1:80" ht="17.2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1:80" ht="17.2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1:80" ht="17.2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1:80" ht="17.2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1:80" ht="17.2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1:80" ht="17.2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1:80" ht="17.2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1:80" ht="17.2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1:80" ht="17.2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1:80" ht="17.2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1:80" ht="17.2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1:80" ht="17.2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1:80" ht="17.2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1:80" ht="17.2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1:80" ht="17.2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1:80" ht="17.2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1:80" ht="17.2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1:80" ht="17.2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1:80" ht="17.2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1:80" ht="17.2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1:80" ht="17.2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1:80" ht="17.2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1:80" ht="17.2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1:80" ht="17.2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1:80" ht="17.2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1:80" ht="17.2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1:80" ht="17.2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1:80" ht="17.2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1:80" ht="17.2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1:80" ht="17.2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1:80" ht="17.2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1:80" ht="17.2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1:80" ht="17.2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1:80" ht="17.2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1:80" ht="17.2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1:80" ht="17.2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1:80" ht="17.2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1:80" ht="17.2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1:80" ht="17.2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1:80" ht="17.2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1:80" ht="17.2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spans="1:80" ht="17.2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spans="1:80" ht="17.2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spans="1:80" ht="17.2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spans="1:80" ht="17.2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spans="1:80" ht="17.2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spans="1:80" ht="17.2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spans="1:80" ht="17.2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spans="1:80" ht="17.2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spans="1:80" ht="17.2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spans="1:80" ht="17.2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1:80" ht="17.2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spans="1:80" ht="17.2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spans="1:80" ht="17.2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spans="1:80" ht="17.2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spans="1:80" ht="17.2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spans="1:80" ht="17.2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spans="1:80" ht="17.2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spans="1:80" ht="17.2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spans="1:80" ht="17.2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spans="1:80" ht="17.2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spans="1:80" ht="17.2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spans="1:80" ht="17.2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spans="1:80" ht="17.25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spans="1:80" ht="17.2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spans="1:80" ht="17.2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spans="1:80" ht="17.2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spans="1:80" ht="17.2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</sheetData>
  <mergeCells count="4">
    <mergeCell ref="A11:B11"/>
    <mergeCell ref="K1:Q1"/>
    <mergeCell ref="K16:Q16"/>
    <mergeCell ref="K30:Q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2015-06-28T21:36:49Z</dcterms:created>
  <dcterms:modified xsi:type="dcterms:W3CDTF">2015-07-06T00:33:30Z</dcterms:modified>
</cp:coreProperties>
</file>