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clase" sheetId="1" r:id="rId1"/>
    <sheet name="practica" sheetId="2" r:id="rId2"/>
  </sheets>
  <calcPr calcId="144525"/>
</workbook>
</file>

<file path=xl/calcChain.xml><?xml version="1.0" encoding="utf-8"?>
<calcChain xmlns="http://schemas.openxmlformats.org/spreadsheetml/2006/main">
  <c r="F7" i="2" l="1"/>
  <c r="R21" i="1"/>
  <c r="R19" i="2" l="1"/>
  <c r="R18" i="2"/>
  <c r="Q19" i="2"/>
  <c r="Q18" i="2"/>
  <c r="Q17" i="2"/>
  <c r="I19" i="2"/>
  <c r="J19" i="2" s="1"/>
  <c r="K19" i="2" s="1"/>
  <c r="C14" i="2"/>
  <c r="C15" i="2"/>
  <c r="C11" i="2"/>
  <c r="C12" i="2"/>
  <c r="C9" i="2"/>
  <c r="C8" i="2"/>
  <c r="C7" i="2"/>
  <c r="L19" i="2" l="1"/>
  <c r="M19" i="2" s="1"/>
  <c r="R17" i="2"/>
  <c r="AD65" i="1"/>
  <c r="AA65" i="1"/>
  <c r="X66" i="1" l="1"/>
  <c r="T66" i="1"/>
  <c r="F45" i="1"/>
  <c r="I45" i="1"/>
  <c r="M60" i="1"/>
  <c r="M54" i="1"/>
  <c r="M48" i="1"/>
  <c r="W26" i="1"/>
  <c r="T26" i="1"/>
  <c r="Q26" i="1"/>
  <c r="M42" i="1"/>
  <c r="M36" i="1"/>
  <c r="M30" i="1"/>
  <c r="I28" i="1"/>
  <c r="M21" i="1"/>
  <c r="I21" i="1"/>
  <c r="C21" i="1"/>
  <c r="F21" i="1"/>
  <c r="N2" i="1"/>
  <c r="I2" i="1"/>
  <c r="F2" i="1"/>
  <c r="C2" i="1" l="1"/>
</calcChain>
</file>

<file path=xl/sharedStrings.xml><?xml version="1.0" encoding="utf-8"?>
<sst xmlns="http://schemas.openxmlformats.org/spreadsheetml/2006/main" count="109" uniqueCount="72">
  <si>
    <t>CONTAR</t>
  </si>
  <si>
    <t>CONTAR.SI</t>
  </si>
  <si>
    <t>CONTARA</t>
  </si>
  <si>
    <t>COVARIANCE.P</t>
  </si>
  <si>
    <t>DESVEST.M</t>
  </si>
  <si>
    <t>DESVEST.P</t>
  </si>
  <si>
    <t>DISTR.CHICUAD</t>
  </si>
  <si>
    <t>DISTR.NORM.N</t>
  </si>
  <si>
    <t>x</t>
  </si>
  <si>
    <t>gl</t>
  </si>
  <si>
    <t>acumulado</t>
  </si>
  <si>
    <t>media</t>
  </si>
  <si>
    <t>Desviacion Estandard</t>
  </si>
  <si>
    <t>FRECUENCIA</t>
  </si>
  <si>
    <t>INTERVALO.CONFIANZA.NORM</t>
  </si>
  <si>
    <t>alfa</t>
  </si>
  <si>
    <t>Tamaño</t>
  </si>
  <si>
    <t>INTERVALO.CONFIANZA.T</t>
  </si>
  <si>
    <t>INV.CHICUAD</t>
  </si>
  <si>
    <t>probabilidad</t>
  </si>
  <si>
    <t>grados libertad</t>
  </si>
  <si>
    <t>INV.NORM.ESTAND</t>
  </si>
  <si>
    <t>MAX</t>
  </si>
  <si>
    <t>MEDIANA</t>
  </si>
  <si>
    <t>MODA.UNO</t>
  </si>
  <si>
    <t>NORMALIZACION</t>
  </si>
  <si>
    <t>X</t>
  </si>
  <si>
    <t>Media</t>
  </si>
  <si>
    <t>Desviacion Estandar</t>
  </si>
  <si>
    <t>PERMUTACIONES</t>
  </si>
  <si>
    <t>Numero</t>
  </si>
  <si>
    <t>PROBABILIDAD</t>
  </si>
  <si>
    <t>rango x</t>
  </si>
  <si>
    <t>rango probabilidad</t>
  </si>
  <si>
    <t>limite inf</t>
  </si>
  <si>
    <t>PROMEDIO</t>
  </si>
  <si>
    <t>PROMEDIO.SI</t>
  </si>
  <si>
    <t>PRONOSTICO</t>
  </si>
  <si>
    <t>MES</t>
  </si>
  <si>
    <t>VENTA</t>
  </si>
  <si>
    <t>TENDENCIA</t>
  </si>
  <si>
    <t>edad</t>
  </si>
  <si>
    <t>No</t>
  </si>
  <si>
    <t>VAR.P</t>
  </si>
  <si>
    <t>Carlos</t>
  </si>
  <si>
    <t>Juan</t>
  </si>
  <si>
    <t>Roberto</t>
  </si>
  <si>
    <t>Rodrigo</t>
  </si>
  <si>
    <t>Jose</t>
  </si>
  <si>
    <t>Luis</t>
  </si>
  <si>
    <t>Santiago</t>
  </si>
  <si>
    <t>Mateo</t>
  </si>
  <si>
    <t>Andres</t>
  </si>
  <si>
    <t>Rodolfo</t>
  </si>
  <si>
    <t>VAR.S</t>
  </si>
  <si>
    <t>Año</t>
  </si>
  <si>
    <t>Venta</t>
  </si>
  <si>
    <t>emelec</t>
  </si>
  <si>
    <t>Aucas</t>
  </si>
  <si>
    <t>Barcelona</t>
  </si>
  <si>
    <t>Liga</t>
  </si>
  <si>
    <t>Quito</t>
  </si>
  <si>
    <t>Cuenca</t>
  </si>
  <si>
    <t>aucas</t>
  </si>
  <si>
    <t>{55;60}</t>
  </si>
  <si>
    <t>{60;65}</t>
  </si>
  <si>
    <t>{65;70}</t>
  </si>
  <si>
    <t>Mayor 60</t>
  </si>
  <si>
    <t>Menor o igual a 50</t>
  </si>
  <si>
    <t>PORCENTAJE</t>
  </si>
  <si>
    <t>barcelona</t>
  </si>
  <si>
    <t>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</si>
</sst>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6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10" fontId="0" fillId="0" borderId="0" xfId="0" applyNumberFormat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6" xfId="0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0" fontId="1" fillId="3" borderId="5" xfId="0" applyFont="1" applyFill="1" applyBorder="1"/>
    <xf numFmtId="0" fontId="0" fillId="3" borderId="8" xfId="0" applyFill="1" applyBorder="1"/>
    <xf numFmtId="0" fontId="0" fillId="3" borderId="6" xfId="0" applyFill="1" applyBorder="1"/>
    <xf numFmtId="0" fontId="0" fillId="4" borderId="1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8" xfId="0" applyFill="1" applyBorder="1"/>
    <xf numFmtId="0" fontId="0" fillId="4" borderId="6" xfId="0" applyFill="1" applyBorder="1"/>
    <xf numFmtId="2" fontId="0" fillId="3" borderId="6" xfId="0" applyNumberFormat="1" applyFill="1" applyBorder="1"/>
    <xf numFmtId="0" fontId="1" fillId="6" borderId="1" xfId="0" applyFon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1" fillId="6" borderId="10" xfId="0" applyFont="1" applyFill="1" applyBorder="1"/>
    <xf numFmtId="0" fontId="0" fillId="6" borderId="11" xfId="0" applyFill="1" applyBorder="1"/>
    <xf numFmtId="0" fontId="0" fillId="6" borderId="12" xfId="0" applyFill="1" applyBorder="1"/>
    <xf numFmtId="0" fontId="1" fillId="4" borderId="1" xfId="0" applyFont="1" applyFill="1" applyBorder="1"/>
    <xf numFmtId="0" fontId="0" fillId="4" borderId="5" xfId="0" applyFill="1" applyBorder="1"/>
    <xf numFmtId="0" fontId="1" fillId="4" borderId="10" xfId="0" applyFont="1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3" xfId="0" applyFill="1" applyBorder="1"/>
    <xf numFmtId="0" fontId="0" fillId="4" borderId="9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5" borderId="19" xfId="0" applyFill="1" applyBorder="1"/>
    <xf numFmtId="0" fontId="0" fillId="5" borderId="20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0" fontId="0" fillId="0" borderId="6" xfId="0" applyNumberFormat="1" applyBorder="1"/>
    <xf numFmtId="0" fontId="3" fillId="0" borderId="21" xfId="0" applyFont="1" applyBorder="1"/>
    <xf numFmtId="0" fontId="3" fillId="0" borderId="15" xfId="0" applyFont="1" applyBorder="1"/>
    <xf numFmtId="0" fontId="2" fillId="0" borderId="7" xfId="0" applyFont="1" applyBorder="1"/>
    <xf numFmtId="0" fontId="2" fillId="0" borderId="0" xfId="0" applyFont="1" applyBorder="1"/>
    <xf numFmtId="0" fontId="2" fillId="0" borderId="8" xfId="0" applyFont="1" applyBorder="1"/>
    <xf numFmtId="0" fontId="4" fillId="0" borderId="1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0" xfId="0" applyFont="1" applyBorder="1"/>
    <xf numFmtId="1" fontId="4" fillId="0" borderId="0" xfId="0" applyNumberFormat="1" applyFont="1" applyBorder="1"/>
    <xf numFmtId="1" fontId="4" fillId="0" borderId="8" xfId="0" applyNumberFormat="1" applyFont="1" applyBorder="1"/>
    <xf numFmtId="0" fontId="4" fillId="0" borderId="8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84"/>
  <sheetViews>
    <sheetView zoomScale="80" zoomScaleNormal="80" workbookViewId="0">
      <selection activeCell="P40" sqref="P40"/>
    </sheetView>
  </sheetViews>
  <sheetFormatPr baseColWidth="10" defaultColWidth="9.140625" defaultRowHeight="15" x14ac:dyDescent="0.25"/>
  <cols>
    <col min="2" max="2" width="12.7109375" customWidth="1"/>
    <col min="5" max="5" width="13" bestFit="1" customWidth="1"/>
    <col min="6" max="6" width="11.85546875" bestFit="1" customWidth="1"/>
    <col min="8" max="8" width="15.5703125" customWidth="1"/>
    <col min="9" max="9" width="9.42578125" bestFit="1" customWidth="1"/>
    <col min="10" max="10" width="10.5703125" bestFit="1" customWidth="1"/>
    <col min="11" max="11" width="29" bestFit="1" customWidth="1"/>
    <col min="12" max="12" width="9.140625" customWidth="1"/>
    <col min="13" max="13" width="23.42578125" customWidth="1"/>
    <col min="16" max="16" width="19.85546875" bestFit="1" customWidth="1"/>
    <col min="17" max="17" width="18.42578125" bestFit="1" customWidth="1"/>
    <col min="18" max="19" width="12.7109375" bestFit="1" customWidth="1"/>
    <col min="22" max="22" width="11.7109375" bestFit="1" customWidth="1"/>
    <col min="30" max="30" width="10.5703125" bestFit="1" customWidth="1"/>
  </cols>
  <sheetData>
    <row r="1" spans="2:14" ht="15.75" thickBot="1" x14ac:dyDescent="0.3">
      <c r="L1" s="7"/>
    </row>
    <row r="2" spans="2:14" x14ac:dyDescent="0.25">
      <c r="B2" s="39" t="s">
        <v>0</v>
      </c>
      <c r="C2" s="40">
        <f>COUNT(B4:B8)</f>
        <v>5</v>
      </c>
      <c r="E2" s="39" t="s">
        <v>1</v>
      </c>
      <c r="F2" s="40">
        <f>COUNTIF(E4:E17,1)</f>
        <v>3</v>
      </c>
      <c r="H2" s="39" t="s">
        <v>2</v>
      </c>
      <c r="I2" s="40">
        <f>COUNTA(H4:H17)</f>
        <v>12</v>
      </c>
      <c r="K2" s="45" t="s">
        <v>3</v>
      </c>
      <c r="L2" s="6"/>
      <c r="M2" s="39"/>
      <c r="N2" s="40">
        <f>_xlfn.COVARIANCE.P(K4:K17,M4:M17)</f>
        <v>-1.1377551020408165</v>
      </c>
    </row>
    <row r="3" spans="2:14" x14ac:dyDescent="0.25">
      <c r="B3" s="41"/>
      <c r="C3" s="42"/>
      <c r="E3" s="41"/>
      <c r="F3" s="42"/>
      <c r="H3" s="41"/>
      <c r="I3" s="42"/>
      <c r="K3" s="46"/>
      <c r="L3" s="7"/>
      <c r="M3" s="41"/>
      <c r="N3" s="42"/>
    </row>
    <row r="4" spans="2:14" x14ac:dyDescent="0.25">
      <c r="B4" s="41">
        <v>1</v>
      </c>
      <c r="C4" s="42"/>
      <c r="E4" s="41">
        <v>1</v>
      </c>
      <c r="F4" s="42"/>
      <c r="H4" s="41">
        <v>1</v>
      </c>
      <c r="I4" s="42"/>
      <c r="K4" s="46">
        <v>1</v>
      </c>
      <c r="L4" s="7"/>
      <c r="M4" s="41">
        <v>4</v>
      </c>
      <c r="N4" s="42"/>
    </row>
    <row r="5" spans="2:14" x14ac:dyDescent="0.25">
      <c r="B5" s="41">
        <v>2</v>
      </c>
      <c r="C5" s="42"/>
      <c r="E5" s="41">
        <v>2</v>
      </c>
      <c r="F5" s="42"/>
      <c r="H5" s="41">
        <v>2</v>
      </c>
      <c r="I5" s="42"/>
      <c r="K5" s="46">
        <v>2</v>
      </c>
      <c r="L5" s="7"/>
      <c r="M5" s="41">
        <v>5</v>
      </c>
      <c r="N5" s="42"/>
    </row>
    <row r="6" spans="2:14" x14ac:dyDescent="0.25">
      <c r="B6" s="41">
        <v>3</v>
      </c>
      <c r="C6" s="42"/>
      <c r="E6" s="41">
        <v>1</v>
      </c>
      <c r="F6" s="42"/>
      <c r="H6" s="41">
        <v>1</v>
      </c>
      <c r="I6" s="42"/>
      <c r="K6" s="46">
        <v>1</v>
      </c>
      <c r="L6" s="7"/>
      <c r="M6" s="41">
        <v>6</v>
      </c>
      <c r="N6" s="42"/>
    </row>
    <row r="7" spans="2:14" x14ac:dyDescent="0.25">
      <c r="B7" s="41">
        <v>4</v>
      </c>
      <c r="C7" s="42"/>
      <c r="E7" s="41">
        <v>3</v>
      </c>
      <c r="F7" s="42"/>
      <c r="H7" s="41">
        <v>3</v>
      </c>
      <c r="I7" s="42"/>
      <c r="K7" s="46">
        <v>3</v>
      </c>
      <c r="L7" s="7"/>
      <c r="M7" s="41">
        <v>7</v>
      </c>
      <c r="N7" s="42"/>
    </row>
    <row r="8" spans="2:14" ht="15.75" thickBot="1" x14ac:dyDescent="0.3">
      <c r="B8" s="43">
        <v>5</v>
      </c>
      <c r="C8" s="44"/>
      <c r="E8" s="41">
        <v>2</v>
      </c>
      <c r="F8" s="42"/>
      <c r="H8" s="41">
        <v>2</v>
      </c>
      <c r="I8" s="42"/>
      <c r="K8" s="46">
        <v>2</v>
      </c>
      <c r="L8" s="7"/>
      <c r="M8" s="41">
        <v>7</v>
      </c>
      <c r="N8" s="42"/>
    </row>
    <row r="9" spans="2:14" x14ac:dyDescent="0.25">
      <c r="E9" s="41">
        <v>3</v>
      </c>
      <c r="F9" s="42"/>
      <c r="H9" s="41">
        <v>3</v>
      </c>
      <c r="I9" s="42"/>
      <c r="K9" s="46">
        <v>3</v>
      </c>
      <c r="L9" s="8"/>
      <c r="M9" s="41">
        <v>4</v>
      </c>
      <c r="N9" s="42"/>
    </row>
    <row r="10" spans="2:14" x14ac:dyDescent="0.25">
      <c r="E10" s="41">
        <v>4</v>
      </c>
      <c r="F10" s="42"/>
      <c r="H10" s="41">
        <v>4</v>
      </c>
      <c r="I10" s="42"/>
      <c r="K10" s="46">
        <v>4</v>
      </c>
      <c r="L10" s="8"/>
      <c r="M10" s="41">
        <v>3</v>
      </c>
      <c r="N10" s="42"/>
    </row>
    <row r="11" spans="2:14" x14ac:dyDescent="0.25">
      <c r="E11" s="41">
        <v>5</v>
      </c>
      <c r="F11" s="42"/>
      <c r="H11" s="41">
        <v>5</v>
      </c>
      <c r="I11" s="42"/>
      <c r="K11" s="46">
        <v>5</v>
      </c>
      <c r="L11" s="8"/>
      <c r="M11" s="41">
        <v>3</v>
      </c>
      <c r="N11" s="42"/>
    </row>
    <row r="12" spans="2:14" x14ac:dyDescent="0.25">
      <c r="E12" s="41">
        <v>4</v>
      </c>
      <c r="F12" s="42"/>
      <c r="H12" s="41"/>
      <c r="I12" s="42"/>
      <c r="K12" s="46">
        <v>4</v>
      </c>
      <c r="L12" s="8"/>
      <c r="M12" s="41">
        <v>3</v>
      </c>
      <c r="N12" s="42"/>
    </row>
    <row r="13" spans="2:14" x14ac:dyDescent="0.25">
      <c r="E13" s="41">
        <v>2</v>
      </c>
      <c r="F13" s="42"/>
      <c r="H13" s="41">
        <v>2</v>
      </c>
      <c r="I13" s="42"/>
      <c r="K13" s="46">
        <v>2</v>
      </c>
      <c r="L13" s="8"/>
      <c r="M13" s="41">
        <v>3</v>
      </c>
      <c r="N13" s="42"/>
    </row>
    <row r="14" spans="2:14" x14ac:dyDescent="0.25">
      <c r="E14" s="41">
        <v>6</v>
      </c>
      <c r="F14" s="42"/>
      <c r="H14" s="41">
        <v>6</v>
      </c>
      <c r="I14" s="42"/>
      <c r="K14" s="46">
        <v>6</v>
      </c>
      <c r="L14" s="8"/>
      <c r="M14" s="41">
        <v>3</v>
      </c>
      <c r="N14" s="42"/>
    </row>
    <row r="15" spans="2:14" x14ac:dyDescent="0.25">
      <c r="E15" s="41">
        <v>1</v>
      </c>
      <c r="F15" s="42"/>
      <c r="H15" s="41">
        <v>1</v>
      </c>
      <c r="I15" s="42"/>
      <c r="K15" s="46">
        <v>1</v>
      </c>
      <c r="L15" s="8"/>
      <c r="M15" s="41">
        <v>6</v>
      </c>
      <c r="N15" s="42"/>
    </row>
    <row r="16" spans="2:14" x14ac:dyDescent="0.25">
      <c r="E16" s="41">
        <v>6</v>
      </c>
      <c r="F16" s="42"/>
      <c r="H16" s="41"/>
      <c r="I16" s="42"/>
      <c r="K16" s="46">
        <v>6</v>
      </c>
      <c r="L16" s="8"/>
      <c r="M16" s="41">
        <v>2</v>
      </c>
      <c r="N16" s="42"/>
    </row>
    <row r="17" spans="2:23" ht="15.75" thickBot="1" x14ac:dyDescent="0.3">
      <c r="E17" s="43">
        <v>5</v>
      </c>
      <c r="F17" s="44"/>
      <c r="H17" s="43">
        <v>5</v>
      </c>
      <c r="I17" s="44"/>
      <c r="K17" s="47">
        <v>5</v>
      </c>
      <c r="L17" s="8"/>
      <c r="M17" s="43">
        <v>9</v>
      </c>
      <c r="N17" s="44"/>
    </row>
    <row r="18" spans="2:23" x14ac:dyDescent="0.25">
      <c r="L18" s="7"/>
    </row>
    <row r="19" spans="2:23" x14ac:dyDescent="0.25">
      <c r="L19" s="7"/>
    </row>
    <row r="20" spans="2:23" ht="15.75" thickBot="1" x14ac:dyDescent="0.3">
      <c r="L20" s="7"/>
    </row>
    <row r="21" spans="2:23" x14ac:dyDescent="0.25">
      <c r="B21" s="48" t="s">
        <v>4</v>
      </c>
      <c r="C21" s="32">
        <f>_xlfn.STDEV.S(B23:B36)</f>
        <v>1.8050600428356278</v>
      </c>
      <c r="E21" s="48" t="s">
        <v>5</v>
      </c>
      <c r="F21" s="32">
        <f>_xlfn.STDEV.P(E23:E36)</f>
        <v>1.7393993802694172</v>
      </c>
      <c r="H21" s="48" t="s">
        <v>6</v>
      </c>
      <c r="I21" s="32">
        <f>_xlfn.CHISQ.DIST(I23,I24,I25)</f>
        <v>0.8646647167633873</v>
      </c>
      <c r="K21" s="50" t="s">
        <v>7</v>
      </c>
      <c r="L21" s="6"/>
      <c r="M21" s="53">
        <f>_xlfn.NORM.DIST(M23,M24,M25,M26)</f>
        <v>1.4695915665703701E-9</v>
      </c>
      <c r="P21" s="6"/>
      <c r="Q21" s="15" t="s">
        <v>21</v>
      </c>
      <c r="R21" s="16">
        <f>_xlfn.NORM.S.INV(R23)</f>
        <v>-0.52440051270804089</v>
      </c>
    </row>
    <row r="22" spans="2:23" x14ac:dyDescent="0.25">
      <c r="B22" s="33"/>
      <c r="C22" s="35"/>
      <c r="E22" s="33"/>
      <c r="F22" s="35"/>
      <c r="H22" s="33"/>
      <c r="I22" s="35"/>
      <c r="K22" s="51"/>
      <c r="L22" s="7"/>
      <c r="M22" s="51"/>
      <c r="P22" s="7"/>
      <c r="Q22" s="17"/>
      <c r="R22" s="18"/>
    </row>
    <row r="23" spans="2:23" ht="15.75" thickBot="1" x14ac:dyDescent="0.3">
      <c r="B23" s="33">
        <v>1</v>
      </c>
      <c r="C23" s="35"/>
      <c r="E23" s="33">
        <v>1</v>
      </c>
      <c r="F23" s="35"/>
      <c r="H23" s="33" t="s">
        <v>8</v>
      </c>
      <c r="I23" s="35">
        <v>4</v>
      </c>
      <c r="K23" s="51" t="s">
        <v>8</v>
      </c>
      <c r="L23" s="7"/>
      <c r="M23" s="51">
        <v>5</v>
      </c>
      <c r="O23" s="2"/>
      <c r="P23" s="7"/>
      <c r="Q23" s="19" t="s">
        <v>19</v>
      </c>
      <c r="R23" s="20">
        <v>0.3</v>
      </c>
    </row>
    <row r="24" spans="2:23" x14ac:dyDescent="0.25">
      <c r="B24" s="33">
        <v>2</v>
      </c>
      <c r="C24" s="35"/>
      <c r="E24" s="33">
        <v>2</v>
      </c>
      <c r="F24" s="35"/>
      <c r="H24" s="33" t="s">
        <v>9</v>
      </c>
      <c r="I24" s="35">
        <v>2</v>
      </c>
      <c r="J24" s="7"/>
      <c r="K24" s="51" t="s">
        <v>11</v>
      </c>
      <c r="L24" s="7"/>
      <c r="M24" s="51">
        <v>12.3</v>
      </c>
      <c r="P24" s="7"/>
      <c r="Q24" s="7"/>
    </row>
    <row r="25" spans="2:23" ht="15.75" thickBot="1" x14ac:dyDescent="0.3">
      <c r="B25" s="33">
        <v>1</v>
      </c>
      <c r="C25" s="35"/>
      <c r="E25" s="33">
        <v>1</v>
      </c>
      <c r="F25" s="35"/>
      <c r="H25" s="49" t="s">
        <v>10</v>
      </c>
      <c r="I25" s="37">
        <v>1</v>
      </c>
      <c r="J25" s="7"/>
      <c r="K25" s="51" t="s">
        <v>12</v>
      </c>
      <c r="L25" s="7"/>
      <c r="M25" s="51">
        <v>1.23</v>
      </c>
      <c r="P25" s="7"/>
      <c r="Q25" s="7"/>
    </row>
    <row r="26" spans="2:23" ht="15.75" thickBot="1" x14ac:dyDescent="0.3">
      <c r="B26" s="33">
        <v>3</v>
      </c>
      <c r="C26" s="35"/>
      <c r="E26" s="33">
        <v>3</v>
      </c>
      <c r="F26" s="35"/>
      <c r="H26" s="7"/>
      <c r="I26" s="7"/>
      <c r="J26" s="7"/>
      <c r="K26" s="52" t="s">
        <v>10</v>
      </c>
      <c r="L26" s="7"/>
      <c r="M26" s="52">
        <v>1</v>
      </c>
      <c r="P26" s="15" t="s">
        <v>22</v>
      </c>
      <c r="Q26" s="16">
        <f>MAX(P28:P41)</f>
        <v>27</v>
      </c>
      <c r="S26" s="15" t="s">
        <v>23</v>
      </c>
      <c r="T26" s="16">
        <f>MEDIAN(S28:S41)</f>
        <v>14</v>
      </c>
      <c r="V26" s="15" t="s">
        <v>24</v>
      </c>
      <c r="W26" s="16">
        <f>_xlfn.MODE.SNGL(V28:V41)</f>
        <v>9</v>
      </c>
    </row>
    <row r="27" spans="2:23" ht="15.75" thickBot="1" x14ac:dyDescent="0.3">
      <c r="B27" s="33">
        <v>2</v>
      </c>
      <c r="C27" s="35"/>
      <c r="E27" s="33">
        <v>2</v>
      </c>
      <c r="F27" s="35"/>
      <c r="H27" s="7"/>
      <c r="I27" s="7"/>
      <c r="J27" s="7"/>
      <c r="L27" s="7"/>
      <c r="P27" s="17"/>
      <c r="Q27" s="18"/>
      <c r="S27" s="17"/>
      <c r="T27" s="18"/>
      <c r="V27" s="17"/>
      <c r="W27" s="18"/>
    </row>
    <row r="28" spans="2:23" x14ac:dyDescent="0.25">
      <c r="B28" s="33">
        <v>3</v>
      </c>
      <c r="C28" s="35"/>
      <c r="E28" s="33">
        <v>3</v>
      </c>
      <c r="F28" s="35"/>
      <c r="H28" s="48" t="s">
        <v>13</v>
      </c>
      <c r="I28" s="32">
        <f>FREQUENCY(H30:H43,1)</f>
        <v>3</v>
      </c>
      <c r="J28" s="7"/>
      <c r="L28" s="7"/>
      <c r="P28" s="17">
        <v>1</v>
      </c>
      <c r="Q28" s="18"/>
      <c r="S28" s="17">
        <v>1</v>
      </c>
      <c r="T28" s="18"/>
      <c r="V28" s="17">
        <v>1</v>
      </c>
      <c r="W28" s="18"/>
    </row>
    <row r="29" spans="2:23" ht="15.75" thickBot="1" x14ac:dyDescent="0.3">
      <c r="B29" s="33">
        <v>4</v>
      </c>
      <c r="C29" s="35"/>
      <c r="E29" s="33">
        <v>4</v>
      </c>
      <c r="F29" s="35"/>
      <c r="H29" s="33"/>
      <c r="I29" s="35"/>
      <c r="J29" s="7"/>
      <c r="L29" s="7"/>
      <c r="P29" s="17">
        <v>3</v>
      </c>
      <c r="Q29" s="18"/>
      <c r="S29" s="17">
        <v>3</v>
      </c>
      <c r="T29" s="18"/>
      <c r="V29" s="17">
        <v>3</v>
      </c>
      <c r="W29" s="18"/>
    </row>
    <row r="30" spans="2:23" x14ac:dyDescent="0.25">
      <c r="B30" s="33">
        <v>5</v>
      </c>
      <c r="C30" s="35"/>
      <c r="E30" s="33">
        <v>5</v>
      </c>
      <c r="F30" s="35"/>
      <c r="H30" s="33">
        <v>1</v>
      </c>
      <c r="I30" s="35"/>
      <c r="J30" s="7"/>
      <c r="K30" s="50" t="s">
        <v>14</v>
      </c>
      <c r="L30" s="6"/>
      <c r="M30" s="53">
        <f>_xlfn.CONFIDENCE.NORM(M32,M33,M34)</f>
        <v>1.2306332285858661</v>
      </c>
      <c r="P30" s="17">
        <v>5</v>
      </c>
      <c r="Q30" s="18"/>
      <c r="S30" s="17">
        <v>5</v>
      </c>
      <c r="T30" s="18"/>
      <c r="V30" s="17">
        <v>5</v>
      </c>
      <c r="W30" s="18"/>
    </row>
    <row r="31" spans="2:23" x14ac:dyDescent="0.25">
      <c r="B31" s="33">
        <v>4</v>
      </c>
      <c r="C31" s="35"/>
      <c r="E31" s="33">
        <v>4</v>
      </c>
      <c r="F31" s="35"/>
      <c r="H31" s="33">
        <v>2</v>
      </c>
      <c r="I31" s="35"/>
      <c r="J31" s="7"/>
      <c r="K31" s="51"/>
      <c r="L31" s="7"/>
      <c r="M31" s="51"/>
      <c r="P31" s="17">
        <v>7</v>
      </c>
      <c r="Q31" s="18"/>
      <c r="S31" s="17">
        <v>7</v>
      </c>
      <c r="T31" s="18"/>
      <c r="V31" s="17">
        <v>7</v>
      </c>
      <c r="W31" s="18"/>
    </row>
    <row r="32" spans="2:23" x14ac:dyDescent="0.25">
      <c r="B32" s="33">
        <v>2</v>
      </c>
      <c r="C32" s="35"/>
      <c r="E32" s="33">
        <v>2</v>
      </c>
      <c r="F32" s="35"/>
      <c r="H32" s="33">
        <v>1</v>
      </c>
      <c r="I32" s="35"/>
      <c r="J32" s="7"/>
      <c r="K32" s="51" t="s">
        <v>15</v>
      </c>
      <c r="L32" s="7"/>
      <c r="M32" s="51">
        <v>5.0000000000000001E-4</v>
      </c>
      <c r="P32" s="17">
        <v>9</v>
      </c>
      <c r="Q32" s="18"/>
      <c r="S32" s="17">
        <v>9</v>
      </c>
      <c r="T32" s="18"/>
      <c r="V32" s="17">
        <v>9</v>
      </c>
      <c r="W32" s="18"/>
    </row>
    <row r="33" spans="2:23" x14ac:dyDescent="0.25">
      <c r="B33" s="33">
        <v>6</v>
      </c>
      <c r="C33" s="35"/>
      <c r="E33" s="33">
        <v>6</v>
      </c>
      <c r="F33" s="35"/>
      <c r="H33" s="33">
        <v>3</v>
      </c>
      <c r="I33" s="35"/>
      <c r="J33" s="7"/>
      <c r="K33" s="51" t="s">
        <v>12</v>
      </c>
      <c r="L33" s="7"/>
      <c r="M33" s="51">
        <v>2.5</v>
      </c>
      <c r="P33" s="17">
        <v>11</v>
      </c>
      <c r="Q33" s="18"/>
      <c r="S33" s="17">
        <v>11</v>
      </c>
      <c r="T33" s="18"/>
      <c r="V33" s="17">
        <v>4</v>
      </c>
      <c r="W33" s="18"/>
    </row>
    <row r="34" spans="2:23" ht="15.75" thickBot="1" x14ac:dyDescent="0.3">
      <c r="B34" s="33">
        <v>1</v>
      </c>
      <c r="C34" s="35"/>
      <c r="E34" s="33">
        <v>1</v>
      </c>
      <c r="F34" s="35"/>
      <c r="H34" s="33">
        <v>2</v>
      </c>
      <c r="I34" s="35"/>
      <c r="J34" s="7"/>
      <c r="K34" s="52" t="s">
        <v>16</v>
      </c>
      <c r="L34" s="7"/>
      <c r="M34" s="52">
        <v>50</v>
      </c>
      <c r="P34" s="17">
        <v>13</v>
      </c>
      <c r="Q34" s="18"/>
      <c r="S34" s="17">
        <v>13</v>
      </c>
      <c r="T34" s="18"/>
      <c r="V34" s="17">
        <v>5</v>
      </c>
      <c r="W34" s="18"/>
    </row>
    <row r="35" spans="2:23" ht="15.75" thickBot="1" x14ac:dyDescent="0.3">
      <c r="B35" s="33">
        <v>6</v>
      </c>
      <c r="C35" s="35"/>
      <c r="E35" s="33">
        <v>6</v>
      </c>
      <c r="F35" s="35"/>
      <c r="H35" s="33">
        <v>3</v>
      </c>
      <c r="I35" s="35"/>
      <c r="J35" s="7"/>
      <c r="L35" s="7"/>
      <c r="M35" s="7"/>
      <c r="P35" s="17">
        <v>15</v>
      </c>
      <c r="Q35" s="18"/>
      <c r="S35" s="17">
        <v>15</v>
      </c>
      <c r="T35" s="18"/>
      <c r="V35" s="17">
        <v>11</v>
      </c>
      <c r="W35" s="18"/>
    </row>
    <row r="36" spans="2:23" ht="15.75" thickBot="1" x14ac:dyDescent="0.3">
      <c r="B36" s="49">
        <v>5</v>
      </c>
      <c r="C36" s="37"/>
      <c r="E36" s="49">
        <v>5</v>
      </c>
      <c r="F36" s="37"/>
      <c r="H36" s="33">
        <v>4</v>
      </c>
      <c r="I36" s="35"/>
      <c r="J36" s="7"/>
      <c r="K36" s="50" t="s">
        <v>17</v>
      </c>
      <c r="L36" s="6"/>
      <c r="M36" s="53">
        <f>_xlfn.CONFIDENCE.T(M38,M39,M40)</f>
        <v>1.3181869686749488</v>
      </c>
      <c r="P36" s="17">
        <v>17</v>
      </c>
      <c r="Q36" s="18"/>
      <c r="S36" s="17">
        <v>17</v>
      </c>
      <c r="T36" s="18"/>
      <c r="V36" s="17">
        <v>3</v>
      </c>
      <c r="W36" s="18"/>
    </row>
    <row r="37" spans="2:23" x14ac:dyDescent="0.25">
      <c r="H37" s="33">
        <v>5</v>
      </c>
      <c r="I37" s="35"/>
      <c r="K37" s="51"/>
      <c r="L37" s="7"/>
      <c r="M37" s="51"/>
      <c r="P37" s="17">
        <v>19</v>
      </c>
      <c r="Q37" s="18"/>
      <c r="S37" s="17">
        <v>19</v>
      </c>
      <c r="T37" s="18"/>
      <c r="V37" s="17">
        <v>9</v>
      </c>
      <c r="W37" s="18"/>
    </row>
    <row r="38" spans="2:23" x14ac:dyDescent="0.25">
      <c r="H38" s="33">
        <v>4</v>
      </c>
      <c r="I38" s="35"/>
      <c r="K38" s="51" t="s">
        <v>15</v>
      </c>
      <c r="L38" s="7"/>
      <c r="M38" s="51">
        <v>5.0000000000000001E-4</v>
      </c>
      <c r="P38" s="17">
        <v>21</v>
      </c>
      <c r="Q38" s="18"/>
      <c r="S38" s="17">
        <v>21</v>
      </c>
      <c r="T38" s="18"/>
      <c r="V38" s="17">
        <v>4</v>
      </c>
      <c r="W38" s="18"/>
    </row>
    <row r="39" spans="2:23" x14ac:dyDescent="0.25">
      <c r="H39" s="33">
        <v>2</v>
      </c>
      <c r="I39" s="35"/>
      <c r="K39" s="51" t="s">
        <v>12</v>
      </c>
      <c r="L39" s="7"/>
      <c r="M39" s="51">
        <v>2.5</v>
      </c>
      <c r="P39" s="17">
        <v>23</v>
      </c>
      <c r="Q39" s="18"/>
      <c r="S39" s="17">
        <v>23</v>
      </c>
      <c r="T39" s="18"/>
      <c r="V39" s="17">
        <v>11</v>
      </c>
      <c r="W39" s="18"/>
    </row>
    <row r="40" spans="2:23" ht="15.75" thickBot="1" x14ac:dyDescent="0.3">
      <c r="H40" s="33">
        <v>6</v>
      </c>
      <c r="I40" s="35"/>
      <c r="K40" s="52" t="s">
        <v>16</v>
      </c>
      <c r="L40" s="7"/>
      <c r="M40" s="52">
        <v>50</v>
      </c>
      <c r="P40" s="17">
        <v>25</v>
      </c>
      <c r="Q40" s="18"/>
      <c r="S40" s="17">
        <v>25</v>
      </c>
      <c r="T40" s="18"/>
      <c r="V40" s="17">
        <v>9</v>
      </c>
      <c r="W40" s="18"/>
    </row>
    <row r="41" spans="2:23" ht="15.75" thickBot="1" x14ac:dyDescent="0.3">
      <c r="H41" s="33">
        <v>1</v>
      </c>
      <c r="I41" s="35"/>
      <c r="L41" s="7"/>
      <c r="P41" s="19">
        <v>27</v>
      </c>
      <c r="Q41" s="20"/>
      <c r="S41" s="19">
        <v>27</v>
      </c>
      <c r="T41" s="20"/>
      <c r="V41" s="19">
        <v>11</v>
      </c>
      <c r="W41" s="20"/>
    </row>
    <row r="42" spans="2:23" x14ac:dyDescent="0.25">
      <c r="H42" s="33">
        <v>6</v>
      </c>
      <c r="I42" s="35"/>
      <c r="K42" s="50" t="s">
        <v>18</v>
      </c>
      <c r="L42" s="6"/>
      <c r="M42" s="53">
        <f>_xlfn.CHISQ.INV(M44,M45)</f>
        <v>1.3862943611198906</v>
      </c>
    </row>
    <row r="43" spans="2:23" ht="15.75" thickBot="1" x14ac:dyDescent="0.3">
      <c r="H43" s="49">
        <v>5</v>
      </c>
      <c r="I43" s="37"/>
      <c r="K43" s="51"/>
      <c r="L43" s="7"/>
      <c r="M43" s="51"/>
    </row>
    <row r="44" spans="2:23" ht="15.75" thickBot="1" x14ac:dyDescent="0.3">
      <c r="K44" s="51" t="s">
        <v>19</v>
      </c>
      <c r="L44" s="7"/>
      <c r="M44" s="51">
        <v>0.5</v>
      </c>
    </row>
    <row r="45" spans="2:23" x14ac:dyDescent="0.25">
      <c r="E45" s="48" t="s">
        <v>36</v>
      </c>
      <c r="F45" s="32">
        <f>AVERAGEIF(E47:E60,E59)</f>
        <v>6</v>
      </c>
      <c r="H45" s="48" t="s">
        <v>35</v>
      </c>
      <c r="I45" s="32">
        <f>AVERAGE(H47:H60)</f>
        <v>3.2142857142857144</v>
      </c>
      <c r="K45" s="51" t="s">
        <v>20</v>
      </c>
      <c r="L45" s="7"/>
      <c r="M45" s="51">
        <v>2</v>
      </c>
      <c r="P45" s="6"/>
      <c r="Q45" s="7"/>
    </row>
    <row r="46" spans="2:23" ht="15.75" thickBot="1" x14ac:dyDescent="0.3">
      <c r="E46" s="33"/>
      <c r="F46" s="35"/>
      <c r="H46" s="33"/>
      <c r="I46" s="35"/>
      <c r="K46" s="52"/>
      <c r="L46" s="7"/>
      <c r="M46" s="52"/>
      <c r="P46" s="7"/>
      <c r="Q46" s="7"/>
    </row>
    <row r="47" spans="2:23" ht="15.75" thickBot="1" x14ac:dyDescent="0.3">
      <c r="E47" s="33">
        <v>1</v>
      </c>
      <c r="F47" s="35"/>
      <c r="H47" s="33">
        <v>1</v>
      </c>
      <c r="I47" s="35"/>
      <c r="L47" s="7"/>
      <c r="P47" s="7"/>
      <c r="Q47" s="7"/>
    </row>
    <row r="48" spans="2:23" x14ac:dyDescent="0.25">
      <c r="E48" s="33">
        <v>2</v>
      </c>
      <c r="F48" s="35"/>
      <c r="H48" s="33">
        <v>2</v>
      </c>
      <c r="I48" s="35"/>
      <c r="K48" s="50" t="s">
        <v>25</v>
      </c>
      <c r="L48" s="6"/>
      <c r="M48" s="53">
        <f>STANDARDIZE(M50,M51,1)</f>
        <v>-2</v>
      </c>
      <c r="P48" s="7"/>
      <c r="Q48" s="7"/>
    </row>
    <row r="49" spans="5:30" x14ac:dyDescent="0.25">
      <c r="E49" s="33">
        <v>1</v>
      </c>
      <c r="F49" s="35"/>
      <c r="H49" s="33">
        <v>1</v>
      </c>
      <c r="I49" s="35"/>
      <c r="K49" s="51"/>
      <c r="L49" s="7"/>
      <c r="M49" s="51"/>
      <c r="P49" s="7"/>
      <c r="Q49" s="7"/>
    </row>
    <row r="50" spans="5:30" x14ac:dyDescent="0.25">
      <c r="E50" s="33">
        <v>3</v>
      </c>
      <c r="F50" s="35"/>
      <c r="H50" s="33">
        <v>3</v>
      </c>
      <c r="I50" s="35"/>
      <c r="K50" s="51" t="s">
        <v>26</v>
      </c>
      <c r="L50" s="7"/>
      <c r="M50" s="51">
        <v>1</v>
      </c>
      <c r="P50" s="7"/>
      <c r="Q50" s="7"/>
    </row>
    <row r="51" spans="5:30" x14ac:dyDescent="0.25">
      <c r="E51" s="33">
        <v>2</v>
      </c>
      <c r="F51" s="35"/>
      <c r="H51" s="33">
        <v>2</v>
      </c>
      <c r="I51" s="35"/>
      <c r="K51" s="51" t="s">
        <v>27</v>
      </c>
      <c r="L51" s="7"/>
      <c r="M51" s="51">
        <v>3</v>
      </c>
      <c r="P51" s="7"/>
      <c r="Q51" s="7"/>
      <c r="T51" s="7"/>
    </row>
    <row r="52" spans="5:30" ht="15.75" thickBot="1" x14ac:dyDescent="0.3">
      <c r="E52" s="33">
        <v>3</v>
      </c>
      <c r="F52" s="35"/>
      <c r="H52" s="33">
        <v>3</v>
      </c>
      <c r="I52" s="35"/>
      <c r="K52" s="52" t="s">
        <v>28</v>
      </c>
      <c r="L52" s="7"/>
      <c r="M52" s="52">
        <v>2.5</v>
      </c>
      <c r="P52" s="7"/>
      <c r="Q52" s="7"/>
      <c r="S52" s="7"/>
      <c r="T52" s="7"/>
    </row>
    <row r="53" spans="5:30" ht="15.75" thickBot="1" x14ac:dyDescent="0.3">
      <c r="E53" s="33">
        <v>4</v>
      </c>
      <c r="F53" s="35"/>
      <c r="H53" s="33">
        <v>4</v>
      </c>
      <c r="I53" s="35"/>
      <c r="L53" s="7"/>
      <c r="P53" s="7"/>
      <c r="Q53" s="7"/>
      <c r="R53" s="21"/>
      <c r="S53" s="22" t="s">
        <v>38</v>
      </c>
      <c r="T53" s="23" t="s">
        <v>39</v>
      </c>
      <c r="V53" s="21"/>
      <c r="W53" s="22" t="s">
        <v>38</v>
      </c>
      <c r="X53" s="23" t="s">
        <v>39</v>
      </c>
    </row>
    <row r="54" spans="5:30" x14ac:dyDescent="0.25">
      <c r="E54" s="33">
        <v>5</v>
      </c>
      <c r="F54" s="35"/>
      <c r="H54" s="33">
        <v>5</v>
      </c>
      <c r="I54" s="35"/>
      <c r="K54" s="50" t="s">
        <v>29</v>
      </c>
      <c r="L54" s="6"/>
      <c r="M54" s="53">
        <f>PERMUT(M56, M57)</f>
        <v>380</v>
      </c>
      <c r="P54" s="7"/>
      <c r="Q54" s="7"/>
      <c r="R54" s="24"/>
      <c r="S54" s="25">
        <v>1</v>
      </c>
      <c r="T54" s="26">
        <v>100</v>
      </c>
      <c r="V54" s="24"/>
      <c r="W54" s="25">
        <v>1</v>
      </c>
      <c r="X54" s="26">
        <v>100</v>
      </c>
      <c r="Z54" s="21" t="s">
        <v>42</v>
      </c>
      <c r="AA54" s="23" t="s">
        <v>41</v>
      </c>
      <c r="AC54" s="21" t="s">
        <v>42</v>
      </c>
      <c r="AD54" s="23" t="s">
        <v>41</v>
      </c>
    </row>
    <row r="55" spans="5:30" x14ac:dyDescent="0.25">
      <c r="E55" s="33">
        <v>4</v>
      </c>
      <c r="F55" s="35"/>
      <c r="H55" s="33">
        <v>4</v>
      </c>
      <c r="I55" s="35"/>
      <c r="K55" s="51"/>
      <c r="L55" s="7"/>
      <c r="M55" s="51"/>
      <c r="P55" s="7"/>
      <c r="Q55" s="7"/>
      <c r="R55" s="24"/>
      <c r="S55" s="25">
        <v>2</v>
      </c>
      <c r="T55" s="26">
        <v>102</v>
      </c>
      <c r="V55" s="24"/>
      <c r="W55" s="25">
        <v>2</v>
      </c>
      <c r="X55" s="26">
        <v>102</v>
      </c>
      <c r="Z55" s="24" t="s">
        <v>44</v>
      </c>
      <c r="AA55" s="26">
        <v>21</v>
      </c>
      <c r="AC55" s="24" t="s">
        <v>44</v>
      </c>
      <c r="AD55" s="26">
        <v>21</v>
      </c>
    </row>
    <row r="56" spans="5:30" x14ac:dyDescent="0.25">
      <c r="E56" s="33">
        <v>2</v>
      </c>
      <c r="F56" s="35"/>
      <c r="H56" s="33">
        <v>2</v>
      </c>
      <c r="I56" s="35"/>
      <c r="K56" s="51" t="s">
        <v>30</v>
      </c>
      <c r="L56" s="7"/>
      <c r="M56" s="51">
        <v>20</v>
      </c>
      <c r="P56" s="7"/>
      <c r="Q56" s="7"/>
      <c r="R56" s="24"/>
      <c r="S56" s="25">
        <v>3</v>
      </c>
      <c r="T56" s="26">
        <v>104</v>
      </c>
      <c r="V56" s="24"/>
      <c r="W56" s="25">
        <v>3</v>
      </c>
      <c r="X56" s="26">
        <v>104</v>
      </c>
      <c r="Z56" s="24" t="s">
        <v>45</v>
      </c>
      <c r="AA56" s="26">
        <v>22</v>
      </c>
      <c r="AC56" s="24" t="s">
        <v>45</v>
      </c>
      <c r="AD56" s="26">
        <v>22</v>
      </c>
    </row>
    <row r="57" spans="5:30" x14ac:dyDescent="0.25">
      <c r="E57" s="33">
        <v>6</v>
      </c>
      <c r="F57" s="35"/>
      <c r="H57" s="33">
        <v>6</v>
      </c>
      <c r="I57" s="35"/>
      <c r="K57" s="51" t="s">
        <v>16</v>
      </c>
      <c r="L57" s="7"/>
      <c r="M57" s="51">
        <v>2</v>
      </c>
      <c r="P57" s="7"/>
      <c r="Q57" s="7"/>
      <c r="R57" s="24"/>
      <c r="S57" s="25">
        <v>4</v>
      </c>
      <c r="T57" s="26">
        <v>103</v>
      </c>
      <c r="V57" s="24"/>
      <c r="W57" s="25">
        <v>4</v>
      </c>
      <c r="X57" s="26">
        <v>103</v>
      </c>
      <c r="Z57" s="24" t="s">
        <v>46</v>
      </c>
      <c r="AA57" s="26">
        <v>23</v>
      </c>
      <c r="AC57" s="24" t="s">
        <v>46</v>
      </c>
      <c r="AD57" s="26">
        <v>23</v>
      </c>
    </row>
    <row r="58" spans="5:30" ht="15.75" thickBot="1" x14ac:dyDescent="0.3">
      <c r="E58" s="33">
        <v>1</v>
      </c>
      <c r="F58" s="35"/>
      <c r="H58" s="33">
        <v>1</v>
      </c>
      <c r="I58" s="35"/>
      <c r="K58" s="52"/>
      <c r="L58" s="7"/>
      <c r="M58" s="52"/>
      <c r="P58" s="7"/>
      <c r="Q58" s="7"/>
      <c r="R58" s="24"/>
      <c r="S58" s="25">
        <v>5</v>
      </c>
      <c r="T58" s="26">
        <v>107</v>
      </c>
      <c r="V58" s="24"/>
      <c r="W58" s="25">
        <v>5</v>
      </c>
      <c r="X58" s="26">
        <v>107</v>
      </c>
      <c r="Z58" s="24" t="s">
        <v>47</v>
      </c>
      <c r="AA58" s="26">
        <v>25</v>
      </c>
      <c r="AC58" s="24" t="s">
        <v>47</v>
      </c>
      <c r="AD58" s="26">
        <v>25</v>
      </c>
    </row>
    <row r="59" spans="5:30" ht="15.75" thickBot="1" x14ac:dyDescent="0.3">
      <c r="E59" s="33">
        <v>6</v>
      </c>
      <c r="F59" s="35"/>
      <c r="H59" s="33">
        <v>6</v>
      </c>
      <c r="I59" s="35"/>
      <c r="L59" s="7"/>
      <c r="P59" s="7"/>
      <c r="Q59" s="7"/>
      <c r="R59" s="24"/>
      <c r="S59" s="25">
        <v>6</v>
      </c>
      <c r="T59" s="26">
        <v>105</v>
      </c>
      <c r="V59" s="24"/>
      <c r="W59" s="25">
        <v>6</v>
      </c>
      <c r="X59" s="26">
        <v>105</v>
      </c>
      <c r="Z59" s="24" t="s">
        <v>48</v>
      </c>
      <c r="AA59" s="26">
        <v>21</v>
      </c>
      <c r="AC59" s="24" t="s">
        <v>48</v>
      </c>
      <c r="AD59" s="26">
        <v>21</v>
      </c>
    </row>
    <row r="60" spans="5:30" ht="15.75" thickBot="1" x14ac:dyDescent="0.3">
      <c r="E60" s="49">
        <v>5</v>
      </c>
      <c r="F60" s="37"/>
      <c r="H60" s="49">
        <v>5</v>
      </c>
      <c r="I60" s="37"/>
      <c r="K60" s="50" t="s">
        <v>31</v>
      </c>
      <c r="L60" s="6"/>
      <c r="M60" s="30">
        <f>PROB(M62:Q62,M63:Q63,M64,N64)</f>
        <v>0.8</v>
      </c>
      <c r="N60" s="31"/>
      <c r="O60" s="31"/>
      <c r="P60" s="31"/>
      <c r="Q60" s="32"/>
      <c r="R60" s="24"/>
      <c r="S60" s="25">
        <v>7</v>
      </c>
      <c r="T60" s="26">
        <v>106</v>
      </c>
      <c r="V60" s="24"/>
      <c r="W60" s="25">
        <v>7</v>
      </c>
      <c r="X60" s="26">
        <v>106</v>
      </c>
      <c r="Z60" s="24" t="s">
        <v>49</v>
      </c>
      <c r="AA60" s="26">
        <v>25</v>
      </c>
      <c r="AC60" s="24" t="s">
        <v>49</v>
      </c>
      <c r="AD60" s="26">
        <v>25</v>
      </c>
    </row>
    <row r="61" spans="5:30" x14ac:dyDescent="0.25">
      <c r="K61" s="51"/>
      <c r="L61" s="7"/>
      <c r="M61" s="33"/>
      <c r="N61" s="34"/>
      <c r="O61" s="34"/>
      <c r="P61" s="34"/>
      <c r="Q61" s="35"/>
      <c r="R61" s="24"/>
      <c r="S61" s="25">
        <v>8</v>
      </c>
      <c r="T61" s="26">
        <v>102</v>
      </c>
      <c r="V61" s="24"/>
      <c r="W61" s="25">
        <v>8</v>
      </c>
      <c r="X61" s="26">
        <v>102</v>
      </c>
      <c r="Z61" s="24" t="s">
        <v>50</v>
      </c>
      <c r="AA61" s="26">
        <v>21</v>
      </c>
      <c r="AC61" s="24" t="s">
        <v>50</v>
      </c>
      <c r="AD61" s="26">
        <v>21</v>
      </c>
    </row>
    <row r="62" spans="5:30" x14ac:dyDescent="0.25">
      <c r="K62" s="54" t="s">
        <v>32</v>
      </c>
      <c r="L62" s="7"/>
      <c r="M62" s="56">
        <v>1</v>
      </c>
      <c r="N62" s="57">
        <v>2</v>
      </c>
      <c r="O62" s="57">
        <v>3</v>
      </c>
      <c r="P62" s="57">
        <v>4</v>
      </c>
      <c r="Q62" s="58">
        <v>5</v>
      </c>
      <c r="R62" s="24"/>
      <c r="S62" s="25">
        <v>9</v>
      </c>
      <c r="T62" s="26">
        <v>110</v>
      </c>
      <c r="V62" s="24"/>
      <c r="W62" s="25">
        <v>9</v>
      </c>
      <c r="X62" s="26">
        <v>110</v>
      </c>
      <c r="Z62" s="24" t="s">
        <v>51</v>
      </c>
      <c r="AA62" s="26">
        <v>21</v>
      </c>
      <c r="AC62" s="24" t="s">
        <v>51</v>
      </c>
      <c r="AD62" s="26">
        <v>21</v>
      </c>
    </row>
    <row r="63" spans="5:30" x14ac:dyDescent="0.25">
      <c r="K63" s="54" t="s">
        <v>33</v>
      </c>
      <c r="L63" s="7"/>
      <c r="M63" s="56">
        <v>0.2</v>
      </c>
      <c r="N63" s="57">
        <v>0.3</v>
      </c>
      <c r="O63" s="57">
        <v>0.1</v>
      </c>
      <c r="P63" s="57">
        <v>0.2</v>
      </c>
      <c r="Q63" s="58">
        <v>0.2</v>
      </c>
      <c r="R63" s="24"/>
      <c r="S63" s="25">
        <v>10</v>
      </c>
      <c r="T63" s="26">
        <v>104</v>
      </c>
      <c r="V63" s="24"/>
      <c r="W63" s="25">
        <v>10</v>
      </c>
      <c r="X63" s="26">
        <v>104</v>
      </c>
      <c r="Z63" s="24" t="s">
        <v>52</v>
      </c>
      <c r="AA63" s="26">
        <v>24</v>
      </c>
      <c r="AC63" s="24" t="s">
        <v>52</v>
      </c>
      <c r="AD63" s="26">
        <v>24</v>
      </c>
    </row>
    <row r="64" spans="5:30" ht="15.75" thickBot="1" x14ac:dyDescent="0.3">
      <c r="K64" s="55" t="s">
        <v>34</v>
      </c>
      <c r="L64" s="8"/>
      <c r="M64" s="59">
        <v>1</v>
      </c>
      <c r="N64" s="60">
        <v>4</v>
      </c>
      <c r="O64" s="36"/>
      <c r="P64" s="36"/>
      <c r="Q64" s="37"/>
      <c r="R64" s="24"/>
      <c r="S64" s="25">
        <v>11</v>
      </c>
      <c r="T64" s="26">
        <v>103</v>
      </c>
      <c r="V64" s="24"/>
      <c r="W64" s="25">
        <v>11</v>
      </c>
      <c r="X64" s="26">
        <v>103</v>
      </c>
      <c r="Z64" s="24" t="s">
        <v>53</v>
      </c>
      <c r="AA64" s="26">
        <v>22</v>
      </c>
      <c r="AC64" s="24" t="s">
        <v>53</v>
      </c>
      <c r="AD64" s="26">
        <v>22</v>
      </c>
    </row>
    <row r="65" spans="12:30" ht="15.75" thickBot="1" x14ac:dyDescent="0.3">
      <c r="L65" s="7"/>
      <c r="R65" s="24"/>
      <c r="S65" s="25">
        <v>12</v>
      </c>
      <c r="T65" s="26">
        <v>106</v>
      </c>
      <c r="V65" s="24"/>
      <c r="W65" s="25">
        <v>12</v>
      </c>
      <c r="X65" s="26">
        <v>106</v>
      </c>
      <c r="Z65" s="27" t="s">
        <v>43</v>
      </c>
      <c r="AA65" s="29">
        <f>_xlfn.VAR.P(AA55:AA64)</f>
        <v>2.4500000000000002</v>
      </c>
      <c r="AC65" s="27" t="s">
        <v>54</v>
      </c>
      <c r="AD65" s="38">
        <f>_xlfn.VAR.S(AD55:AD64)</f>
        <v>2.7222222222222223</v>
      </c>
    </row>
    <row r="66" spans="12:30" ht="15.75" thickBot="1" x14ac:dyDescent="0.3">
      <c r="L66" s="7"/>
      <c r="R66" s="27" t="s">
        <v>37</v>
      </c>
      <c r="S66" s="28">
        <v>13</v>
      </c>
      <c r="T66" s="29">
        <f>FORECAST(S66,T54:T65,S54:S65)</f>
        <v>106.5151515151515</v>
      </c>
      <c r="V66" s="27" t="s">
        <v>40</v>
      </c>
      <c r="W66" s="28">
        <v>13</v>
      </c>
      <c r="X66" s="29">
        <f>TREND(X54:X65,W54:W65)</f>
        <v>102.48717948717947</v>
      </c>
    </row>
    <row r="67" spans="12:30" x14ac:dyDescent="0.25">
      <c r="L67" s="7"/>
      <c r="S67" s="8"/>
    </row>
    <row r="68" spans="12:30" x14ac:dyDescent="0.25">
      <c r="L68" s="7"/>
    </row>
    <row r="69" spans="12:30" x14ac:dyDescent="0.25">
      <c r="L69" s="7"/>
    </row>
    <row r="70" spans="12:30" x14ac:dyDescent="0.25">
      <c r="L70" s="7"/>
    </row>
    <row r="71" spans="12:30" x14ac:dyDescent="0.25">
      <c r="L71" s="7"/>
    </row>
    <row r="72" spans="12:30" x14ac:dyDescent="0.25">
      <c r="L72" s="7"/>
    </row>
    <row r="73" spans="12:30" x14ac:dyDescent="0.25">
      <c r="L73" s="7"/>
    </row>
    <row r="74" spans="12:30" x14ac:dyDescent="0.25">
      <c r="L74" s="7"/>
    </row>
    <row r="75" spans="12:30" x14ac:dyDescent="0.25">
      <c r="L75" s="7"/>
    </row>
    <row r="76" spans="12:30" x14ac:dyDescent="0.25">
      <c r="L76" s="7"/>
    </row>
    <row r="77" spans="12:30" x14ac:dyDescent="0.25">
      <c r="L77" s="7"/>
    </row>
    <row r="78" spans="12:30" x14ac:dyDescent="0.25">
      <c r="L78" s="7"/>
    </row>
    <row r="79" spans="12:30" x14ac:dyDescent="0.25">
      <c r="L79" s="7"/>
    </row>
    <row r="80" spans="12:30" x14ac:dyDescent="0.25">
      <c r="L80" s="7"/>
    </row>
    <row r="81" spans="12:12" x14ac:dyDescent="0.25">
      <c r="L81" s="7"/>
    </row>
    <row r="82" spans="12:12" x14ac:dyDescent="0.25">
      <c r="L82" s="7"/>
    </row>
    <row r="83" spans="12:12" x14ac:dyDescent="0.25">
      <c r="L83" s="7"/>
    </row>
    <row r="84" spans="12:12" x14ac:dyDescent="0.25">
      <c r="L84" s="7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9"/>
  <sheetViews>
    <sheetView tabSelected="1" workbookViewId="0">
      <selection activeCell="O24" sqref="O24"/>
    </sheetView>
  </sheetViews>
  <sheetFormatPr baseColWidth="10" defaultColWidth="9.140625" defaultRowHeight="15" x14ac:dyDescent="0.25"/>
  <cols>
    <col min="2" max="2" width="17.140625" bestFit="1" customWidth="1"/>
    <col min="5" max="5" width="17.42578125" customWidth="1"/>
    <col min="6" max="6" width="11.85546875" bestFit="1" customWidth="1"/>
    <col min="7" max="7" width="7.85546875" customWidth="1"/>
    <col min="18" max="19" width="10.5703125" bestFit="1" customWidth="1"/>
  </cols>
  <sheetData>
    <row r="1" spans="2:19" ht="15.75" thickBot="1" x14ac:dyDescent="0.3"/>
    <row r="2" spans="2:19" x14ac:dyDescent="0.25">
      <c r="C2" s="12">
        <v>65</v>
      </c>
      <c r="E2" s="57">
        <v>65</v>
      </c>
      <c r="F2" s="57">
        <v>67</v>
      </c>
      <c r="G2" s="57">
        <v>54</v>
      </c>
      <c r="H2" s="57">
        <v>67</v>
      </c>
      <c r="I2" s="57">
        <v>63</v>
      </c>
      <c r="O2" s="72">
        <v>1</v>
      </c>
      <c r="P2" s="69" t="s">
        <v>57</v>
      </c>
      <c r="Q2" s="75">
        <v>2</v>
      </c>
      <c r="R2" s="75">
        <v>1</v>
      </c>
      <c r="S2" s="80" t="s">
        <v>58</v>
      </c>
    </row>
    <row r="3" spans="2:19" x14ac:dyDescent="0.25">
      <c r="C3" s="11">
        <v>65</v>
      </c>
      <c r="E3" s="57">
        <v>69</v>
      </c>
      <c r="F3" s="57">
        <v>65</v>
      </c>
      <c r="G3" s="57">
        <v>55</v>
      </c>
      <c r="H3" s="57">
        <v>56</v>
      </c>
      <c r="I3" s="57">
        <v>62</v>
      </c>
      <c r="O3" s="73">
        <v>2</v>
      </c>
      <c r="P3" s="70" t="s">
        <v>57</v>
      </c>
      <c r="Q3" s="76">
        <v>3</v>
      </c>
      <c r="R3" s="76">
        <v>3</v>
      </c>
      <c r="S3" s="81" t="s">
        <v>58</v>
      </c>
    </row>
    <row r="4" spans="2:19" x14ac:dyDescent="0.25">
      <c r="C4" s="11">
        <v>65</v>
      </c>
      <c r="E4" s="57">
        <v>65</v>
      </c>
      <c r="F4" s="57">
        <v>67</v>
      </c>
      <c r="G4" s="57">
        <v>54</v>
      </c>
      <c r="H4" s="57">
        <v>67</v>
      </c>
      <c r="I4" s="57">
        <v>64</v>
      </c>
      <c r="O4" s="73">
        <v>3</v>
      </c>
      <c r="P4" s="70" t="s">
        <v>57</v>
      </c>
      <c r="Q4" s="76">
        <v>4</v>
      </c>
      <c r="R4" s="76">
        <v>3</v>
      </c>
      <c r="S4" s="81" t="s">
        <v>58</v>
      </c>
    </row>
    <row r="5" spans="2:19" ht="15.75" thickBot="1" x14ac:dyDescent="0.3">
      <c r="C5" s="13">
        <v>65</v>
      </c>
      <c r="E5" s="57">
        <v>69</v>
      </c>
      <c r="F5" s="57">
        <v>65</v>
      </c>
      <c r="G5" s="57">
        <v>57</v>
      </c>
      <c r="H5" s="57">
        <v>58</v>
      </c>
      <c r="I5" s="57">
        <v>57</v>
      </c>
      <c r="O5" s="73"/>
      <c r="P5" s="70"/>
      <c r="Q5" s="76"/>
      <c r="R5" s="76"/>
      <c r="S5" s="81"/>
    </row>
    <row r="6" spans="2:19" ht="15.75" thickBot="1" x14ac:dyDescent="0.3">
      <c r="F6" s="61"/>
      <c r="O6" s="73"/>
      <c r="P6" s="70"/>
      <c r="Q6" s="76"/>
      <c r="R6" s="76"/>
      <c r="S6" s="81"/>
    </row>
    <row r="7" spans="2:19" x14ac:dyDescent="0.25">
      <c r="B7" s="9" t="s">
        <v>64</v>
      </c>
      <c r="C7" s="1">
        <f>FREQUENCY(C2:I5,{55.6})</f>
        <v>3</v>
      </c>
      <c r="F7" s="62">
        <f>COUNT(C2:I5)</f>
        <v>24</v>
      </c>
      <c r="O7" s="73">
        <v>1</v>
      </c>
      <c r="P7" s="70" t="s">
        <v>59</v>
      </c>
      <c r="Q7" s="76">
        <v>3</v>
      </c>
      <c r="R7" s="76">
        <v>2</v>
      </c>
      <c r="S7" s="81" t="s">
        <v>60</v>
      </c>
    </row>
    <row r="8" spans="2:19" x14ac:dyDescent="0.25">
      <c r="B8" s="2" t="s">
        <v>65</v>
      </c>
      <c r="C8" s="3">
        <f>FREQUENCY(C2:I5,{60.65})</f>
        <v>7</v>
      </c>
      <c r="O8" s="73">
        <v>2</v>
      </c>
      <c r="P8" s="70" t="s">
        <v>59</v>
      </c>
      <c r="Q8" s="76">
        <v>1</v>
      </c>
      <c r="R8" s="76">
        <v>2</v>
      </c>
      <c r="S8" s="81" t="s">
        <v>60</v>
      </c>
    </row>
    <row r="9" spans="2:19" ht="15.75" thickBot="1" x14ac:dyDescent="0.3">
      <c r="B9" s="4" t="s">
        <v>66</v>
      </c>
      <c r="C9" s="5">
        <f>FREQUENCY(C2:I5,{65.7})</f>
        <v>18</v>
      </c>
      <c r="O9" s="73">
        <v>3</v>
      </c>
      <c r="P9" s="70" t="s">
        <v>59</v>
      </c>
      <c r="Q9" s="76">
        <v>1</v>
      </c>
      <c r="R9" s="76">
        <v>0</v>
      </c>
      <c r="S9" s="81" t="s">
        <v>60</v>
      </c>
    </row>
    <row r="10" spans="2:19" ht="15.75" thickBot="1" x14ac:dyDescent="0.3">
      <c r="O10" s="73"/>
      <c r="P10" s="70"/>
      <c r="Q10" s="76"/>
      <c r="R10" s="76"/>
      <c r="S10" s="81"/>
    </row>
    <row r="11" spans="2:19" x14ac:dyDescent="0.25">
      <c r="B11" s="83" t="s">
        <v>67</v>
      </c>
      <c r="C11" s="1">
        <f>COUNTIF(C2:I5,"&gt;60")</f>
        <v>17</v>
      </c>
      <c r="O11" s="73"/>
      <c r="P11" s="70"/>
      <c r="Q11" s="76"/>
      <c r="R11" s="76"/>
      <c r="S11" s="81"/>
    </row>
    <row r="12" spans="2:19" ht="15.75" thickBot="1" x14ac:dyDescent="0.3">
      <c r="B12" s="84" t="s">
        <v>68</v>
      </c>
      <c r="C12" s="5">
        <f>COUNTIF(C2:I5,"&lt;=50")</f>
        <v>0</v>
      </c>
      <c r="O12" s="73">
        <v>1</v>
      </c>
      <c r="P12" s="70" t="s">
        <v>61</v>
      </c>
      <c r="Q12" s="76">
        <v>1</v>
      </c>
      <c r="R12" s="76">
        <v>0</v>
      </c>
      <c r="S12" s="81" t="s">
        <v>62</v>
      </c>
    </row>
    <row r="13" spans="2:19" ht="15.75" thickBot="1" x14ac:dyDescent="0.3">
      <c r="O13" s="73">
        <v>2</v>
      </c>
      <c r="P13" s="70" t="s">
        <v>61</v>
      </c>
      <c r="Q13" s="76">
        <v>2</v>
      </c>
      <c r="R13" s="76">
        <v>1</v>
      </c>
      <c r="S13" s="81" t="s">
        <v>62</v>
      </c>
    </row>
    <row r="14" spans="2:19" x14ac:dyDescent="0.25">
      <c r="B14" s="83" t="s">
        <v>69</v>
      </c>
      <c r="C14" s="1">
        <f>COUNTIF(C2:I5,"&lt;65")</f>
        <v>10</v>
      </c>
      <c r="O14" s="73">
        <v>3</v>
      </c>
      <c r="P14" s="70" t="s">
        <v>61</v>
      </c>
      <c r="Q14" s="76">
        <v>0</v>
      </c>
      <c r="R14" s="76">
        <v>2</v>
      </c>
      <c r="S14" s="81" t="s">
        <v>62</v>
      </c>
    </row>
    <row r="15" spans="2:19" ht="15.75" thickBot="1" x14ac:dyDescent="0.3">
      <c r="B15" s="4"/>
      <c r="C15" s="66">
        <f>10/24</f>
        <v>0.41666666666666669</v>
      </c>
      <c r="G15" s="10"/>
      <c r="O15" s="73"/>
      <c r="P15" s="70"/>
      <c r="Q15" s="76"/>
      <c r="R15" s="76"/>
      <c r="S15" s="81"/>
    </row>
    <row r="16" spans="2:19" x14ac:dyDescent="0.25">
      <c r="O16" s="73"/>
      <c r="P16" s="70"/>
      <c r="Q16" s="76"/>
      <c r="R16" s="76"/>
      <c r="S16" s="81"/>
    </row>
    <row r="17" spans="2:19" ht="15.75" thickBot="1" x14ac:dyDescent="0.3">
      <c r="O17" s="73">
        <v>1</v>
      </c>
      <c r="P17" s="70" t="s">
        <v>57</v>
      </c>
      <c r="Q17" s="76">
        <f>FORECAST(O17,Q2:Q4,O2:O4)</f>
        <v>2</v>
      </c>
      <c r="R17" s="77">
        <f>FORECAST(O17,R2:R4,O2:O4)</f>
        <v>1.3333333333333335</v>
      </c>
      <c r="S17" s="81" t="s">
        <v>63</v>
      </c>
    </row>
    <row r="18" spans="2:19" ht="21" x14ac:dyDescent="0.35">
      <c r="B18" s="67" t="s">
        <v>55</v>
      </c>
      <c r="C18" s="63">
        <v>2010</v>
      </c>
      <c r="D18" s="63">
        <v>2011</v>
      </c>
      <c r="E18" s="63">
        <v>2012</v>
      </c>
      <c r="F18" s="63">
        <v>2013</v>
      </c>
      <c r="G18" s="63">
        <v>2014</v>
      </c>
      <c r="H18" s="63">
        <v>2015</v>
      </c>
      <c r="I18" s="63">
        <v>2016</v>
      </c>
      <c r="J18" s="63">
        <v>2017</v>
      </c>
      <c r="K18" s="63">
        <v>2018</v>
      </c>
      <c r="L18" s="63">
        <v>2019</v>
      </c>
      <c r="M18" s="64">
        <v>2020</v>
      </c>
      <c r="O18" s="73">
        <v>2</v>
      </c>
      <c r="P18" s="70" t="s">
        <v>70</v>
      </c>
      <c r="Q18" s="77">
        <f>FORECAST(O17:O19,Q7:Q9,O7:O9)</f>
        <v>1.666666666666667</v>
      </c>
      <c r="R18" s="77">
        <f>FORECAST(O18,R7:R9,O7:O9)</f>
        <v>1.333333333333333</v>
      </c>
      <c r="S18" s="81" t="s">
        <v>71</v>
      </c>
    </row>
    <row r="19" spans="2:19" ht="21.75" thickBot="1" x14ac:dyDescent="0.4">
      <c r="B19" s="68" t="s">
        <v>56</v>
      </c>
      <c r="C19" s="14">
        <v>10312</v>
      </c>
      <c r="D19" s="14">
        <v>10314</v>
      </c>
      <c r="E19" s="14">
        <v>11003</v>
      </c>
      <c r="F19" s="14">
        <v>11010</v>
      </c>
      <c r="G19" s="14">
        <v>10934</v>
      </c>
      <c r="H19" s="14">
        <v>11130</v>
      </c>
      <c r="I19" s="14">
        <f>TREND(C19:H19,C18:H18)</f>
        <v>10358.333333333314</v>
      </c>
      <c r="J19" s="14">
        <f t="shared" ref="J19:M19" si="0">TREND(D19:I19,D18:I18)</f>
        <v>10753.936507936512</v>
      </c>
      <c r="K19" s="14">
        <f t="shared" si="0"/>
        <v>11079.472411186696</v>
      </c>
      <c r="L19" s="14">
        <f t="shared" si="0"/>
        <v>10946.516214951589</v>
      </c>
      <c r="M19" s="65">
        <f t="shared" si="0"/>
        <v>10845.142971978403</v>
      </c>
      <c r="O19" s="74">
        <v>3</v>
      </c>
      <c r="P19" s="71" t="s">
        <v>61</v>
      </c>
      <c r="Q19" s="78">
        <f>FORECAST(O19,Q12:Q14,O12:O14)</f>
        <v>0.5</v>
      </c>
      <c r="R19" s="79">
        <f>FORECAST(O19,R12:R14,O12:O14)</f>
        <v>2</v>
      </c>
      <c r="S19" s="82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clase</vt:lpstr>
      <vt:lpstr>practica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2015-07-13T21:15:56Z</dcterms:modified>
</cp:coreProperties>
</file>