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72"/>
  </bookViews>
  <sheets>
    <sheet name="CLASE" sheetId="1" r:id="rId1"/>
    <sheet name="PRACTICA 1 " sheetId="2" r:id="rId2"/>
    <sheet name="PRACTICA 2" sheetId="3" r:id="rId3"/>
    <sheet name="PRACTICA 3" sheetId="4" r:id="rId4"/>
    <sheet name="PRACTICA 4" sheetId="5" r:id="rId5"/>
    <sheet name="PRACTICA 5" sheetId="6" r:id="rId6"/>
    <sheet name="PRACTICA 6" sheetId="7" r:id="rId7"/>
    <sheet name="PRACTICA 7" sheetId="8" r:id="rId8"/>
    <sheet name="PRACTICA 8" sheetId="9" r:id="rId9"/>
    <sheet name="PRACTICA 9" sheetId="10" r:id="rId10"/>
    <sheet name="PRACTICA 10" sheetId="11" r:id="rId11"/>
    <sheet name="PRACTICA 11" sheetId="12" r:id="rId12"/>
    <sheet name="PRACTICA 12" sheetId="13" r:id="rId13"/>
  </sheets>
  <calcPr calcId="144525" iterateDelta="1E-4"/>
</workbook>
</file>

<file path=xl/calcChain.xml><?xml version="1.0" encoding="utf-8"?>
<calcChain xmlns="http://schemas.openxmlformats.org/spreadsheetml/2006/main">
  <c r="C11" i="12" l="1"/>
  <c r="C7" i="12"/>
  <c r="C12" i="11"/>
  <c r="C9" i="11"/>
  <c r="C11" i="11" s="1"/>
  <c r="C9" i="10"/>
  <c r="C11" i="8"/>
  <c r="C9" i="8"/>
  <c r="C7" i="7"/>
  <c r="C9" i="7" s="1"/>
  <c r="C10" i="6"/>
  <c r="C9" i="6"/>
  <c r="C8" i="5"/>
  <c r="C10" i="5" s="1"/>
  <c r="C6" i="4"/>
  <c r="C9" i="4" s="1"/>
  <c r="C10" i="3"/>
  <c r="C8" i="3"/>
  <c r="AA14" i="1"/>
  <c r="C10" i="11" l="1"/>
  <c r="C7" i="2"/>
  <c r="C8" i="2" s="1"/>
  <c r="AI11" i="1" l="1"/>
  <c r="AP78" i="1"/>
  <c r="AP79" i="1" s="1"/>
  <c r="AQ65" i="1"/>
  <c r="Y65" i="1"/>
  <c r="AQ64" i="1"/>
  <c r="Y64" i="1"/>
  <c r="AQ63" i="1"/>
  <c r="Y63" i="1"/>
  <c r="AQ62" i="1"/>
  <c r="Y62" i="1"/>
  <c r="AU61" i="1"/>
  <c r="AQ61" i="1"/>
  <c r="AQ60" i="1"/>
  <c r="AU59" i="1"/>
  <c r="AQ59" i="1"/>
  <c r="AL59" i="1"/>
  <c r="AQ58" i="1"/>
  <c r="AQ57" i="1"/>
  <c r="AL57" i="1"/>
  <c r="AQ56" i="1"/>
  <c r="AQ55" i="1"/>
  <c r="AL55" i="1"/>
  <c r="AM54" i="1"/>
  <c r="AK59" i="1" s="1"/>
  <c r="AI50" i="1"/>
  <c r="AK78" i="1" s="1"/>
  <c r="AU48" i="1"/>
  <c r="C37" i="1"/>
  <c r="AK29" i="1"/>
  <c r="AO23" i="1"/>
  <c r="AK21" i="1"/>
  <c r="AU20" i="1"/>
  <c r="AK20" i="1"/>
  <c r="AK19" i="1"/>
  <c r="K19" i="1"/>
  <c r="BL17" i="1"/>
  <c r="BH17" i="1"/>
  <c r="BC17" i="1"/>
  <c r="O17" i="1"/>
  <c r="G17" i="1"/>
  <c r="AW16" i="1"/>
  <c r="O16" i="1"/>
  <c r="G16" i="1"/>
  <c r="AW15" i="1"/>
  <c r="O15" i="1"/>
  <c r="G15" i="1"/>
  <c r="AW14" i="1"/>
  <c r="V14" i="1"/>
  <c r="O14" i="1"/>
  <c r="G14" i="1"/>
  <c r="AW13" i="1"/>
  <c r="AA13" i="1"/>
  <c r="O13" i="1"/>
  <c r="G13" i="1"/>
  <c r="AW12" i="1"/>
  <c r="AA12" i="1"/>
  <c r="O12" i="1"/>
  <c r="G12" i="1"/>
  <c r="AW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U26" i="1" s="1"/>
  <c r="AA8" i="1"/>
  <c r="AB8" i="1" s="1"/>
  <c r="AB9" i="1" s="1"/>
  <c r="AB10" i="1" s="1"/>
  <c r="AB11" i="1" s="1"/>
  <c r="AB12" i="1" s="1"/>
  <c r="AB13" i="1" s="1"/>
  <c r="AB14" i="1" s="1"/>
  <c r="O8" i="1"/>
  <c r="G8" i="1"/>
  <c r="W51" i="1"/>
  <c r="AU34" i="1"/>
  <c r="AJ56" i="1" l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M55" i="1" s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J58" i="1"/>
  <c r="AJ55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66" i="1" l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<sst xmlns="http://schemas.openxmlformats.org/spreadsheetml/2006/main" count="305" uniqueCount="210">
  <si>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</si>
  <si>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</si>
  <si>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</si>
  <si>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</si>
  <si>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</si>
  <si>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</si>
  <si>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</si>
  <si>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</si>
  <si>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</si>
  <si>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</si>
  <si>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</si>
  <si>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</si>
  <si>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</si>
  <si>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</si>
  <si>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</si>
  <si>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</si>
  <si>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</si>
  <si>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</si>
  <si>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</si>
  <si>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</si>
  <si>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</si>
  <si>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</si>
  <si>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</si>
  <si>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</si>
  <si>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</si>
  <si>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</si>
  <si>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</si>
  <si>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</si>
  <si>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</si>
  <si>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</si>
  <si>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</si>
  <si>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</si>
  <si>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</si>
  <si>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</si>
  <si>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</si>
  <si>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</si>
  <si>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</si>
  <si>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</si>
  <si>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</si>
  <si>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</si>
  <si>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</si>
  <si>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</si>
  <si>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</si>
  <si>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</si>
  <si>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</si>
  <si>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</si>
  <si>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</si>
  <si>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</si>
  <si>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</si>
  <si>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</si>
  <si>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</si>
  <si>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</si>
  <si>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</si>
  <si>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</si>
  <si>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</si>
  <si>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</si>
  <si>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</si>
  <si>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</si>
  <si>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</si>
  <si>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</si>
  <si>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</si>
  <si>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</si>
  <si>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</si>
  <si>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</si>
  <si>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</si>
  <si>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</si>
  <si>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</si>
  <si>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</si>
  <si>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</si>
  <si>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</si>
  <si>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</si>
  <si>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</si>
  <si>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</si>
  <si>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</si>
  <si>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</si>
  <si>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</si>
  <si>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</si>
  <si>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</si>
  <si>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</si>
  <si>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</si>
  <si>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</si>
  <si>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</si>
  <si>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</si>
  <si>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</si>
  <si>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</si>
  <si>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</si>
  <si>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</si>
  <si>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</si>
  <si>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</si>
  <si>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</si>
  <si>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</si>
  <si>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</si>
  <si>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</si>
  <si>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</si>
  <si>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</si>
  <si>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</si>
  <si>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</si>
  <si>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</si>
  <si>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</si>
  <si>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</si>
  <si>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</si>
  <si>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</si>
  <si>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</si>
  <si>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</si>
  <si>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</si>
  <si>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</si>
  <si>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</si>
  <si>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</si>
  <si>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</si>
  <si>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</si>
  <si>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</si>
  <si>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</si>
  <si>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</si>
  <si>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</si>
  <si>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</si>
  <si>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</si>
  <si>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</si>
  <si>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</si>
  <si>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</si>
  <si>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</si>
  <si>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</si>
  <si>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</si>
  <si>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</si>
  <si>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</si>
  <si>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</si>
  <si>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</si>
  <si>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</si>
  <si>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</si>
  <si>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</si>
  <si>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</si>
  <si>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</si>
  <si>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</si>
  <si>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</si>
  <si>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</si>
  <si>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</si>
  <si>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</si>
  <si>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</si>
  <si>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</si>
  <si>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</si>
  <si>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</si>
  <si>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</si>
  <si>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</si>
  <si>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</si>
  <si>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</si>
  <si>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</si>
  <si>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</si>
  <si>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</si>
  <si>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</si>
  <si>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</si>
  <si>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</si>
  <si>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</si>
  <si>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</si>
  <si>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</si>
  <si>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</si>
  <si>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</si>
  <si>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</si>
  <si>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</si>
  <si>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</si>
  <si>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EJERCICIO #1</t>
  </si>
  <si>
    <t>SOLUCION:</t>
  </si>
  <si>
    <t>inversion:</t>
  </si>
  <si>
    <t>nper</t>
  </si>
  <si>
    <t>retiro:</t>
  </si>
  <si>
    <t>EJERICICIO#2</t>
  </si>
  <si>
    <t xml:space="preserve"> inversion</t>
  </si>
  <si>
    <t>tasa de interes anual</t>
  </si>
  <si>
    <t>tasa de interes mensual</t>
  </si>
  <si>
    <t>EJERCICIO # 3</t>
  </si>
  <si>
    <t>inversion</t>
  </si>
  <si>
    <t>tasa de interes menual</t>
  </si>
  <si>
    <t>tasa de interes  anual</t>
  </si>
  <si>
    <t>EJERCICIO # 4</t>
  </si>
  <si>
    <t>valor actual</t>
  </si>
  <si>
    <t>tasa anual</t>
  </si>
  <si>
    <t>EJERCICIO # 5</t>
  </si>
  <si>
    <t>EJERCICIO# 6</t>
  </si>
  <si>
    <t>valor presente</t>
  </si>
  <si>
    <t>la factura pagará</t>
  </si>
  <si>
    <t>EJERCICIO # 7</t>
  </si>
  <si>
    <t>renta?</t>
  </si>
  <si>
    <t>valor futuro</t>
  </si>
  <si>
    <t>debe depositAR</t>
  </si>
  <si>
    <t>su interes es</t>
  </si>
  <si>
    <t>tasa diaria</t>
  </si>
  <si>
    <t>interes anual</t>
  </si>
  <si>
    <t>su interes es =</t>
  </si>
  <si>
    <t>VA=</t>
  </si>
  <si>
    <t>NPES=</t>
  </si>
  <si>
    <t>INTERES A</t>
  </si>
  <si>
    <t>INTEREST=</t>
  </si>
  <si>
    <t>INTERES GEN.=</t>
  </si>
  <si>
    <t>PAGO=</t>
  </si>
  <si>
    <t>NPE=</t>
  </si>
  <si>
    <t>INTERES A=</t>
  </si>
  <si>
    <t>INTERESM=</t>
  </si>
  <si>
    <t>EJERCICIO # 9</t>
  </si>
  <si>
    <t>npe</t>
  </si>
  <si>
    <t>valor inicial</t>
  </si>
  <si>
    <t>Cubre el interes</t>
  </si>
  <si>
    <t>EJERICICIO #10</t>
  </si>
  <si>
    <t>SOLUCION</t>
  </si>
  <si>
    <t>interes general</t>
  </si>
  <si>
    <t>tasa de interes efectivo</t>
  </si>
  <si>
    <t>EJERICCIO # 11</t>
  </si>
  <si>
    <t>tasa efecitva</t>
  </si>
  <si>
    <t>tasa  efectiva</t>
  </si>
  <si>
    <t>EJERICICIO # 12</t>
  </si>
  <si>
    <t>interes mens.</t>
  </si>
  <si>
    <t>Amortizacion</t>
  </si>
  <si>
    <t>EJERCICIO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</si>
</sst>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%"/>
    <numFmt numFmtId="168" formatCode="&quot;$&quot;\ #,##0.00"/>
  </numFmts>
  <fonts count="1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Bodoni MT Black"/>
      <family val="1"/>
    </font>
    <font>
      <b/>
      <sz val="14"/>
      <color rgb="FFC00000"/>
      <name val="Arial Rounded MT Bold"/>
      <family val="2"/>
    </font>
    <font>
      <sz val="14"/>
      <color rgb="FFC0000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4" fillId="0" borderId="2" xfId="1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1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5" fillId="0" borderId="9" xfId="0" applyFont="1" applyBorder="1"/>
    <xf numFmtId="0" fontId="0" fillId="0" borderId="10" xfId="0" applyBorder="1"/>
    <xf numFmtId="0" fontId="6" fillId="0" borderId="0" xfId="1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6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1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4" fillId="0" borderId="16" xfId="1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4" fillId="0" borderId="18" xfId="1" applyBorder="1" applyAlignment="1">
      <alignment horizontal="center"/>
    </xf>
    <xf numFmtId="165" fontId="0" fillId="0" borderId="19" xfId="0" applyNumberFormat="1" applyBorder="1"/>
    <xf numFmtId="0" fontId="7" fillId="0" borderId="2" xfId="1" applyFont="1" applyBorder="1" applyAlignment="1">
      <alignment horizontal="center"/>
    </xf>
    <xf numFmtId="165" fontId="8" fillId="0" borderId="0" xfId="0" applyNumberFormat="1" applyFont="1" applyBorder="1"/>
    <xf numFmtId="165" fontId="8" fillId="0" borderId="3" xfId="0" applyNumberFormat="1" applyFont="1" applyBorder="1"/>
    <xf numFmtId="0" fontId="4" fillId="0" borderId="2" xfId="1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0" fontId="9" fillId="0" borderId="0" xfId="0" applyFont="1"/>
    <xf numFmtId="2" fontId="0" fillId="0" borderId="0" xfId="0" applyNumberFormat="1"/>
    <xf numFmtId="0" fontId="0" fillId="0" borderId="20" xfId="0" applyBorder="1"/>
    <xf numFmtId="0" fontId="0" fillId="0" borderId="22" xfId="0" applyBorder="1"/>
    <xf numFmtId="0" fontId="9" fillId="0" borderId="23" xfId="0" applyFont="1" applyBorder="1"/>
    <xf numFmtId="0" fontId="0" fillId="0" borderId="24" xfId="0" applyBorder="1"/>
    <xf numFmtId="0" fontId="10" fillId="0" borderId="23" xfId="0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0" xfId="0" applyNumberFormat="1" applyBorder="1"/>
    <xf numFmtId="8" fontId="0" fillId="0" borderId="26" xfId="0" applyNumberFormat="1" applyBorder="1"/>
    <xf numFmtId="167" fontId="0" fillId="0" borderId="0" xfId="0" applyNumberFormat="1" applyBorder="1"/>
    <xf numFmtId="0" fontId="9" fillId="0" borderId="26" xfId="0" applyFont="1" applyBorder="1"/>
    <xf numFmtId="10" fontId="0" fillId="0" borderId="26" xfId="0" applyNumberFormat="1" applyBorder="1"/>
    <xf numFmtId="168" fontId="9" fillId="0" borderId="26" xfId="0" applyNumberFormat="1" applyFont="1" applyBorder="1"/>
    <xf numFmtId="0" fontId="0" fillId="0" borderId="21" xfId="0" applyBorder="1"/>
    <xf numFmtId="0" fontId="11" fillId="0" borderId="0" xfId="0" applyFont="1" applyBorder="1"/>
    <xf numFmtId="2" fontId="0" fillId="0" borderId="26" xfId="0" applyNumberFormat="1" applyBorder="1"/>
    <xf numFmtId="168" fontId="0" fillId="0" borderId="0" xfId="0" applyNumberFormat="1" applyBorder="1"/>
    <xf numFmtId="10" fontId="9" fillId="0" borderId="26" xfId="0" applyNumberFormat="1" applyFont="1" applyBorder="1"/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8" fontId="9" fillId="0" borderId="26" xfId="0" applyNumberFormat="1" applyFont="1" applyBorder="1" applyAlignment="1">
      <alignment horizontal="center"/>
    </xf>
    <xf numFmtId="8" fontId="9" fillId="0" borderId="27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8" fontId="9" fillId="0" borderId="0" xfId="0" applyNumberFormat="1" applyFont="1" applyBorder="1" applyAlignment="1">
      <alignment horizontal="center"/>
    </xf>
    <xf numFmtId="8" fontId="9" fillId="0" borderId="24" xfId="0" applyNumberFormat="1" applyFont="1" applyBorder="1" applyAlignment="1">
      <alignment horizontal="center"/>
    </xf>
    <xf numFmtId="168" fontId="9" fillId="0" borderId="26" xfId="0" applyNumberFormat="1" applyFont="1" applyBorder="1" applyAlignment="1">
      <alignment horizontal="center"/>
    </xf>
    <xf numFmtId="168" fontId="9" fillId="0" borderId="27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0" borderId="0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1" xfId="0" applyFont="1" applyBorder="1"/>
    <xf numFmtId="0" fontId="12" fillId="0" borderId="0" xfId="0" applyFont="1" applyBorder="1"/>
    <xf numFmtId="0" fontId="13" fillId="0" borderId="21" xfId="0" applyFont="1" applyBorder="1"/>
    <xf numFmtId="0" fontId="13" fillId="0" borderId="0" xfId="0" applyFont="1"/>
    <xf numFmtId="0" fontId="9" fillId="3" borderId="12" xfId="0" applyFont="1" applyFill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31</xdr:row>
      <xdr:rowOff>79155</xdr:rowOff>
    </xdr:from>
    <xdr:to>
      <xdr:col>8</xdr:col>
      <xdr:colOff>610920</xdr:colOff>
      <xdr:row>31</xdr:row>
      <xdr:rowOff>88875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30</xdr:row>
      <xdr:rowOff>162015</xdr:rowOff>
    </xdr:from>
    <xdr:to>
      <xdr:col>4</xdr:col>
      <xdr:colOff>519120</xdr:colOff>
      <xdr:row>31</xdr:row>
      <xdr:rowOff>155475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31</xdr:row>
      <xdr:rowOff>94275</xdr:rowOff>
    </xdr:from>
    <xdr:to>
      <xdr:col>3</xdr:col>
      <xdr:colOff>174960</xdr:colOff>
      <xdr:row>35</xdr:row>
      <xdr:rowOff>130755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31</xdr:row>
      <xdr:rowOff>80235</xdr:rowOff>
    </xdr:from>
    <xdr:to>
      <xdr:col>6</xdr:col>
      <xdr:colOff>311400</xdr:colOff>
      <xdr:row>35</xdr:row>
      <xdr:rowOff>116715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31</xdr:row>
      <xdr:rowOff>315</xdr:rowOff>
    </xdr:from>
    <xdr:to>
      <xdr:col>2</xdr:col>
      <xdr:colOff>437400</xdr:colOff>
      <xdr:row>32</xdr:row>
      <xdr:rowOff>52095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30</xdr:row>
      <xdr:rowOff>162015</xdr:rowOff>
    </xdr:from>
    <xdr:to>
      <xdr:col>8</xdr:col>
      <xdr:colOff>597600</xdr:colOff>
      <xdr:row>31</xdr:row>
      <xdr:rowOff>155475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203760</xdr:colOff>
      <xdr:row>23</xdr:row>
      <xdr:rowOff>133920</xdr:rowOff>
    </xdr:from>
    <xdr:to>
      <xdr:col>23</xdr:col>
      <xdr:colOff>261000</xdr:colOff>
      <xdr:row>27</xdr:row>
      <xdr:rowOff>565200</xdr:rowOff>
    </xdr:to>
    <xdr:sp macro="" textlink="">
      <xdr:nvSpPr>
        <xdr:cNvPr id="8" name="CustomShape 1"/>
        <xdr:cNvSpPr/>
      </xdr:nvSpPr>
      <xdr:spPr>
        <a:xfrm>
          <a:off x="21849480" y="5011200"/>
          <a:ext cx="57240" cy="113220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540</xdr:colOff>
      <xdr:row>21</xdr:row>
      <xdr:rowOff>119880</xdr:rowOff>
    </xdr:from>
    <xdr:to>
      <xdr:col>24</xdr:col>
      <xdr:colOff>273600</xdr:colOff>
      <xdr:row>23</xdr:row>
      <xdr:rowOff>105480</xdr:rowOff>
    </xdr:to>
    <xdr:sp macro="" textlink="">
      <xdr:nvSpPr>
        <xdr:cNvPr id="9" name="CustomShape 1"/>
        <xdr:cNvSpPr/>
      </xdr:nvSpPr>
      <xdr:spPr>
        <a:xfrm>
          <a:off x="21458880" y="46465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260280</xdr:colOff>
      <xdr:row>26</xdr:row>
      <xdr:rowOff>40320</xdr:rowOff>
    </xdr:from>
    <xdr:to>
      <xdr:col>31</xdr:col>
      <xdr:colOff>215280</xdr:colOff>
      <xdr:row>27</xdr:row>
      <xdr:rowOff>76320</xdr:rowOff>
    </xdr:to>
    <xdr:sp macro="" textlink="">
      <xdr:nvSpPr>
        <xdr:cNvPr id="10" name="CustomShape 1"/>
        <xdr:cNvSpPr/>
      </xdr:nvSpPr>
      <xdr:spPr>
        <a:xfrm>
          <a:off x="21906000" y="5443200"/>
          <a:ext cx="7002720" cy="21132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833040</xdr:colOff>
      <xdr:row>24</xdr:row>
      <xdr:rowOff>65520</xdr:rowOff>
    </xdr:from>
    <xdr:to>
      <xdr:col>24</xdr:col>
      <xdr:colOff>896040</xdr:colOff>
      <xdr:row>27</xdr:row>
      <xdr:rowOff>516960</xdr:rowOff>
    </xdr:to>
    <xdr:sp macro="" textlink="">
      <xdr:nvSpPr>
        <xdr:cNvPr id="11" name="CustomShape 1"/>
        <xdr:cNvSpPr/>
      </xdr:nvSpPr>
      <xdr:spPr>
        <a:xfrm>
          <a:off x="23237640" y="5118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390600</xdr:colOff>
      <xdr:row>22</xdr:row>
      <xdr:rowOff>27360</xdr:rowOff>
    </xdr:from>
    <xdr:to>
      <xdr:col>25</xdr:col>
      <xdr:colOff>391320</xdr:colOff>
      <xdr:row>24</xdr:row>
      <xdr:rowOff>12960</xdr:rowOff>
    </xdr:to>
    <xdr:sp macro="" textlink="">
      <xdr:nvSpPr>
        <xdr:cNvPr id="12" name="CustomShape 1"/>
        <xdr:cNvSpPr/>
      </xdr:nvSpPr>
      <xdr:spPr>
        <a:xfrm>
          <a:off x="22795200" y="47293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681480</xdr:colOff>
      <xdr:row>24</xdr:row>
      <xdr:rowOff>78120</xdr:rowOff>
    </xdr:from>
    <xdr:to>
      <xdr:col>26</xdr:col>
      <xdr:colOff>744480</xdr:colOff>
      <xdr:row>27</xdr:row>
      <xdr:rowOff>529560</xdr:rowOff>
    </xdr:to>
    <xdr:sp macro="" textlink="">
      <xdr:nvSpPr>
        <xdr:cNvPr id="13" name="CustomShape 1"/>
        <xdr:cNvSpPr/>
      </xdr:nvSpPr>
      <xdr:spPr>
        <a:xfrm>
          <a:off x="25063560" y="51307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38160</xdr:colOff>
      <xdr:row>21</xdr:row>
      <xdr:rowOff>135000</xdr:rowOff>
    </xdr:from>
    <xdr:to>
      <xdr:col>27</xdr:col>
      <xdr:colOff>698400</xdr:colOff>
      <xdr:row>23</xdr:row>
      <xdr:rowOff>120600</xdr:rowOff>
    </xdr:to>
    <xdr:sp macro="" textlink="">
      <xdr:nvSpPr>
        <xdr:cNvPr id="14" name="CustomShape 1"/>
        <xdr:cNvSpPr/>
      </xdr:nvSpPr>
      <xdr:spPr>
        <a:xfrm>
          <a:off x="24420240" y="466164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29</xdr:col>
      <xdr:colOff>395280</xdr:colOff>
      <xdr:row>24</xdr:row>
      <xdr:rowOff>29520</xdr:rowOff>
    </xdr:from>
    <xdr:to>
      <xdr:col>29</xdr:col>
      <xdr:colOff>458280</xdr:colOff>
      <xdr:row>27</xdr:row>
      <xdr:rowOff>480960</xdr:rowOff>
    </xdr:to>
    <xdr:sp macro="" textlink="">
      <xdr:nvSpPr>
        <xdr:cNvPr id="15" name="CustomShape 1"/>
        <xdr:cNvSpPr/>
      </xdr:nvSpPr>
      <xdr:spPr>
        <a:xfrm>
          <a:off x="27571320" y="5082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439920</xdr:colOff>
      <xdr:row>21</xdr:row>
      <xdr:rowOff>111240</xdr:rowOff>
    </xdr:from>
    <xdr:to>
      <xdr:col>30</xdr:col>
      <xdr:colOff>567090</xdr:colOff>
      <xdr:row>23</xdr:row>
      <xdr:rowOff>96840</xdr:rowOff>
    </xdr:to>
    <xdr:sp macro="" textlink="">
      <xdr:nvSpPr>
        <xdr:cNvPr id="16" name="CustomShape 1"/>
        <xdr:cNvSpPr/>
      </xdr:nvSpPr>
      <xdr:spPr>
        <a:xfrm>
          <a:off x="26857080" y="463788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302400</xdr:colOff>
      <xdr:row>27</xdr:row>
      <xdr:rowOff>727920</xdr:rowOff>
    </xdr:from>
    <xdr:to>
      <xdr:col>24</xdr:col>
      <xdr:colOff>851400</xdr:colOff>
      <xdr:row>27</xdr:row>
      <xdr:rowOff>842400</xdr:rowOff>
    </xdr:to>
    <xdr:sp macro="" textlink="">
      <xdr:nvSpPr>
        <xdr:cNvPr id="17" name="CustomShape 1"/>
        <xdr:cNvSpPr/>
      </xdr:nvSpPr>
      <xdr:spPr>
        <a:xfrm>
          <a:off x="21948120" y="6306120"/>
          <a:ext cx="130788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28</xdr:row>
      <xdr:rowOff>81855</xdr:rowOff>
    </xdr:from>
    <xdr:to>
      <xdr:col>24</xdr:col>
      <xdr:colOff>762840</xdr:colOff>
      <xdr:row>29</xdr:row>
      <xdr:rowOff>73515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abSelected="1" topLeftCell="S1" zoomScaleNormal="100" workbookViewId="0">
      <selection activeCell="U5" sqref="U5:AB5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86" t="s">
        <v>0</v>
      </c>
      <c r="AU1" s="86"/>
      <c r="AV1" s="86"/>
      <c r="AW1" s="86"/>
      <c r="AX1" s="86"/>
    </row>
    <row r="2" spans="2:64">
      <c r="AT2" s="1"/>
      <c r="AW2" s="2"/>
      <c r="AX2" s="3"/>
    </row>
    <row r="3" spans="2:64">
      <c r="AH3" s="87" t="s">
        <v>1</v>
      </c>
      <c r="AI3" s="87"/>
      <c r="AJ3" s="87"/>
      <c r="AK3" s="87"/>
      <c r="AL3" s="87"/>
      <c r="AM3" s="87"/>
      <c r="AN3" s="87"/>
      <c r="AO3" s="87"/>
      <c r="AT3" s="1" t="s">
        <v>2</v>
      </c>
      <c r="AU3">
        <v>15000</v>
      </c>
      <c r="AW3" s="2"/>
      <c r="AX3" s="3"/>
      <c r="BA3" s="88" t="s">
        <v>3</v>
      </c>
      <c r="BB3" s="88"/>
      <c r="BC3" s="88"/>
      <c r="BF3" s="88" t="s">
        <v>4</v>
      </c>
      <c r="BG3" s="88"/>
      <c r="BH3" s="88"/>
      <c r="BJ3" s="88" t="s">
        <v>5</v>
      </c>
      <c r="BK3" s="88"/>
      <c r="BL3" s="88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9" t="s">
        <v>11</v>
      </c>
      <c r="C5" s="89"/>
      <c r="D5" s="89"/>
      <c r="E5" s="89"/>
      <c r="F5" s="89"/>
      <c r="G5" s="89"/>
      <c r="H5" s="89"/>
      <c r="J5" s="89" t="s">
        <v>12</v>
      </c>
      <c r="K5" s="89"/>
      <c r="L5" s="89"/>
      <c r="M5" s="89"/>
      <c r="N5" s="89"/>
      <c r="O5" s="89"/>
      <c r="P5" s="89"/>
      <c r="Q5" s="89"/>
      <c r="R5" s="89"/>
      <c r="U5" s="89" t="s">
        <v>13</v>
      </c>
      <c r="V5" s="89"/>
      <c r="W5" s="89"/>
      <c r="X5" s="89"/>
      <c r="Y5" s="89"/>
      <c r="Z5" s="89"/>
      <c r="AA5" s="89"/>
      <c r="AB5" s="89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90" t="s">
        <v>18</v>
      </c>
      <c r="AK6" s="90"/>
      <c r="AL6" s="90"/>
      <c r="AM6" s="90"/>
      <c r="AN6" s="90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91" t="s">
        <v>28</v>
      </c>
      <c r="AK7" s="91"/>
      <c r="AL7" s="91"/>
      <c r="AM7" s="91"/>
      <c r="AN7" s="91"/>
      <c r="AO7" s="91"/>
      <c r="AT7" s="92" t="s">
        <v>29</v>
      </c>
      <c r="AU7" s="92"/>
      <c r="AV7" s="92"/>
      <c r="AW7" s="92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91"/>
      <c r="AK8" s="91"/>
      <c r="AL8" s="91"/>
      <c r="AM8" s="91"/>
      <c r="AN8" s="91"/>
      <c r="AO8" s="91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90" t="s">
        <v>41</v>
      </c>
      <c r="W13" s="90"/>
      <c r="X13" s="90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90" t="s">
        <v>47</v>
      </c>
      <c r="C16" s="90"/>
      <c r="D16" s="90"/>
      <c r="E16" s="90"/>
      <c r="F16" s="90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93" t="s">
        <v>48</v>
      </c>
      <c r="AO16" s="93"/>
      <c r="AP16" s="93"/>
      <c r="AQ16" s="93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86" t="s">
        <v>49</v>
      </c>
      <c r="AI17" s="86"/>
      <c r="AJ17" s="86"/>
      <c r="AK17" s="86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390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94" t="s">
        <v>67</v>
      </c>
      <c r="M21" s="94"/>
      <c r="N21" s="94"/>
      <c r="O21" s="94"/>
      <c r="P21" s="94"/>
      <c r="Q21" s="94"/>
      <c r="R21" s="94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95" t="s">
        <v>72</v>
      </c>
      <c r="M22" s="95"/>
      <c r="N22" s="95"/>
      <c r="O22" s="95"/>
      <c r="P22" s="95"/>
      <c r="Q22" s="95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86" t="s">
        <v>77</v>
      </c>
      <c r="C26" s="86"/>
      <c r="D26" s="86"/>
      <c r="E26" s="86"/>
      <c r="F26" s="86"/>
      <c r="G26" s="86"/>
      <c r="H26" s="86"/>
      <c r="I26" s="86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96" t="s">
        <v>79</v>
      </c>
      <c r="D27" s="96"/>
      <c r="E27" s="96"/>
      <c r="F27" s="96"/>
      <c r="I27" s="3"/>
      <c r="U27" s="1" t="s">
        <v>80</v>
      </c>
      <c r="V27">
        <v>5000</v>
      </c>
      <c r="AF27" s="3"/>
      <c r="AH27" s="97" t="s">
        <v>81</v>
      </c>
      <c r="AI27" s="97"/>
      <c r="AJ27" s="97"/>
      <c r="AK27" s="97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96" t="s">
        <v>83</v>
      </c>
      <c r="E28" s="96"/>
      <c r="F28" s="96"/>
      <c r="G28" s="96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98" t="s">
        <v>89</v>
      </c>
      <c r="AU28" s="98"/>
      <c r="AV28" s="28" t="s">
        <v>90</v>
      </c>
      <c r="AX28" s="3"/>
    </row>
    <row r="29" spans="2:64">
      <c r="B29" s="1" t="s">
        <v>91</v>
      </c>
      <c r="C29" s="11">
        <v>42155</v>
      </c>
      <c r="D29" s="96" t="s">
        <v>92</v>
      </c>
      <c r="E29" s="96"/>
      <c r="F29" s="96"/>
      <c r="G29" s="96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98" t="s">
        <v>93</v>
      </c>
      <c r="AU29" s="98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98" t="s">
        <v>89</v>
      </c>
      <c r="AU30" s="98"/>
      <c r="AV30" s="5">
        <v>0.95</v>
      </c>
      <c r="AX30" s="3"/>
    </row>
    <row r="31" spans="2:64">
      <c r="B31" s="1" t="s">
        <v>45</v>
      </c>
      <c r="C31">
        <v>2</v>
      </c>
      <c r="D31" s="90" t="s">
        <v>47</v>
      </c>
      <c r="E31" s="90"/>
      <c r="F31" s="90"/>
      <c r="G31" s="90"/>
      <c r="H31" s="90"/>
      <c r="I31" s="3"/>
      <c r="U31" s="1" t="s">
        <v>96</v>
      </c>
      <c r="V31" t="e">
        <v>#VALUE!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99" t="s">
        <v>101</v>
      </c>
      <c r="C34" s="99"/>
      <c r="D34" s="99"/>
      <c r="E34" s="99"/>
      <c r="F34" s="99"/>
      <c r="G34" s="99"/>
      <c r="H34" s="99"/>
      <c r="I34" s="99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14" t="e">
        <f ca="1">tirm(AW8:AW16,AV29,AV30)</f>
        <v>#NAME?</v>
      </c>
      <c r="AV34" s="14"/>
      <c r="AW34" s="14"/>
      <c r="AX34" s="15"/>
    </row>
    <row r="35" spans="2:50">
      <c r="B35" s="99" t="s">
        <v>103</v>
      </c>
      <c r="C35" s="99"/>
      <c r="D35" s="99"/>
      <c r="E35" s="99"/>
      <c r="F35" s="99"/>
      <c r="G35" s="99"/>
      <c r="H35" s="99"/>
      <c r="I35" s="99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88" t="s">
        <v>106</v>
      </c>
      <c r="AU39" s="88"/>
      <c r="AV39" s="88"/>
      <c r="AW39" s="88"/>
      <c r="AX39" s="88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100" t="s">
        <v>107</v>
      </c>
      <c r="E43" s="100"/>
      <c r="F43" s="100"/>
      <c r="G43" s="14"/>
      <c r="H43" s="14"/>
      <c r="I43" s="15"/>
      <c r="AT43" s="1"/>
      <c r="AX43" s="3"/>
    </row>
    <row r="44" spans="2:50">
      <c r="U44" s="87" t="s">
        <v>108</v>
      </c>
      <c r="V44" s="87"/>
      <c r="W44" s="87"/>
      <c r="X44" s="87"/>
      <c r="Y44" s="87"/>
      <c r="Z44" s="87"/>
      <c r="AA44" s="87"/>
      <c r="AB44" s="87"/>
      <c r="AC44" s="87"/>
      <c r="AD44" s="87"/>
      <c r="AT44" s="1"/>
      <c r="AX44" s="3"/>
    </row>
    <row r="45" spans="2:50">
      <c r="U45" s="1"/>
      <c r="AD45" s="3"/>
      <c r="AH45" s="86" t="s">
        <v>109</v>
      </c>
      <c r="AI45" s="86"/>
      <c r="AJ45" s="86"/>
      <c r="AK45" s="86"/>
      <c r="AL45" s="86"/>
      <c r="AM45" s="86"/>
      <c r="AN45" s="86"/>
      <c r="AT45" s="1"/>
      <c r="AX45" s="3"/>
    </row>
    <row r="46" spans="2:50">
      <c r="U46" s="101" t="s">
        <v>110</v>
      </c>
      <c r="V46" s="101"/>
      <c r="W46" s="5">
        <v>5.1999999999999998E-2</v>
      </c>
      <c r="AD46" s="3"/>
      <c r="AH46" s="1"/>
      <c r="AN46" s="3"/>
      <c r="AO46" s="86" t="s">
        <v>111</v>
      </c>
      <c r="AP46" s="86"/>
      <c r="AQ46" s="86"/>
      <c r="AR46" s="86"/>
      <c r="AT46" s="102" t="s">
        <v>112</v>
      </c>
      <c r="AU46" s="102"/>
      <c r="AV46" s="102"/>
      <c r="AW46" s="102"/>
      <c r="AX46" s="3"/>
    </row>
    <row r="47" spans="2:50">
      <c r="U47" s="101" t="s">
        <v>113</v>
      </c>
      <c r="V47" s="101"/>
      <c r="W47">
        <v>2</v>
      </c>
      <c r="X47" s="94" t="s">
        <v>114</v>
      </c>
      <c r="Y47" s="94"/>
      <c r="Z47" s="94"/>
      <c r="AA47" s="94"/>
      <c r="AB47" s="94"/>
      <c r="AC47" s="94"/>
      <c r="AD47" s="94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103" t="s">
        <v>123</v>
      </c>
      <c r="AW48" s="103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104" t="s">
        <v>129</v>
      </c>
      <c r="V51" s="104"/>
      <c r="W51" s="17" t="e">
        <f ca="1">EFFECTIVE(W46,W47)</f>
        <v>#NAME?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105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46">
        <f t="shared" ref="AJ55:AJ78" si="6">IPMT($AI$50,AH55,$AI$49,-$AM$54)</f>
        <v>48.75</v>
      </c>
      <c r="AK55" s="46">
        <f t="shared" ref="AK55:AK78" si="7">PPMT($AI$50,AH55,$AI$49,-$AM$54)</f>
        <v>1226.7986550605017</v>
      </c>
      <c r="AL55" s="46">
        <f t="shared" ref="AL55:AL78" si="8">PMT($AI$50,$AI$49,-$AI$47)</f>
        <v>1275.5486550605017</v>
      </c>
      <c r="AM55" s="52">
        <f t="shared" ref="AM55:AM78" si="9">AI55-AK55</f>
        <v>28773.201344939498</v>
      </c>
      <c r="AO55" s="50">
        <v>1</v>
      </c>
      <c r="AP55" s="105"/>
      <c r="AQ55" s="46">
        <f t="shared" ref="AQ55:AQ65" si="10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86" t="s">
        <v>144</v>
      </c>
      <c r="V56" s="86"/>
      <c r="W56" s="86"/>
      <c r="X56" s="86"/>
      <c r="Y56" s="86"/>
      <c r="Z56" s="86"/>
      <c r="AH56" s="50">
        <v>2</v>
      </c>
      <c r="AI56" s="46">
        <f t="shared" si="5"/>
        <v>28773.201344939498</v>
      </c>
      <c r="AJ56" s="46">
        <f t="shared" si="6"/>
        <v>46.756452185526683</v>
      </c>
      <c r="AK56" s="46">
        <f t="shared" si="7"/>
        <v>1228.7922028749749</v>
      </c>
      <c r="AL56" s="46">
        <f t="shared" si="8"/>
        <v>1275.5486550605017</v>
      </c>
      <c r="AM56" s="52">
        <f t="shared" si="9"/>
        <v>27544.409142064524</v>
      </c>
      <c r="AO56" s="50">
        <v>2</v>
      </c>
      <c r="AP56" s="105"/>
      <c r="AQ56" s="46">
        <f t="shared" si="10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101" t="s">
        <v>6</v>
      </c>
      <c r="V57" s="101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6"/>
        <v>44.759664855854858</v>
      </c>
      <c r="AK57" s="46">
        <f t="shared" si="7"/>
        <v>1230.7889902046468</v>
      </c>
      <c r="AL57" s="46">
        <f t="shared" si="8"/>
        <v>1275.5486550605017</v>
      </c>
      <c r="AM57" s="52">
        <f t="shared" si="9"/>
        <v>26313.620151859875</v>
      </c>
      <c r="AO57" s="50">
        <v>3</v>
      </c>
      <c r="AP57" s="105"/>
      <c r="AQ57" s="46">
        <f t="shared" si="10"/>
        <v>3927.2727272727275</v>
      </c>
      <c r="AR57" s="52"/>
      <c r="AT57" s="1"/>
      <c r="AX57" s="3"/>
    </row>
    <row r="58" spans="21:50">
      <c r="U58" s="101" t="s">
        <v>146</v>
      </c>
      <c r="V58" s="101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6"/>
        <v>42.75963274677229</v>
      </c>
      <c r="AK58" s="46">
        <f t="shared" si="7"/>
        <v>1232.7890223137294</v>
      </c>
      <c r="AL58" s="46">
        <f t="shared" si="8"/>
        <v>1275.5486550605017</v>
      </c>
      <c r="AM58" s="52">
        <f t="shared" si="9"/>
        <v>25080.831129546146</v>
      </c>
      <c r="AO58" s="50">
        <v>4</v>
      </c>
      <c r="AP58" s="105"/>
      <c r="AQ58" s="46">
        <f t="shared" si="10"/>
        <v>3436.3636363636365</v>
      </c>
      <c r="AR58" s="52"/>
      <c r="AT58" s="1"/>
      <c r="AX58" s="3"/>
    </row>
    <row r="59" spans="21:50">
      <c r="U59" s="101" t="s">
        <v>148</v>
      </c>
      <c r="V59" s="101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6"/>
        <v>40.756350585512486</v>
      </c>
      <c r="AK59" s="46">
        <f t="shared" si="7"/>
        <v>1234.7923044749891</v>
      </c>
      <c r="AL59" s="46">
        <f t="shared" si="8"/>
        <v>1275.5486550605017</v>
      </c>
      <c r="AM59" s="52">
        <f t="shared" si="9"/>
        <v>23846.038825071158</v>
      </c>
      <c r="AO59" s="50">
        <v>5</v>
      </c>
      <c r="AP59" s="105"/>
      <c r="AQ59" s="46">
        <f t="shared" si="10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6"/>
        <v>38.749813090740631</v>
      </c>
      <c r="AK60" s="46">
        <f t="shared" si="7"/>
        <v>1236.798841969761</v>
      </c>
      <c r="AL60" s="46">
        <f t="shared" si="8"/>
        <v>1275.5486550605017</v>
      </c>
      <c r="AM60" s="52">
        <f t="shared" si="9"/>
        <v>22609.239983101397</v>
      </c>
      <c r="AO60" s="50">
        <v>6</v>
      </c>
      <c r="AP60" s="105"/>
      <c r="AQ60" s="46">
        <f t="shared" si="10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6"/>
        <v>36.740014972539768</v>
      </c>
      <c r="AK61" s="46">
        <f t="shared" si="7"/>
        <v>1238.808640087962</v>
      </c>
      <c r="AL61" s="46">
        <f t="shared" si="8"/>
        <v>1275.5486550605017</v>
      </c>
      <c r="AM61" s="52">
        <f t="shared" si="9"/>
        <v>21370.431343013435</v>
      </c>
      <c r="AO61" s="50">
        <v>7</v>
      </c>
      <c r="AP61" s="105"/>
      <c r="AQ61" s="46">
        <f t="shared" si="10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106" t="s">
        <v>153</v>
      </c>
      <c r="AA62" s="106"/>
      <c r="AB62" s="106"/>
      <c r="AC62" s="106"/>
      <c r="AH62" s="50">
        <v>8</v>
      </c>
      <c r="AI62" s="46">
        <f t="shared" si="5"/>
        <v>21370.431343013435</v>
      </c>
      <c r="AJ62" s="46">
        <f t="shared" si="6"/>
        <v>34.726950932396825</v>
      </c>
      <c r="AK62" s="46">
        <f t="shared" si="7"/>
        <v>1240.8217041281048</v>
      </c>
      <c r="AL62" s="46">
        <f t="shared" si="8"/>
        <v>1275.5486550605017</v>
      </c>
      <c r="AM62" s="52">
        <f t="shared" si="9"/>
        <v>20129.609638885329</v>
      </c>
      <c r="AO62" s="50">
        <v>8</v>
      </c>
      <c r="AP62" s="105"/>
      <c r="AQ62" s="46">
        <f t="shared" si="10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6"/>
        <v>32.710615663188662</v>
      </c>
      <c r="AK63" s="46">
        <f t="shared" si="7"/>
        <v>1242.8380393973132</v>
      </c>
      <c r="AL63" s="46">
        <f t="shared" si="8"/>
        <v>1275.5486550605017</v>
      </c>
      <c r="AM63" s="52">
        <f t="shared" si="9"/>
        <v>18886.771599488016</v>
      </c>
      <c r="AO63" s="50">
        <v>9</v>
      </c>
      <c r="AP63" s="105"/>
      <c r="AQ63" s="46">
        <f t="shared" si="10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6"/>
        <v>30.69100384916803</v>
      </c>
      <c r="AK64" s="46">
        <f t="shared" si="7"/>
        <v>1244.8576512113336</v>
      </c>
      <c r="AL64" s="46">
        <f t="shared" si="8"/>
        <v>1275.5486550605017</v>
      </c>
      <c r="AM64" s="52">
        <f t="shared" si="9"/>
        <v>17641.913948276684</v>
      </c>
      <c r="AO64" s="50">
        <v>10</v>
      </c>
      <c r="AP64" s="105"/>
      <c r="AQ64" s="46">
        <f t="shared" si="10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6"/>
        <v>28.66811016594961</v>
      </c>
      <c r="AK65" s="46">
        <f t="shared" si="7"/>
        <v>1246.880544894552</v>
      </c>
      <c r="AL65" s="46">
        <f t="shared" si="8"/>
        <v>1275.5486550605017</v>
      </c>
      <c r="AM65" s="52">
        <f t="shared" si="9"/>
        <v>16395.033403382131</v>
      </c>
      <c r="AO65" s="53">
        <v>11</v>
      </c>
      <c r="AP65" s="105"/>
      <c r="AQ65" s="54" t="e">
        <f t="shared" si="10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6"/>
        <v>26.641929280495962</v>
      </c>
      <c r="AK66" s="46">
        <f t="shared" si="7"/>
        <v>1248.9067257800057</v>
      </c>
      <c r="AL66" s="46">
        <f t="shared" si="8"/>
        <v>1275.5486550605017</v>
      </c>
      <c r="AM66" s="52">
        <f t="shared" si="9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6"/>
        <v>24.612455851103451</v>
      </c>
      <c r="AK67" s="46">
        <f t="shared" si="7"/>
        <v>1250.9361992093982</v>
      </c>
      <c r="AL67" s="46">
        <f t="shared" si="8"/>
        <v>1275.5486550605017</v>
      </c>
      <c r="AM67" s="52">
        <f t="shared" si="9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6"/>
        <v>22.579684527388185</v>
      </c>
      <c r="AK68" s="46">
        <f t="shared" si="7"/>
        <v>1252.9689705331134</v>
      </c>
      <c r="AL68" s="46">
        <f t="shared" si="8"/>
        <v>1275.5486550605017</v>
      </c>
      <c r="AM68" s="52">
        <f t="shared" si="9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6"/>
        <v>20.543609950271872</v>
      </c>
      <c r="AK69" s="46">
        <f t="shared" si="7"/>
        <v>1255.0050451102297</v>
      </c>
      <c r="AL69" s="46">
        <f t="shared" si="8"/>
        <v>1275.5486550605017</v>
      </c>
      <c r="AM69" s="52">
        <f t="shared" si="9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6"/>
        <v>18.504226751967749</v>
      </c>
      <c r="AK70" s="46">
        <f t="shared" si="7"/>
        <v>1257.044428308534</v>
      </c>
      <c r="AL70" s="46">
        <f t="shared" si="8"/>
        <v>1275.5486550605017</v>
      </c>
      <c r="AM70" s="52">
        <f t="shared" si="9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6"/>
        <v>16.461529555966379</v>
      </c>
      <c r="AK71" s="46">
        <f t="shared" si="7"/>
        <v>1259.0871255045352</v>
      </c>
      <c r="AL71" s="46">
        <f t="shared" si="8"/>
        <v>1275.5486550605017</v>
      </c>
      <c r="AM71" s="52">
        <f t="shared" si="9"/>
        <v>8871.0849089363146</v>
      </c>
      <c r="AO71" s="93" t="s">
        <v>154</v>
      </c>
      <c r="AP71" s="93"/>
      <c r="AQ71" s="93"/>
      <c r="AR71" s="93"/>
    </row>
    <row r="72" spans="21:44">
      <c r="AH72" s="50">
        <v>18</v>
      </c>
      <c r="AI72" s="46">
        <f t="shared" si="5"/>
        <v>8871.0849089363146</v>
      </c>
      <c r="AJ72" s="46">
        <f t="shared" si="6"/>
        <v>14.415512977021514</v>
      </c>
      <c r="AK72" s="46">
        <f t="shared" si="7"/>
        <v>1261.1331420834802</v>
      </c>
      <c r="AL72" s="46">
        <f t="shared" si="8"/>
        <v>1275.5486550605017</v>
      </c>
      <c r="AM72" s="52">
        <f t="shared" si="9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6"/>
        <v>12.366171621135857</v>
      </c>
      <c r="AK73" s="46">
        <f t="shared" si="7"/>
        <v>1263.1824834393658</v>
      </c>
      <c r="AL73" s="46">
        <f t="shared" si="8"/>
        <v>1275.5486550605017</v>
      </c>
      <c r="AM73" s="52">
        <f t="shared" si="9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6"/>
        <v>10.313500085546888</v>
      </c>
      <c r="AK74" s="46">
        <f t="shared" si="7"/>
        <v>1265.2351549749549</v>
      </c>
      <c r="AL74" s="46">
        <f t="shared" si="8"/>
        <v>1275.5486550605017</v>
      </c>
      <c r="AM74" s="52">
        <f t="shared" si="9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6"/>
        <v>8.2574929587125858</v>
      </c>
      <c r="AK75" s="46">
        <f t="shared" si="7"/>
        <v>1267.291162101789</v>
      </c>
      <c r="AL75" s="46">
        <f t="shared" si="8"/>
        <v>1275.5486550605017</v>
      </c>
      <c r="AM75" s="52">
        <f t="shared" si="9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6"/>
        <v>6.1981448202971787</v>
      </c>
      <c r="AK76" s="46">
        <f t="shared" si="7"/>
        <v>1269.3505102402044</v>
      </c>
      <c r="AL76" s="46">
        <f t="shared" si="8"/>
        <v>1275.5486550605017</v>
      </c>
      <c r="AM76" s="52">
        <f t="shared" si="9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6"/>
        <v>4.1354502411568461</v>
      </c>
      <c r="AK77" s="46">
        <f t="shared" si="7"/>
        <v>1271.4132048193446</v>
      </c>
      <c r="AL77" s="46">
        <f t="shared" si="8"/>
        <v>1275.5486550605017</v>
      </c>
      <c r="AM77" s="52">
        <f t="shared" si="9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6"/>
        <v>2.0694037833254115</v>
      </c>
      <c r="AK78" s="46">
        <f t="shared" si="7"/>
        <v>1273.4792512771762</v>
      </c>
      <c r="AL78" s="46">
        <f t="shared" si="8"/>
        <v>1275.5486550605017</v>
      </c>
      <c r="AM78" s="52">
        <f t="shared" si="9"/>
        <v>0</v>
      </c>
      <c r="AO78" s="58" t="s">
        <v>6</v>
      </c>
      <c r="AP78" s="60" t="e">
        <f>RATE(AP73,AP74,AP75)</f>
        <v>#NUM!</v>
      </c>
      <c r="AQ78" s="60" t="s">
        <v>156</v>
      </c>
      <c r="AR78" s="61"/>
    </row>
    <row r="79" spans="21:44">
      <c r="AO79" s="12"/>
      <c r="AP79" s="24" t="e">
        <f>AP78*12</f>
        <v>#NUM!</v>
      </c>
      <c r="AQ79" s="24" t="s">
        <v>157</v>
      </c>
      <c r="AR79" s="62"/>
    </row>
    <row r="86" spans="36:36">
      <c r="AJ86" t="s">
        <v>81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G12" sqref="G12"/>
    </sheetView>
  </sheetViews>
  <sheetFormatPr baseColWidth="10" defaultRowHeight="15"/>
  <cols>
    <col min="2" max="2" width="19.85546875" customWidth="1"/>
    <col min="3" max="3" width="14.85546875" customWidth="1"/>
    <col min="4" max="4" width="9.42578125" customWidth="1"/>
  </cols>
  <sheetData>
    <row r="1" spans="2:4" ht="15.75" thickBot="1"/>
    <row r="2" spans="2:4" ht="18">
      <c r="B2" s="65"/>
      <c r="C2" s="124" t="s">
        <v>195</v>
      </c>
      <c r="D2" s="66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168</v>
      </c>
      <c r="C5" s="2">
        <v>1600</v>
      </c>
      <c r="D5" s="68"/>
    </row>
    <row r="6" spans="2:4">
      <c r="B6" s="70" t="s">
        <v>196</v>
      </c>
      <c r="C6" s="2">
        <v>40</v>
      </c>
      <c r="D6" s="68"/>
    </row>
    <row r="7" spans="2:4">
      <c r="B7" s="70"/>
      <c r="C7" s="2"/>
      <c r="D7" s="68"/>
    </row>
    <row r="8" spans="2:4">
      <c r="B8" s="70" t="s">
        <v>184</v>
      </c>
      <c r="C8" s="26">
        <v>0.28000000000000003</v>
      </c>
      <c r="D8" s="68"/>
    </row>
    <row r="9" spans="2:4">
      <c r="B9" s="70" t="s">
        <v>126</v>
      </c>
      <c r="C9" s="26">
        <f>C8/12</f>
        <v>2.3333333333333334E-2</v>
      </c>
      <c r="D9" s="68"/>
    </row>
    <row r="10" spans="2:4">
      <c r="B10" s="70" t="s">
        <v>197</v>
      </c>
      <c r="C10" s="2"/>
      <c r="D10" s="68"/>
    </row>
    <row r="11" spans="2:4">
      <c r="B11" s="70"/>
      <c r="C11" s="2"/>
      <c r="D11" s="68"/>
    </row>
    <row r="12" spans="2:4" ht="15.75" thickBot="1">
      <c r="B12" s="71" t="s">
        <v>198</v>
      </c>
      <c r="C12" s="72"/>
      <c r="D12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E12" sqref="E12"/>
    </sheetView>
  </sheetViews>
  <sheetFormatPr baseColWidth="10" defaultRowHeight="15"/>
  <cols>
    <col min="2" max="2" width="26.140625" customWidth="1"/>
    <col min="3" max="3" width="16" customWidth="1"/>
  </cols>
  <sheetData>
    <row r="1" spans="2:4" ht="15.75" thickBot="1"/>
    <row r="2" spans="2:4" ht="18">
      <c r="B2" s="65"/>
      <c r="C2" s="126" t="s">
        <v>199</v>
      </c>
      <c r="D2" s="66"/>
    </row>
    <row r="3" spans="2:4">
      <c r="B3" s="70"/>
      <c r="C3" s="2"/>
      <c r="D3" s="68"/>
    </row>
    <row r="4" spans="2:4">
      <c r="B4" s="67" t="s">
        <v>159</v>
      </c>
      <c r="C4" s="2"/>
      <c r="D4" s="68"/>
    </row>
    <row r="5" spans="2:4">
      <c r="B5" s="70"/>
      <c r="C5" s="2"/>
      <c r="D5" s="68"/>
    </row>
    <row r="6" spans="2:4">
      <c r="B6" s="70" t="s">
        <v>14</v>
      </c>
      <c r="C6" s="2">
        <v>2000</v>
      </c>
      <c r="D6" s="68"/>
    </row>
    <row r="7" spans="2:4">
      <c r="B7" s="70" t="s">
        <v>196</v>
      </c>
      <c r="C7" s="2">
        <v>12</v>
      </c>
      <c r="D7" s="68"/>
    </row>
    <row r="8" spans="2:4">
      <c r="B8" s="70" t="s">
        <v>184</v>
      </c>
      <c r="C8" s="26">
        <v>0.3</v>
      </c>
      <c r="D8" s="68"/>
    </row>
    <row r="9" spans="2:4">
      <c r="B9" s="70" t="s">
        <v>126</v>
      </c>
      <c r="C9" s="26">
        <f>C8/12</f>
        <v>2.4999999999999998E-2</v>
      </c>
      <c r="D9" s="68"/>
    </row>
    <row r="10" spans="2:4">
      <c r="B10" s="70" t="s">
        <v>180</v>
      </c>
      <c r="C10" s="83">
        <f>FV(C9,C7,-C6)</f>
        <v>27591.105939703804</v>
      </c>
      <c r="D10" s="68"/>
    </row>
    <row r="11" spans="2:4">
      <c r="B11" s="70" t="s">
        <v>201</v>
      </c>
      <c r="C11" s="26">
        <f>ISPMT(C9,1,C7,-C6)</f>
        <v>45.833333333333336</v>
      </c>
      <c r="D11" s="68"/>
    </row>
    <row r="12" spans="2:4" ht="15.75" thickBot="1">
      <c r="B12" s="71" t="s">
        <v>202</v>
      </c>
      <c r="C12" s="84">
        <f>EFFECT(C8,C7)</f>
        <v>0.34488882424629752</v>
      </c>
      <c r="D12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6" sqref="H6"/>
    </sheetView>
  </sheetViews>
  <sheetFormatPr baseColWidth="10" defaultRowHeight="15"/>
  <cols>
    <col min="2" max="2" width="19" customWidth="1"/>
    <col min="3" max="3" width="13" customWidth="1"/>
  </cols>
  <sheetData>
    <row r="1" spans="2:4" ht="15.75" thickBot="1"/>
    <row r="2" spans="2:4" ht="18">
      <c r="B2" s="65"/>
      <c r="C2" s="126" t="s">
        <v>203</v>
      </c>
      <c r="D2" s="66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204</v>
      </c>
      <c r="C5" s="26">
        <v>0.02</v>
      </c>
      <c r="D5" s="68"/>
    </row>
    <row r="6" spans="2:4">
      <c r="B6" s="70" t="s">
        <v>161</v>
      </c>
      <c r="C6" s="2">
        <v>36</v>
      </c>
      <c r="D6" s="68"/>
    </row>
    <row r="7" spans="2:4">
      <c r="B7" s="70" t="s">
        <v>74</v>
      </c>
      <c r="C7" s="26">
        <f>NOMINAL(C5,C6)</f>
        <v>1.9808074740070403E-2</v>
      </c>
      <c r="D7" s="68"/>
    </row>
    <row r="8" spans="2:4">
      <c r="B8" s="70"/>
      <c r="C8" s="2"/>
      <c r="D8" s="68"/>
    </row>
    <row r="9" spans="2:4">
      <c r="B9" s="70" t="s">
        <v>205</v>
      </c>
      <c r="C9" s="26">
        <v>2.5000000000000001E-2</v>
      </c>
      <c r="D9" s="68"/>
    </row>
    <row r="10" spans="2:4">
      <c r="B10" s="70" t="s">
        <v>161</v>
      </c>
      <c r="C10" s="2">
        <v>28</v>
      </c>
      <c r="D10" s="68"/>
    </row>
    <row r="11" spans="2:4" ht="15.75" thickBot="1">
      <c r="B11" s="71" t="s">
        <v>74</v>
      </c>
      <c r="C11" s="78">
        <f>NOMINAL(C9,C10)</f>
        <v>2.4703503740206578E-2</v>
      </c>
      <c r="D11" s="7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4" workbookViewId="0">
      <selection activeCell="I15" sqref="I15"/>
    </sheetView>
  </sheetViews>
  <sheetFormatPr baseColWidth="10" defaultColWidth="15.28515625" defaultRowHeight="15"/>
  <sheetData>
    <row r="2" spans="2:7" ht="18">
      <c r="C2" s="127" t="s">
        <v>206</v>
      </c>
    </row>
    <row r="3" spans="2:7">
      <c r="B3" s="63" t="s">
        <v>200</v>
      </c>
    </row>
    <row r="6" spans="2:7">
      <c r="B6" t="s">
        <v>115</v>
      </c>
      <c r="C6">
        <v>20000</v>
      </c>
      <c r="F6" t="s">
        <v>116</v>
      </c>
    </row>
    <row r="7" spans="2:7">
      <c r="B7" t="s">
        <v>207</v>
      </c>
      <c r="C7">
        <v>0.08</v>
      </c>
      <c r="F7" t="s">
        <v>120</v>
      </c>
    </row>
    <row r="8" spans="2:7">
      <c r="B8" t="s">
        <v>124</v>
      </c>
      <c r="C8">
        <v>12</v>
      </c>
    </row>
    <row r="12" spans="2:7">
      <c r="B12" s="128" t="s">
        <v>135</v>
      </c>
      <c r="C12" s="128" t="s">
        <v>136</v>
      </c>
      <c r="D12" s="128" t="s">
        <v>137</v>
      </c>
      <c r="E12" s="128" t="s">
        <v>208</v>
      </c>
      <c r="F12" s="128" t="s">
        <v>139</v>
      </c>
      <c r="G12" s="128" t="s">
        <v>140</v>
      </c>
    </row>
    <row r="13" spans="2:7">
      <c r="B13" s="85">
        <v>0</v>
      </c>
      <c r="C13" s="51"/>
      <c r="D13" s="51"/>
      <c r="E13" s="51"/>
      <c r="F13" s="51"/>
      <c r="G13" s="51">
        <v>20000</v>
      </c>
    </row>
    <row r="14" spans="2:7">
      <c r="B14" s="85">
        <v>1</v>
      </c>
      <c r="C14" s="51">
        <v>20000</v>
      </c>
      <c r="D14" s="51">
        <v>1600.0000000000002</v>
      </c>
      <c r="E14" s="51">
        <v>1053.9003384893913</v>
      </c>
      <c r="F14" s="51">
        <v>2653.9003384893913</v>
      </c>
      <c r="G14" s="51">
        <v>18946.099661510609</v>
      </c>
    </row>
    <row r="15" spans="2:7">
      <c r="B15" s="85">
        <v>2</v>
      </c>
      <c r="C15" s="51">
        <v>18946.099661510609</v>
      </c>
      <c r="D15" s="51">
        <v>1515.6879729208488</v>
      </c>
      <c r="E15" s="51">
        <v>1138.2123655685425</v>
      </c>
      <c r="F15" s="51">
        <v>2653.9003384893913</v>
      </c>
      <c r="G15" s="51">
        <v>17807.887295942066</v>
      </c>
    </row>
    <row r="16" spans="2:7">
      <c r="B16" s="85">
        <v>3</v>
      </c>
      <c r="C16" s="51">
        <v>17807.887295942066</v>
      </c>
      <c r="D16" s="51">
        <v>1424.6309836753653</v>
      </c>
      <c r="E16" s="51">
        <v>1229.269354814026</v>
      </c>
      <c r="F16" s="51">
        <v>2653.9003384893913</v>
      </c>
      <c r="G16" s="51">
        <v>16578.617941128039</v>
      </c>
    </row>
    <row r="17" spans="2:7">
      <c r="B17" s="85">
        <v>4</v>
      </c>
      <c r="C17" s="51">
        <v>16578.617941128039</v>
      </c>
      <c r="D17" s="51">
        <v>1326.2894352902435</v>
      </c>
      <c r="E17" s="51">
        <v>1327.610903199148</v>
      </c>
      <c r="F17" s="51">
        <v>2653.9003384893913</v>
      </c>
      <c r="G17" s="51">
        <v>15251.007037928892</v>
      </c>
    </row>
    <row r="18" spans="2:7">
      <c r="B18" s="85">
        <v>5</v>
      </c>
      <c r="C18" s="51">
        <v>15251.007037928892</v>
      </c>
      <c r="D18" s="51">
        <v>1220.0805630343114</v>
      </c>
      <c r="E18" s="51">
        <v>1433.8197754550799</v>
      </c>
      <c r="F18" s="51">
        <v>2653.9003384893913</v>
      </c>
      <c r="G18" s="51">
        <v>13817.187262473812</v>
      </c>
    </row>
    <row r="19" spans="2:7">
      <c r="B19" s="85">
        <v>6</v>
      </c>
      <c r="C19" s="51">
        <v>13817.187262473812</v>
      </c>
      <c r="D19" s="51">
        <v>1105.3749809979049</v>
      </c>
      <c r="E19" s="51">
        <v>1548.5253574914864</v>
      </c>
      <c r="F19" s="51">
        <v>2653.9003384893913</v>
      </c>
      <c r="G19" s="51">
        <v>12268.661904982326</v>
      </c>
    </row>
    <row r="20" spans="2:7">
      <c r="B20" s="85">
        <v>7</v>
      </c>
      <c r="C20" s="51">
        <v>12268.661904982326</v>
      </c>
      <c r="D20" s="51">
        <v>981.49295239858611</v>
      </c>
      <c r="E20" s="51">
        <v>1672.4073860908052</v>
      </c>
      <c r="F20" s="51">
        <v>2653.9003384893913</v>
      </c>
      <c r="G20" s="51">
        <v>10596.254518891521</v>
      </c>
    </row>
    <row r="21" spans="2:7">
      <c r="B21" s="85">
        <v>8</v>
      </c>
      <c r="C21" s="51">
        <v>10596.254518891521</v>
      </c>
      <c r="D21" s="51">
        <v>847.70036151132172</v>
      </c>
      <c r="E21" s="51">
        <v>1806.1999769780696</v>
      </c>
      <c r="F21" s="51">
        <v>2653.9003384893913</v>
      </c>
      <c r="G21" s="51">
        <v>8790.0545419134505</v>
      </c>
    </row>
    <row r="22" spans="2:7">
      <c r="B22" s="85">
        <v>9</v>
      </c>
      <c r="C22" s="51">
        <v>8790.0545419134505</v>
      </c>
      <c r="D22" s="51">
        <v>703.20436335307602</v>
      </c>
      <c r="E22" s="51">
        <v>1950.6959751363152</v>
      </c>
      <c r="F22" s="51">
        <v>2653.9003384893913</v>
      </c>
      <c r="G22" s="51">
        <v>6839.3585667771349</v>
      </c>
    </row>
    <row r="23" spans="2:7">
      <c r="B23" s="85">
        <v>10</v>
      </c>
      <c r="C23" s="51">
        <v>6839.3585667771349</v>
      </c>
      <c r="D23" s="51">
        <v>547.14868534217089</v>
      </c>
      <c r="E23" s="51">
        <v>2106.7516531472202</v>
      </c>
      <c r="F23" s="51">
        <v>2653.9003384893913</v>
      </c>
      <c r="G23" s="51">
        <v>4732.6069136299147</v>
      </c>
    </row>
    <row r="24" spans="2:7">
      <c r="B24" s="85">
        <v>11</v>
      </c>
      <c r="C24" s="51">
        <v>4732.6069136299147</v>
      </c>
      <c r="D24" s="51">
        <v>378.60855309039329</v>
      </c>
      <c r="E24" s="51">
        <v>2275.2917853989979</v>
      </c>
      <c r="F24" s="51">
        <v>2653.9003384893913</v>
      </c>
      <c r="G24" s="51">
        <v>2457.3151282309168</v>
      </c>
    </row>
    <row r="25" spans="2:7">
      <c r="B25" s="85">
        <v>12</v>
      </c>
      <c r="C25" s="51">
        <v>2457.3151282309168</v>
      </c>
      <c r="D25" s="51">
        <v>196.58521025847341</v>
      </c>
      <c r="E25" s="51">
        <v>2457.3151282309177</v>
      </c>
      <c r="F25" s="51">
        <v>2653.9003384893913</v>
      </c>
      <c r="G25" s="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zoomScale="115" zoomScaleNormal="115" workbookViewId="0">
      <selection activeCell="F4" sqref="F4"/>
    </sheetView>
  </sheetViews>
  <sheetFormatPr baseColWidth="10" defaultColWidth="9.140625" defaultRowHeight="15"/>
  <cols>
    <col min="2" max="2" width="19.7109375" customWidth="1"/>
    <col min="3" max="3" width="25.5703125" customWidth="1"/>
    <col min="4" max="7" width="8.5703125"/>
    <col min="8" max="8" width="17.140625" customWidth="1"/>
    <col min="9" max="1026" width="8.5703125"/>
  </cols>
  <sheetData>
    <row r="1" spans="2:4" ht="15.75" thickBot="1"/>
    <row r="2" spans="2:4" ht="18">
      <c r="B2" s="65"/>
      <c r="C2" s="122" t="s">
        <v>158</v>
      </c>
      <c r="D2" s="123"/>
    </row>
    <row r="3" spans="2:4">
      <c r="B3" s="67" t="s">
        <v>159</v>
      </c>
      <c r="C3" s="2"/>
      <c r="D3" s="68"/>
    </row>
    <row r="4" spans="2:4">
      <c r="B4" s="69" t="s">
        <v>160</v>
      </c>
      <c r="C4" s="107">
        <v>1000</v>
      </c>
      <c r="D4" s="108"/>
    </row>
    <row r="5" spans="2:4">
      <c r="B5" s="69" t="s">
        <v>161</v>
      </c>
      <c r="C5" s="107">
        <v>9</v>
      </c>
      <c r="D5" s="108"/>
    </row>
    <row r="6" spans="2:4">
      <c r="B6" s="69" t="s">
        <v>184</v>
      </c>
      <c r="C6" s="111">
        <v>0.22</v>
      </c>
      <c r="D6" s="112"/>
    </row>
    <row r="7" spans="2:4">
      <c r="B7" s="69" t="s">
        <v>126</v>
      </c>
      <c r="C7" s="113">
        <f>C6/12</f>
        <v>1.8333333333333333E-2</v>
      </c>
      <c r="D7" s="114"/>
    </row>
    <row r="8" spans="2:4">
      <c r="B8" s="70" t="s">
        <v>162</v>
      </c>
      <c r="C8" s="115">
        <f>FV(C7,C5,-C4)</f>
        <v>9689.0241596536216</v>
      </c>
      <c r="D8" s="116"/>
    </row>
    <row r="9" spans="2:4" ht="15.75" thickBot="1">
      <c r="B9" s="71"/>
      <c r="C9" s="72"/>
      <c r="D9" s="73"/>
    </row>
    <row r="38" spans="2:10">
      <c r="B38" s="2"/>
      <c r="C38" s="2"/>
      <c r="D38" s="2"/>
      <c r="E38" s="2"/>
    </row>
    <row r="39" spans="2:10">
      <c r="B39" s="2"/>
      <c r="C39" s="2"/>
      <c r="D39" s="2"/>
      <c r="E39" s="2"/>
    </row>
    <row r="40" spans="2:10">
      <c r="B40" s="2"/>
      <c r="C40" s="26"/>
      <c r="D40" s="2"/>
      <c r="E40" s="2"/>
    </row>
    <row r="41" spans="2:10">
      <c r="B41" s="2"/>
      <c r="C41" s="81"/>
      <c r="D41" s="2"/>
      <c r="E41" s="2"/>
    </row>
    <row r="42" spans="2:10">
      <c r="B42" s="121"/>
      <c r="C42" s="2"/>
      <c r="D42" s="2"/>
      <c r="E42" s="2"/>
    </row>
    <row r="43" spans="2:10">
      <c r="B43" s="2"/>
      <c r="C43" s="2"/>
      <c r="D43" s="2"/>
      <c r="E43" s="2"/>
    </row>
    <row r="44" spans="2:10">
      <c r="B44" s="2"/>
      <c r="C44" s="2"/>
      <c r="D44" s="2"/>
      <c r="E44" s="2"/>
      <c r="J44" s="64"/>
    </row>
    <row r="45" spans="2:10">
      <c r="B45" s="2"/>
      <c r="C45" s="2"/>
      <c r="D45" s="2"/>
      <c r="E45" s="2"/>
      <c r="J45" s="64"/>
    </row>
    <row r="46" spans="2:10">
      <c r="B46" s="2"/>
      <c r="C46" s="2"/>
      <c r="D46" s="2"/>
      <c r="E46" s="2"/>
      <c r="J46" s="64"/>
    </row>
    <row r="47" spans="2:10">
      <c r="B47" s="2"/>
      <c r="C47" s="74"/>
      <c r="D47" s="2"/>
      <c r="E47" s="2"/>
      <c r="J47" s="64"/>
    </row>
    <row r="48" spans="2:10">
      <c r="B48" s="2"/>
      <c r="C48" s="74"/>
      <c r="D48" s="2"/>
      <c r="E48" s="2"/>
      <c r="J48" s="64"/>
    </row>
    <row r="49" spans="2:10">
      <c r="B49" s="2"/>
      <c r="C49" s="121"/>
      <c r="D49" s="2"/>
      <c r="E49" s="2"/>
      <c r="J49" s="64"/>
    </row>
  </sheetData>
  <mergeCells count="6">
    <mergeCell ref="C2:D2"/>
    <mergeCell ref="C4:D4"/>
    <mergeCell ref="C5:D5"/>
    <mergeCell ref="C6:D6"/>
    <mergeCell ref="C7:D7"/>
    <mergeCell ref="C8:D8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zoomScaleNormal="100" workbookViewId="0">
      <selection activeCell="G11" sqref="G11"/>
    </sheetView>
  </sheetViews>
  <sheetFormatPr baseColWidth="10" defaultColWidth="9.140625" defaultRowHeight="15"/>
  <cols>
    <col min="1" max="1" width="8.5703125"/>
    <col min="2" max="2" width="22.28515625" bestFit="1" customWidth="1"/>
    <col min="3" max="3" width="8.5703125"/>
    <col min="4" max="4" width="13.140625" customWidth="1"/>
    <col min="5" max="1025" width="8.5703125"/>
  </cols>
  <sheetData>
    <row r="1" spans="2:4" ht="15.75" thickBot="1"/>
    <row r="2" spans="2:4">
      <c r="B2" s="65"/>
      <c r="C2" s="119" t="s">
        <v>163</v>
      </c>
      <c r="D2" s="120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164</v>
      </c>
      <c r="C5" s="107">
        <v>100000</v>
      </c>
      <c r="D5" s="108"/>
    </row>
    <row r="6" spans="2:4">
      <c r="B6" s="70" t="s">
        <v>161</v>
      </c>
      <c r="C6" s="107">
        <v>6</v>
      </c>
      <c r="D6" s="108"/>
    </row>
    <row r="7" spans="2:4">
      <c r="B7" s="70" t="s">
        <v>165</v>
      </c>
      <c r="C7" s="111">
        <v>0.24</v>
      </c>
      <c r="D7" s="112"/>
    </row>
    <row r="8" spans="2:4">
      <c r="B8" s="70" t="s">
        <v>166</v>
      </c>
      <c r="C8" s="111">
        <f>C7/4</f>
        <v>0.06</v>
      </c>
      <c r="D8" s="112"/>
    </row>
    <row r="9" spans="2:4">
      <c r="B9" s="70"/>
      <c r="C9" s="107"/>
      <c r="D9" s="108"/>
    </row>
    <row r="10" spans="2:4" ht="15.75" thickBot="1">
      <c r="B10" s="71"/>
      <c r="C10" s="109">
        <f>FV(C8,C6,-C5)</f>
        <v>697531.8537600009</v>
      </c>
      <c r="D10" s="110"/>
    </row>
  </sheetData>
  <mergeCells count="7">
    <mergeCell ref="C9:D9"/>
    <mergeCell ref="C2:D2"/>
    <mergeCell ref="C10:D10"/>
    <mergeCell ref="C8:D8"/>
    <mergeCell ref="C7:D7"/>
    <mergeCell ref="C6:D6"/>
    <mergeCell ref="C5:D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H7" sqref="H7"/>
    </sheetView>
  </sheetViews>
  <sheetFormatPr baseColWidth="10" defaultRowHeight="15"/>
  <cols>
    <col min="2" max="2" width="21.42578125" bestFit="1" customWidth="1"/>
    <col min="4" max="4" width="15.140625" customWidth="1"/>
  </cols>
  <sheetData>
    <row r="1" spans="2:4" ht="15.75" thickBot="1"/>
    <row r="2" spans="2:4" ht="18">
      <c r="B2" s="65"/>
      <c r="C2" s="122" t="s">
        <v>167</v>
      </c>
      <c r="D2" s="123"/>
    </row>
    <row r="3" spans="2:4">
      <c r="B3" s="67" t="s">
        <v>159</v>
      </c>
      <c r="C3" s="2"/>
      <c r="D3" s="68"/>
    </row>
    <row r="4" spans="2:4">
      <c r="B4" s="70" t="s">
        <v>168</v>
      </c>
      <c r="C4" s="107">
        <v>40000</v>
      </c>
      <c r="D4" s="108"/>
    </row>
    <row r="5" spans="2:4">
      <c r="B5" s="70" t="s">
        <v>161</v>
      </c>
      <c r="C5" s="107">
        <v>6</v>
      </c>
      <c r="D5" s="108"/>
    </row>
    <row r="6" spans="2:4">
      <c r="B6" s="70" t="s">
        <v>169</v>
      </c>
      <c r="C6" s="111">
        <f>C7/4</f>
        <v>0.09</v>
      </c>
      <c r="D6" s="112"/>
    </row>
    <row r="7" spans="2:4">
      <c r="B7" s="70" t="s">
        <v>170</v>
      </c>
      <c r="C7" s="111">
        <v>0.36</v>
      </c>
      <c r="D7" s="112"/>
    </row>
    <row r="8" spans="2:4">
      <c r="B8" s="70"/>
      <c r="C8" s="111"/>
      <c r="D8" s="112"/>
    </row>
    <row r="9" spans="2:4" ht="15.75" thickBot="1">
      <c r="B9" s="71" t="s">
        <v>185</v>
      </c>
      <c r="C9" s="117">
        <f>ISPMT(C6,1,C5,-C4)</f>
        <v>3000</v>
      </c>
      <c r="D9" s="118"/>
    </row>
  </sheetData>
  <mergeCells count="7">
    <mergeCell ref="C5:D5"/>
    <mergeCell ref="C6:D6"/>
    <mergeCell ref="C7:D7"/>
    <mergeCell ref="C8:D8"/>
    <mergeCell ref="C9:D9"/>
    <mergeCell ref="C2:D2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C2" sqref="C2:D2"/>
    </sheetView>
  </sheetViews>
  <sheetFormatPr baseColWidth="10" defaultRowHeight="15"/>
  <cols>
    <col min="2" max="4" width="14.140625" customWidth="1"/>
  </cols>
  <sheetData>
    <row r="1" spans="2:4" ht="15.75" thickBot="1"/>
    <row r="2" spans="2:4" ht="18">
      <c r="B2" s="65"/>
      <c r="C2" s="122" t="s">
        <v>171</v>
      </c>
      <c r="D2" s="123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172</v>
      </c>
      <c r="C5" s="2">
        <v>2000</v>
      </c>
      <c r="D5" s="68"/>
    </row>
    <row r="6" spans="2:4">
      <c r="B6" s="70" t="s">
        <v>161</v>
      </c>
      <c r="C6" s="2">
        <v>2</v>
      </c>
      <c r="D6" s="68"/>
    </row>
    <row r="7" spans="2:4">
      <c r="B7" s="70" t="s">
        <v>173</v>
      </c>
      <c r="C7" s="74">
        <v>0.48</v>
      </c>
      <c r="D7" s="68"/>
    </row>
    <row r="8" spans="2:4">
      <c r="B8" s="70" t="s">
        <v>183</v>
      </c>
      <c r="C8" s="74">
        <f>C7/6</f>
        <v>0.08</v>
      </c>
      <c r="D8" s="68"/>
    </row>
    <row r="9" spans="2:4">
      <c r="B9" s="70"/>
      <c r="C9" s="74"/>
      <c r="D9" s="68"/>
    </row>
    <row r="10" spans="2:4" ht="15.75" thickBot="1">
      <c r="B10" s="71" t="s">
        <v>182</v>
      </c>
      <c r="C10" s="79">
        <f>ISPMT(C8,1,C6,-C5)</f>
        <v>80</v>
      </c>
      <c r="D10" s="73"/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H9" sqref="H9"/>
    </sheetView>
  </sheetViews>
  <sheetFormatPr baseColWidth="10" defaultRowHeight="15"/>
  <cols>
    <col min="2" max="3" width="19.5703125" customWidth="1"/>
    <col min="4" max="4" width="8.140625" customWidth="1"/>
  </cols>
  <sheetData>
    <row r="1" spans="2:4" ht="15.75" thickBot="1"/>
    <row r="2" spans="2:4" ht="18">
      <c r="B2" s="65"/>
      <c r="C2" s="124" t="s">
        <v>174</v>
      </c>
      <c r="D2" s="66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172</v>
      </c>
      <c r="C5" s="2">
        <v>20000</v>
      </c>
      <c r="D5" s="68"/>
    </row>
    <row r="6" spans="2:4">
      <c r="B6" s="70" t="s">
        <v>161</v>
      </c>
      <c r="C6" s="2">
        <v>2.5</v>
      </c>
      <c r="D6" s="68"/>
    </row>
    <row r="7" spans="2:4">
      <c r="B7" s="70" t="s">
        <v>187</v>
      </c>
      <c r="C7" s="2">
        <v>5</v>
      </c>
      <c r="D7" s="68"/>
    </row>
    <row r="8" spans="2:4">
      <c r="B8" s="70" t="s">
        <v>188</v>
      </c>
      <c r="C8" s="74">
        <v>0.3</v>
      </c>
      <c r="D8" s="68"/>
    </row>
    <row r="9" spans="2:4">
      <c r="B9" s="70" t="s">
        <v>189</v>
      </c>
      <c r="C9" s="74">
        <f>C8/2</f>
        <v>0.15</v>
      </c>
      <c r="D9" s="68"/>
    </row>
    <row r="10" spans="2:4" ht="15.75" thickBot="1">
      <c r="B10" s="71" t="s">
        <v>190</v>
      </c>
      <c r="C10" s="77">
        <f>ISPMT(C9,1,C7,-C5)</f>
        <v>2400</v>
      </c>
      <c r="D10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F7" sqref="F7"/>
    </sheetView>
  </sheetViews>
  <sheetFormatPr baseColWidth="10" defaultRowHeight="15"/>
  <cols>
    <col min="2" max="2" width="28.140625" customWidth="1"/>
    <col min="3" max="3" width="18.28515625" bestFit="1" customWidth="1"/>
  </cols>
  <sheetData>
    <row r="1" spans="2:4" ht="15.75" thickBot="1"/>
    <row r="2" spans="2:4">
      <c r="B2" s="65"/>
      <c r="C2" s="80"/>
      <c r="D2" s="66"/>
    </row>
    <row r="3" spans="2:4" ht="18">
      <c r="B3" s="70"/>
      <c r="C3" s="125" t="s">
        <v>175</v>
      </c>
      <c r="D3" s="68"/>
    </row>
    <row r="4" spans="2:4">
      <c r="B4" s="70" t="s">
        <v>176</v>
      </c>
      <c r="C4" s="2">
        <v>40000</v>
      </c>
      <c r="D4" s="68"/>
    </row>
    <row r="5" spans="2:4">
      <c r="B5" s="70" t="s">
        <v>161</v>
      </c>
      <c r="C5" s="2">
        <v>10</v>
      </c>
      <c r="D5" s="68"/>
    </row>
    <row r="6" spans="2:4">
      <c r="B6" s="70" t="s">
        <v>165</v>
      </c>
      <c r="C6" s="74">
        <v>0.24</v>
      </c>
      <c r="D6" s="68"/>
    </row>
    <row r="7" spans="2:4">
      <c r="B7" s="70" t="s">
        <v>166</v>
      </c>
      <c r="C7" s="26">
        <f xml:space="preserve"> 0.24/12</f>
        <v>0.02</v>
      </c>
      <c r="D7" s="68"/>
    </row>
    <row r="8" spans="2:4">
      <c r="B8" s="70"/>
      <c r="C8" s="2"/>
      <c r="D8" s="68"/>
    </row>
    <row r="9" spans="2:4" ht="15.75" thickBot="1">
      <c r="B9" s="71" t="s">
        <v>177</v>
      </c>
      <c r="C9" s="75">
        <f>-FV(C7,C5,C4)</f>
        <v>437988.83998951415</v>
      </c>
      <c r="D9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G9" sqref="G9"/>
    </sheetView>
  </sheetViews>
  <sheetFormatPr baseColWidth="10" defaultRowHeight="15"/>
  <cols>
    <col min="2" max="2" width="23.42578125" customWidth="1"/>
  </cols>
  <sheetData>
    <row r="1" spans="2:4" ht="15.75" thickBot="1"/>
    <row r="2" spans="2:4" ht="18">
      <c r="B2" s="65"/>
      <c r="C2" s="124" t="s">
        <v>178</v>
      </c>
      <c r="D2" s="66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179</v>
      </c>
      <c r="C5" s="2"/>
      <c r="D5" s="68"/>
    </row>
    <row r="6" spans="2:4">
      <c r="B6" s="70" t="s">
        <v>161</v>
      </c>
      <c r="C6" s="2">
        <v>8</v>
      </c>
      <c r="D6" s="68"/>
    </row>
    <row r="7" spans="2:4">
      <c r="B7" s="70" t="s">
        <v>180</v>
      </c>
      <c r="C7" s="2">
        <v>80000</v>
      </c>
      <c r="D7" s="68"/>
    </row>
    <row r="8" spans="2:4">
      <c r="B8" s="70" t="s">
        <v>165</v>
      </c>
      <c r="C8" s="74">
        <v>0.3</v>
      </c>
      <c r="D8" s="68"/>
    </row>
    <row r="9" spans="2:4">
      <c r="B9" s="70" t="s">
        <v>166</v>
      </c>
      <c r="C9" s="76">
        <f>0.3/12</f>
        <v>2.4999999999999998E-2</v>
      </c>
      <c r="D9" s="68"/>
    </row>
    <row r="10" spans="2:4">
      <c r="B10" s="70"/>
      <c r="C10" s="2"/>
      <c r="D10" s="68"/>
    </row>
    <row r="11" spans="2:4" ht="15.75" thickBot="1">
      <c r="B11" s="71" t="s">
        <v>181</v>
      </c>
      <c r="C11" s="82">
        <f xml:space="preserve"> -PV(C9,C6,,C7)</f>
        <v>65659.725665047357</v>
      </c>
      <c r="D11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6" sqref="H16"/>
    </sheetView>
  </sheetViews>
  <sheetFormatPr baseColWidth="10" defaultRowHeight="15"/>
  <cols>
    <col min="2" max="2" width="17.28515625" customWidth="1"/>
    <col min="3" max="3" width="16.85546875" bestFit="1" customWidth="1"/>
  </cols>
  <sheetData>
    <row r="1" spans="2:4" ht="15.75" thickBot="1"/>
    <row r="2" spans="2:4" ht="18">
      <c r="B2" s="65"/>
      <c r="C2" s="126" t="s">
        <v>209</v>
      </c>
      <c r="D2" s="66"/>
    </row>
    <row r="3" spans="2:4">
      <c r="B3" s="67" t="s">
        <v>159</v>
      </c>
      <c r="C3" s="2"/>
      <c r="D3" s="68"/>
    </row>
    <row r="4" spans="2:4">
      <c r="B4" s="70"/>
      <c r="C4" s="2"/>
      <c r="D4" s="68"/>
    </row>
    <row r="5" spans="2:4">
      <c r="B5" s="70" t="s">
        <v>191</v>
      </c>
      <c r="C5" s="2">
        <v>2000</v>
      </c>
      <c r="D5" s="68"/>
    </row>
    <row r="6" spans="2:4">
      <c r="B6" s="70" t="s">
        <v>192</v>
      </c>
      <c r="C6" s="2">
        <v>12</v>
      </c>
      <c r="D6" s="68"/>
    </row>
    <row r="7" spans="2:4">
      <c r="B7" s="70" t="s">
        <v>186</v>
      </c>
      <c r="C7" s="2">
        <v>2699.38</v>
      </c>
      <c r="D7" s="68"/>
    </row>
    <row r="8" spans="2:4">
      <c r="B8" s="70" t="s">
        <v>193</v>
      </c>
      <c r="C8" s="2" t="e">
        <v>#NUM!</v>
      </c>
      <c r="D8" s="68"/>
    </row>
    <row r="9" spans="2:4">
      <c r="B9" s="70" t="s">
        <v>194</v>
      </c>
      <c r="C9" s="2"/>
      <c r="D9" s="68"/>
    </row>
    <row r="10" spans="2:4">
      <c r="B10" s="70"/>
      <c r="C10" s="2"/>
      <c r="D10" s="68"/>
    </row>
    <row r="11" spans="2:4" ht="15.75" thickBot="1">
      <c r="B11" s="71"/>
      <c r="C11" s="72"/>
      <c r="D11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CLASE</vt:lpstr>
      <vt:lpstr>PRACTICA 1 </vt:lpstr>
      <vt:lpstr>PRACTICA 2</vt:lpstr>
      <vt:lpstr>PRACTICA 3</vt:lpstr>
      <vt:lpstr>PRACTICA 4</vt:lpstr>
      <vt:lpstr>PRACTICA 5</vt:lpstr>
      <vt:lpstr>PRACTICA 6</vt:lpstr>
      <vt:lpstr>PRACTICA 7</vt:lpstr>
      <vt:lpstr>PRACTICA 8</vt:lpstr>
      <vt:lpstr>PRACTICA 9</vt:lpstr>
      <vt:lpstr>PRACTICA 10</vt:lpstr>
      <vt:lpstr>PRACTICA 11</vt:lpstr>
      <vt:lpstr>PRACTICA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Fabricio</dc:creator>
  <cp:lastModifiedBy>Luffi</cp:lastModifiedBy>
  <cp:revision>0</cp:revision>
  <dcterms:created xsi:type="dcterms:W3CDTF">2006-09-16T00:00:00Z</dcterms:created>
  <dcterms:modified xsi:type="dcterms:W3CDTF">2015-07-13T21:28:43Z</dcterms:modified>
  <dc:language>es-EC</dc:language>
</cp:coreProperties>
</file>