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Q28" i="2" l="1"/>
  <c r="Q27" i="2"/>
  <c r="Q26" i="2"/>
  <c r="AA6" i="2"/>
  <c r="Z6" i="2"/>
  <c r="Y6" i="2"/>
  <c r="X6" i="2"/>
  <c r="W6" i="2"/>
  <c r="G22" i="2"/>
  <c r="G21" i="2"/>
  <c r="G17" i="2"/>
  <c r="G16" i="2"/>
  <c r="H13" i="2"/>
  <c r="H11" i="2"/>
  <c r="H12" i="2"/>
  <c r="F2" i="1"/>
  <c r="W66" i="1"/>
  <c r="S66" i="1"/>
  <c r="AC65" i="1"/>
  <c r="Z65" i="1"/>
  <c r="L60" i="1"/>
  <c r="L54" i="1"/>
  <c r="L48" i="1"/>
  <c r="I45" i="1"/>
  <c r="F45" i="1"/>
  <c r="L42" i="1"/>
  <c r="L36" i="1"/>
  <c r="L30" i="1"/>
  <c r="I28" i="1"/>
  <c r="V26" i="1"/>
  <c r="S26" i="1"/>
  <c r="P26" i="1"/>
  <c r="P21" i="1"/>
  <c r="L21" i="1"/>
  <c r="I21" i="1"/>
  <c r="F21" i="1"/>
  <c r="C21" i="1"/>
  <c r="M2" i="1"/>
  <c r="I2" i="1"/>
  <c r="C2" i="1"/>
</calcChain>
</file>

<file path=xl/sharedStrings.xml><?xml version="1.0" encoding="utf-8"?>
<sst xmlns="http://schemas.openxmlformats.org/spreadsheetml/2006/main" count="109" uniqueCount="74">
  <si>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</si>
  <si>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</si>
  <si>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</si>
  <si>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</si>
  <si>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</si>
  <si>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</si>
  <si>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</si>
  <si>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</si>
  <si>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INV.NORM.ESTAND</t>
  </si>
  <si>
    <t>x</t>
  </si>
  <si>
    <t>probabilidad</t>
  </si>
  <si>
    <t>gl</t>
  </si>
  <si>
    <t>media</t>
  </si>
  <si>
    <t>acumulado</t>
  </si>
  <si>
    <t>Desviacion Estandard</t>
  </si>
  <si>
    <t>MAX</t>
  </si>
  <si>
    <t>MEDIANA</t>
  </si>
  <si>
    <t>MODA.UNO</t>
  </si>
  <si>
    <t>FRECUENCIA</t>
  </si>
  <si>
    <t>INTERVALO.CONFIANZA.NORM</t>
  </si>
  <si>
    <t>alfa</t>
  </si>
  <si>
    <t>Tamaño</t>
  </si>
  <si>
    <t>INTERVALO.CONFIANZA.T</t>
  </si>
  <si>
    <t>INV.CHICUAD</t>
  </si>
  <si>
    <t>PROMEDIO.SI</t>
  </si>
  <si>
    <t>PROMEDIO</t>
  </si>
  <si>
    <t>grados libertad</t>
  </si>
  <si>
    <t>NORMALIZACION</t>
  </si>
  <si>
    <t>X</t>
  </si>
  <si>
    <t>Media</t>
  </si>
  <si>
    <t>Desviacion Estandar</t>
  </si>
  <si>
    <t>MES</t>
  </si>
  <si>
    <t>VENTA</t>
  </si>
  <si>
    <t>PERMUTACIONES</t>
  </si>
  <si>
    <t>No</t>
  </si>
  <si>
    <t>edad</t>
  </si>
  <si>
    <t>Carlos</t>
  </si>
  <si>
    <t>Numero</t>
  </si>
  <si>
    <t>Juan</t>
  </si>
  <si>
    <t>Roberto</t>
  </si>
  <si>
    <t>Rodrigo</t>
  </si>
  <si>
    <t>Jose</t>
  </si>
  <si>
    <t>PROBABILIDAD</t>
  </si>
  <si>
    <t>Luis</t>
  </si>
  <si>
    <t>Santiago</t>
  </si>
  <si>
    <t>rango x</t>
  </si>
  <si>
    <t>Mateo</t>
  </si>
  <si>
    <t>rango probabilidad</t>
  </si>
  <si>
    <t>Andres</t>
  </si>
  <si>
    <t>limites</t>
  </si>
  <si>
    <t>Rodolfo</t>
  </si>
  <si>
    <t>VAR.P</t>
  </si>
  <si>
    <t>VAR.S</t>
  </si>
  <si>
    <t>PRONOSTICO</t>
  </si>
  <si>
    <t>TENDENCIA</t>
  </si>
  <si>
    <t>Año</t>
  </si>
  <si>
    <t>Venta</t>
  </si>
  <si>
    <t>[55-60]</t>
  </si>
  <si>
    <t>emelec</t>
  </si>
  <si>
    <t>Aucas</t>
  </si>
  <si>
    <t>[60-65]</t>
  </si>
  <si>
    <t>[65-70]</t>
  </si>
  <si>
    <t>mayor 60</t>
  </si>
  <si>
    <t>Barcelona</t>
  </si>
  <si>
    <t>Liga</t>
  </si>
  <si>
    <t>manor o igual 50</t>
  </si>
  <si>
    <t>Quito</t>
  </si>
  <si>
    <t>Cuenca</t>
  </si>
  <si>
    <t>aucas</t>
  </si>
  <si>
    <t>barcelona</t>
  </si>
  <si>
    <t>liga</t>
  </si>
  <si>
    <t>quito</t>
  </si>
  <si>
    <t>cuenca</t>
  </si>
  <si>
    <t>porcentaje menor 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</si>
</sst>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6" tint="0.3999755851924192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1" fillId="0" borderId="0" xfId="0" applyFont="1" applyBorder="1"/>
    <xf numFmtId="0" fontId="0" fillId="0" borderId="1" xfId="0" applyBorder="1"/>
    <xf numFmtId="0" fontId="0" fillId="0" borderId="3" xfId="0" applyFont="1" applyBorder="1"/>
    <xf numFmtId="0" fontId="0" fillId="0" borderId="5" xfId="0" applyBorder="1"/>
    <xf numFmtId="0" fontId="0" fillId="0" borderId="9" xfId="0" applyFont="1" applyBorder="1"/>
    <xf numFmtId="0" fontId="0" fillId="0" borderId="10" xfId="0" applyBorder="1"/>
    <xf numFmtId="0" fontId="0" fillId="0" borderId="9" xfId="0" applyFont="1" applyBorder="1"/>
    <xf numFmtId="0" fontId="0" fillId="0" borderId="8" xfId="0" applyBorder="1"/>
    <xf numFmtId="0" fontId="1" fillId="0" borderId="6" xfId="0" applyFont="1" applyBorder="1"/>
    <xf numFmtId="2" fontId="0" fillId="0" borderId="7" xfId="0" applyNumberFormat="1" applyBorder="1"/>
    <xf numFmtId="1" fontId="0" fillId="0" borderId="0" xfId="0" applyNumberFormat="1"/>
    <xf numFmtId="1" fontId="0" fillId="0" borderId="7" xfId="0" applyNumberFormat="1" applyBorder="1"/>
    <xf numFmtId="0" fontId="0" fillId="0" borderId="0" xfId="0" applyFill="1"/>
    <xf numFmtId="0" fontId="2" fillId="0" borderId="0" xfId="0" applyFont="1"/>
    <xf numFmtId="0" fontId="3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6"/>
  <sheetViews>
    <sheetView topLeftCell="M49" zoomScaleNormal="100" workbookViewId="0">
      <selection activeCell="S66" sqref="S66"/>
    </sheetView>
  </sheetViews>
  <sheetFormatPr baseColWidth="10" defaultColWidth="9.140625" defaultRowHeight="15" x14ac:dyDescent="0.25"/>
  <cols>
    <col min="2" max="2" width="12.7109375"/>
    <col min="5" max="5" width="13"/>
    <col min="6" max="6" width="11.85546875"/>
    <col min="8" max="8" width="15.5703125"/>
    <col min="9" max="9" width="9.42578125"/>
    <col min="10" max="10" width="10.5703125"/>
    <col min="11" max="11" width="29"/>
    <col min="12" max="12" width="23.42578125"/>
    <col min="15" max="15" width="19.85546875"/>
    <col min="16" max="16" width="12"/>
    <col min="17" max="18" width="12.7109375"/>
    <col min="21" max="21" width="11.7109375"/>
    <col min="29" max="29" width="10.5703125"/>
  </cols>
  <sheetData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COUNTIF(E4:E17,2)</f>
        <v>3</v>
      </c>
      <c r="H2" s="1" t="s">
        <v>2</v>
      </c>
      <c r="I2" s="2">
        <f>COUNTA(H4:H17)</f>
        <v>12</v>
      </c>
      <c r="K2" s="1" t="s">
        <v>3</v>
      </c>
      <c r="L2" s="3"/>
      <c r="M2" s="2">
        <f>_xlfn.COVARIANCE.P(K4:K17,L4:L17)</f>
        <v>-1.1377551020408165</v>
      </c>
    </row>
    <row r="3" spans="2:13" x14ac:dyDescent="0.25">
      <c r="B3" s="4"/>
      <c r="C3" s="5"/>
      <c r="E3" s="4"/>
      <c r="F3" s="5"/>
      <c r="H3" s="4"/>
      <c r="I3" s="5"/>
      <c r="K3" s="4"/>
      <c r="L3" s="6"/>
      <c r="M3" s="5"/>
    </row>
    <row r="4" spans="2:13" x14ac:dyDescent="0.25">
      <c r="B4" s="4">
        <v>1</v>
      </c>
      <c r="C4" s="5"/>
      <c r="E4" s="4">
        <v>1</v>
      </c>
      <c r="F4" s="5"/>
      <c r="H4" s="4">
        <v>1</v>
      </c>
      <c r="I4" s="5"/>
      <c r="K4" s="4">
        <v>1</v>
      </c>
      <c r="L4" s="6">
        <v>4</v>
      </c>
      <c r="M4" s="5"/>
    </row>
    <row r="5" spans="2:13" x14ac:dyDescent="0.25">
      <c r="B5" s="4">
        <v>2</v>
      </c>
      <c r="C5" s="5"/>
      <c r="E5" s="4">
        <v>2</v>
      </c>
      <c r="F5" s="5"/>
      <c r="H5" s="4">
        <v>2</v>
      </c>
      <c r="I5" s="5"/>
      <c r="K5" s="4">
        <v>2</v>
      </c>
      <c r="L5" s="6">
        <v>5</v>
      </c>
      <c r="M5" s="5"/>
    </row>
    <row r="6" spans="2:13" x14ac:dyDescent="0.25">
      <c r="B6" s="4">
        <v>3</v>
      </c>
      <c r="C6" s="5"/>
      <c r="E6" s="4">
        <v>1</v>
      </c>
      <c r="F6" s="5"/>
      <c r="H6" s="4">
        <v>1</v>
      </c>
      <c r="I6" s="5"/>
      <c r="K6" s="4">
        <v>1</v>
      </c>
      <c r="L6" s="6">
        <v>6</v>
      </c>
      <c r="M6" s="5"/>
    </row>
    <row r="7" spans="2:13" x14ac:dyDescent="0.25">
      <c r="B7" s="4">
        <v>4</v>
      </c>
      <c r="C7" s="5"/>
      <c r="E7" s="4">
        <v>3</v>
      </c>
      <c r="F7" s="5"/>
      <c r="H7" s="4">
        <v>3</v>
      </c>
      <c r="I7" s="5"/>
      <c r="K7" s="4">
        <v>3</v>
      </c>
      <c r="L7" s="7">
        <v>7</v>
      </c>
      <c r="M7" s="5"/>
    </row>
    <row r="8" spans="2:13" x14ac:dyDescent="0.25">
      <c r="B8" s="8">
        <v>5</v>
      </c>
      <c r="C8" s="9"/>
      <c r="E8" s="4">
        <v>2</v>
      </c>
      <c r="F8" s="5"/>
      <c r="H8" s="4">
        <v>2</v>
      </c>
      <c r="I8" s="5"/>
      <c r="K8" s="4">
        <v>2</v>
      </c>
      <c r="L8" s="7">
        <v>7</v>
      </c>
      <c r="M8" s="5"/>
    </row>
    <row r="9" spans="2:13" x14ac:dyDescent="0.25">
      <c r="E9" s="10">
        <v>3</v>
      </c>
      <c r="F9" s="5"/>
      <c r="H9" s="10">
        <v>3</v>
      </c>
      <c r="I9" s="5"/>
      <c r="K9" s="10">
        <v>3</v>
      </c>
      <c r="L9" s="7">
        <v>4</v>
      </c>
      <c r="M9" s="5"/>
    </row>
    <row r="10" spans="2:13" x14ac:dyDescent="0.25">
      <c r="E10" s="10">
        <v>4</v>
      </c>
      <c r="F10" s="5"/>
      <c r="H10" s="10">
        <v>4</v>
      </c>
      <c r="I10" s="5"/>
      <c r="K10" s="10">
        <v>4</v>
      </c>
      <c r="L10" s="7">
        <v>3</v>
      </c>
      <c r="M10" s="5"/>
    </row>
    <row r="11" spans="2:13" x14ac:dyDescent="0.25">
      <c r="E11" s="10">
        <v>5</v>
      </c>
      <c r="F11" s="5"/>
      <c r="H11" s="10">
        <v>5</v>
      </c>
      <c r="I11" s="5"/>
      <c r="K11" s="10">
        <v>5</v>
      </c>
      <c r="L11" s="7">
        <v>3</v>
      </c>
      <c r="M11" s="5"/>
    </row>
    <row r="12" spans="2:13" x14ac:dyDescent="0.25">
      <c r="E12" s="10">
        <v>4</v>
      </c>
      <c r="F12" s="5"/>
      <c r="H12" s="10"/>
      <c r="I12" s="5"/>
      <c r="K12" s="10">
        <v>4</v>
      </c>
      <c r="L12" s="7">
        <v>3</v>
      </c>
      <c r="M12" s="5"/>
    </row>
    <row r="13" spans="2:13" x14ac:dyDescent="0.25">
      <c r="E13" s="10">
        <v>2</v>
      </c>
      <c r="F13" s="5"/>
      <c r="H13" s="10">
        <v>2</v>
      </c>
      <c r="I13" s="5"/>
      <c r="K13" s="10">
        <v>2</v>
      </c>
      <c r="L13" s="7">
        <v>3</v>
      </c>
      <c r="M13" s="5"/>
    </row>
    <row r="14" spans="2:13" x14ac:dyDescent="0.25">
      <c r="E14" s="10">
        <v>6</v>
      </c>
      <c r="F14" s="5"/>
      <c r="H14" s="10">
        <v>6</v>
      </c>
      <c r="I14" s="5"/>
      <c r="K14" s="10">
        <v>6</v>
      </c>
      <c r="L14" s="7">
        <v>3</v>
      </c>
      <c r="M14" s="5"/>
    </row>
    <row r="15" spans="2:13" x14ac:dyDescent="0.25">
      <c r="E15" s="10">
        <v>1</v>
      </c>
      <c r="F15" s="5"/>
      <c r="H15" s="10">
        <v>1</v>
      </c>
      <c r="I15" s="5"/>
      <c r="K15" s="10">
        <v>1</v>
      </c>
      <c r="L15" s="7">
        <v>6</v>
      </c>
      <c r="M15" s="5"/>
    </row>
    <row r="16" spans="2:13" x14ac:dyDescent="0.25">
      <c r="E16" s="10">
        <v>6</v>
      </c>
      <c r="F16" s="5"/>
      <c r="H16" s="10"/>
      <c r="I16" s="5"/>
      <c r="K16" s="10">
        <v>6</v>
      </c>
      <c r="L16" s="7">
        <v>2</v>
      </c>
      <c r="M16" s="5"/>
    </row>
    <row r="17" spans="2:22" x14ac:dyDescent="0.25">
      <c r="E17" s="11">
        <v>5</v>
      </c>
      <c r="F17" s="9"/>
      <c r="H17" s="11">
        <v>5</v>
      </c>
      <c r="I17" s="9"/>
      <c r="K17" s="11">
        <v>5</v>
      </c>
      <c r="L17" s="12">
        <v>9</v>
      </c>
      <c r="M17" s="9"/>
    </row>
    <row r="21" spans="2:22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8</v>
      </c>
      <c r="P21" s="2">
        <f>_xlfn.NORM.S.INV(P23)</f>
        <v>-0.52440051270804089</v>
      </c>
    </row>
    <row r="22" spans="2:22" x14ac:dyDescent="0.25">
      <c r="B22" s="4"/>
      <c r="C22" s="5"/>
      <c r="E22" s="4"/>
      <c r="F22" s="5"/>
      <c r="H22" s="4"/>
      <c r="I22" s="5"/>
      <c r="K22" s="4"/>
      <c r="L22" s="5"/>
      <c r="O22" s="4"/>
      <c r="P22" s="5"/>
    </row>
    <row r="23" spans="2:22" x14ac:dyDescent="0.25">
      <c r="B23" s="4">
        <v>1</v>
      </c>
      <c r="C23" s="5"/>
      <c r="E23" s="4">
        <v>1</v>
      </c>
      <c r="F23" s="5"/>
      <c r="H23" s="4" t="s">
        <v>9</v>
      </c>
      <c r="I23" s="5">
        <v>4</v>
      </c>
      <c r="K23" s="4" t="s">
        <v>9</v>
      </c>
      <c r="L23" s="5">
        <v>5</v>
      </c>
      <c r="N23" s="4"/>
      <c r="O23" s="8" t="s">
        <v>10</v>
      </c>
      <c r="P23" s="9">
        <v>0.3</v>
      </c>
    </row>
    <row r="24" spans="2:22" x14ac:dyDescent="0.25">
      <c r="B24" s="4">
        <v>2</v>
      </c>
      <c r="C24" s="5"/>
      <c r="E24" s="4">
        <v>2</v>
      </c>
      <c r="F24" s="5"/>
      <c r="H24" s="4" t="s">
        <v>11</v>
      </c>
      <c r="I24" s="5">
        <v>2</v>
      </c>
      <c r="J24" s="6"/>
      <c r="K24" s="4" t="s">
        <v>12</v>
      </c>
      <c r="L24" s="5">
        <v>12.3</v>
      </c>
      <c r="O24" s="6"/>
      <c r="P24" s="6"/>
    </row>
    <row r="25" spans="2:22" x14ac:dyDescent="0.25">
      <c r="B25" s="4">
        <v>1</v>
      </c>
      <c r="C25" s="5"/>
      <c r="E25" s="4">
        <v>1</v>
      </c>
      <c r="F25" s="5"/>
      <c r="H25" s="11" t="s">
        <v>13</v>
      </c>
      <c r="I25" s="9">
        <v>1</v>
      </c>
      <c r="J25" s="6"/>
      <c r="K25" s="4" t="s">
        <v>14</v>
      </c>
      <c r="L25" s="5">
        <v>1.23</v>
      </c>
      <c r="O25" s="6"/>
      <c r="P25" s="6"/>
    </row>
    <row r="26" spans="2:22" x14ac:dyDescent="0.25">
      <c r="B26" s="4">
        <v>3</v>
      </c>
      <c r="C26" s="5"/>
      <c r="E26" s="4">
        <v>3</v>
      </c>
      <c r="F26" s="5"/>
      <c r="H26" s="6"/>
      <c r="I26" s="6"/>
      <c r="J26" s="6"/>
      <c r="K26" s="8" t="s">
        <v>13</v>
      </c>
      <c r="L26" s="9">
        <v>1</v>
      </c>
      <c r="O26" s="1" t="s">
        <v>15</v>
      </c>
      <c r="P26" s="2">
        <f>MAX(O28:O41)</f>
        <v>78</v>
      </c>
      <c r="R26" s="1" t="s">
        <v>16</v>
      </c>
      <c r="S26" s="2">
        <f>MEDIAN(R28:R41)</f>
        <v>16</v>
      </c>
      <c r="U26" s="1" t="s">
        <v>17</v>
      </c>
      <c r="V26" s="2">
        <f>_xlfn.MODE.SNGL(U28:U41)</f>
        <v>3</v>
      </c>
    </row>
    <row r="27" spans="2:22" x14ac:dyDescent="0.25">
      <c r="B27" s="4">
        <v>2</v>
      </c>
      <c r="C27" s="5"/>
      <c r="E27" s="4">
        <v>2</v>
      </c>
      <c r="F27" s="5"/>
      <c r="H27" s="6"/>
      <c r="I27" s="6"/>
      <c r="J27" s="6"/>
      <c r="O27" s="4"/>
      <c r="P27" s="5"/>
      <c r="R27" s="4"/>
      <c r="S27" s="5"/>
      <c r="U27" s="4"/>
      <c r="V27" s="5"/>
    </row>
    <row r="28" spans="2:22" x14ac:dyDescent="0.25">
      <c r="B28" s="10">
        <v>3</v>
      </c>
      <c r="C28" s="5"/>
      <c r="E28" s="10">
        <v>3</v>
      </c>
      <c r="F28" s="5"/>
      <c r="H28" s="1" t="s">
        <v>18</v>
      </c>
      <c r="I28" s="2">
        <f>FREQUENCY(H30:H43,1)</f>
        <v>3</v>
      </c>
      <c r="J28" s="6"/>
      <c r="O28" s="4">
        <v>1</v>
      </c>
      <c r="P28" s="5"/>
      <c r="R28" s="4">
        <v>1</v>
      </c>
      <c r="S28" s="5"/>
      <c r="U28" s="4">
        <v>1</v>
      </c>
      <c r="V28" s="5"/>
    </row>
    <row r="29" spans="2:22" x14ac:dyDescent="0.25">
      <c r="B29" s="10">
        <v>4</v>
      </c>
      <c r="C29" s="5"/>
      <c r="E29" s="10">
        <v>4</v>
      </c>
      <c r="F29" s="5"/>
      <c r="H29" s="4"/>
      <c r="I29" s="5"/>
      <c r="J29" s="6"/>
      <c r="O29" s="4">
        <v>3</v>
      </c>
      <c r="P29" s="5"/>
      <c r="R29" s="4">
        <v>3</v>
      </c>
      <c r="S29" s="5"/>
      <c r="U29" s="4">
        <v>3</v>
      </c>
      <c r="V29" s="5"/>
    </row>
    <row r="30" spans="2:22" x14ac:dyDescent="0.25">
      <c r="B30" s="10">
        <v>5</v>
      </c>
      <c r="C30" s="5"/>
      <c r="E30" s="10">
        <v>5</v>
      </c>
      <c r="F30" s="5"/>
      <c r="H30" s="4">
        <v>1</v>
      </c>
      <c r="I30" s="5"/>
      <c r="J30" s="6"/>
      <c r="K30" s="1" t="s">
        <v>19</v>
      </c>
      <c r="L30" s="2">
        <f>_xlfn.CONFIDENCE.NORM(L32,L33,L34)</f>
        <v>1.2306332285858661</v>
      </c>
      <c r="O30" s="4">
        <v>5</v>
      </c>
      <c r="P30" s="5"/>
      <c r="R30" s="4">
        <v>5</v>
      </c>
      <c r="S30" s="5"/>
      <c r="U30" s="4">
        <v>5</v>
      </c>
      <c r="V30" s="5"/>
    </row>
    <row r="31" spans="2:22" x14ac:dyDescent="0.25">
      <c r="B31" s="10">
        <v>4</v>
      </c>
      <c r="C31" s="5"/>
      <c r="E31" s="10">
        <v>4</v>
      </c>
      <c r="F31" s="5"/>
      <c r="H31" s="4">
        <v>2</v>
      </c>
      <c r="I31" s="5"/>
      <c r="J31" s="6"/>
      <c r="K31" s="4"/>
      <c r="L31" s="5"/>
      <c r="O31" s="4">
        <v>7</v>
      </c>
      <c r="P31" s="5"/>
      <c r="R31" s="4">
        <v>7</v>
      </c>
      <c r="S31" s="5"/>
      <c r="U31" s="4">
        <v>7</v>
      </c>
      <c r="V31" s="5"/>
    </row>
    <row r="32" spans="2:22" x14ac:dyDescent="0.25">
      <c r="B32" s="10">
        <v>2</v>
      </c>
      <c r="C32" s="5"/>
      <c r="E32" s="10">
        <v>2</v>
      </c>
      <c r="F32" s="5"/>
      <c r="H32" s="4">
        <v>1</v>
      </c>
      <c r="I32" s="5"/>
      <c r="J32" s="6"/>
      <c r="K32" s="4" t="s">
        <v>20</v>
      </c>
      <c r="L32" s="5">
        <v>5.0000000000000001E-4</v>
      </c>
      <c r="O32" s="4">
        <v>9</v>
      </c>
      <c r="P32" s="5"/>
      <c r="R32" s="4">
        <v>9</v>
      </c>
      <c r="S32" s="5"/>
      <c r="U32" s="4">
        <v>9</v>
      </c>
      <c r="V32" s="5"/>
    </row>
    <row r="33" spans="2:22" x14ac:dyDescent="0.25">
      <c r="B33" s="10">
        <v>6</v>
      </c>
      <c r="C33" s="5"/>
      <c r="E33" s="10">
        <v>6</v>
      </c>
      <c r="F33" s="5"/>
      <c r="H33" s="4">
        <v>3</v>
      </c>
      <c r="I33" s="5"/>
      <c r="J33" s="6"/>
      <c r="K33" s="4" t="s">
        <v>14</v>
      </c>
      <c r="L33" s="5">
        <v>2.5</v>
      </c>
      <c r="O33" s="4">
        <v>11</v>
      </c>
      <c r="P33" s="5"/>
      <c r="R33" s="4">
        <v>11</v>
      </c>
      <c r="S33" s="5"/>
      <c r="U33" s="4">
        <v>4</v>
      </c>
      <c r="V33" s="5"/>
    </row>
    <row r="34" spans="2:22" x14ac:dyDescent="0.25">
      <c r="B34" s="10">
        <v>1</v>
      </c>
      <c r="C34" s="5"/>
      <c r="E34" s="10">
        <v>1</v>
      </c>
      <c r="F34" s="5"/>
      <c r="H34" s="4">
        <v>2</v>
      </c>
      <c r="I34" s="5"/>
      <c r="J34" s="6"/>
      <c r="K34" s="8" t="s">
        <v>21</v>
      </c>
      <c r="L34" s="9">
        <v>50</v>
      </c>
      <c r="O34" s="4">
        <v>13</v>
      </c>
      <c r="P34" s="5"/>
      <c r="R34" s="4">
        <v>18</v>
      </c>
      <c r="S34" s="5"/>
      <c r="U34" s="4">
        <v>5</v>
      </c>
      <c r="V34" s="5"/>
    </row>
    <row r="35" spans="2:22" x14ac:dyDescent="0.25">
      <c r="B35" s="10">
        <v>6</v>
      </c>
      <c r="C35" s="5"/>
      <c r="E35" s="10">
        <v>6</v>
      </c>
      <c r="F35" s="5"/>
      <c r="H35" s="10">
        <v>3</v>
      </c>
      <c r="I35" s="5"/>
      <c r="J35" s="6"/>
      <c r="L35" s="6"/>
      <c r="O35" s="4">
        <v>15</v>
      </c>
      <c r="P35" s="5"/>
      <c r="R35" s="4">
        <v>15</v>
      </c>
      <c r="S35" s="5"/>
      <c r="U35" s="4">
        <v>11</v>
      </c>
      <c r="V35" s="5"/>
    </row>
    <row r="36" spans="2:22" x14ac:dyDescent="0.25">
      <c r="B36" s="11">
        <v>5</v>
      </c>
      <c r="C36" s="9"/>
      <c r="E36" s="11">
        <v>5</v>
      </c>
      <c r="F36" s="9"/>
      <c r="H36" s="10">
        <v>4</v>
      </c>
      <c r="I36" s="5"/>
      <c r="J36" s="6"/>
      <c r="K36" s="1" t="s">
        <v>22</v>
      </c>
      <c r="L36" s="2">
        <f>_xlfn.CONFIDENCE.T(L38,L39,L40)</f>
        <v>1.3181869686749488</v>
      </c>
      <c r="O36" s="4">
        <v>17</v>
      </c>
      <c r="P36" s="5"/>
      <c r="R36" s="4">
        <v>17</v>
      </c>
      <c r="S36" s="5"/>
      <c r="U36" s="4">
        <v>3</v>
      </c>
      <c r="V36" s="5"/>
    </row>
    <row r="37" spans="2:22" x14ac:dyDescent="0.25">
      <c r="H37" s="10">
        <v>5</v>
      </c>
      <c r="I37" s="5"/>
      <c r="K37" s="4"/>
      <c r="L37" s="5"/>
      <c r="O37" s="4">
        <v>78</v>
      </c>
      <c r="P37" s="5"/>
      <c r="R37" s="4">
        <v>19</v>
      </c>
      <c r="S37" s="5"/>
      <c r="U37" s="4">
        <v>9</v>
      </c>
      <c r="V37" s="5"/>
    </row>
    <row r="38" spans="2:22" x14ac:dyDescent="0.25">
      <c r="H38" s="10">
        <v>4</v>
      </c>
      <c r="I38" s="5"/>
      <c r="K38" s="4" t="s">
        <v>20</v>
      </c>
      <c r="L38" s="5">
        <v>5.0000000000000001E-4</v>
      </c>
      <c r="O38" s="4">
        <v>21</v>
      </c>
      <c r="P38" s="5"/>
      <c r="R38" s="4">
        <v>21</v>
      </c>
      <c r="S38" s="5"/>
      <c r="U38" s="4">
        <v>3</v>
      </c>
      <c r="V38" s="5"/>
    </row>
    <row r="39" spans="2:22" x14ac:dyDescent="0.25">
      <c r="H39" s="10">
        <v>2</v>
      </c>
      <c r="I39" s="5"/>
      <c r="K39" s="4" t="s">
        <v>14</v>
      </c>
      <c r="L39" s="5">
        <v>2.5</v>
      </c>
      <c r="O39" s="4">
        <v>23</v>
      </c>
      <c r="P39" s="5"/>
      <c r="R39" s="4">
        <v>23</v>
      </c>
      <c r="S39" s="5"/>
      <c r="U39" s="4">
        <v>11</v>
      </c>
      <c r="V39" s="5"/>
    </row>
    <row r="40" spans="2:22" x14ac:dyDescent="0.25">
      <c r="H40" s="10">
        <v>6</v>
      </c>
      <c r="I40" s="5"/>
      <c r="K40" s="8" t="s">
        <v>21</v>
      </c>
      <c r="L40" s="9">
        <v>50</v>
      </c>
      <c r="O40" s="4">
        <v>25</v>
      </c>
      <c r="P40" s="5"/>
      <c r="R40" s="4">
        <v>25</v>
      </c>
      <c r="S40" s="5"/>
      <c r="U40" s="4">
        <v>3</v>
      </c>
      <c r="V40" s="5"/>
    </row>
    <row r="41" spans="2:22" x14ac:dyDescent="0.25">
      <c r="H41" s="10">
        <v>1</v>
      </c>
      <c r="I41" s="5"/>
      <c r="O41" s="8">
        <v>27</v>
      </c>
      <c r="P41" s="9"/>
      <c r="R41" s="8">
        <v>27</v>
      </c>
      <c r="S41" s="9"/>
      <c r="U41" s="8">
        <v>11</v>
      </c>
      <c r="V41" s="9"/>
    </row>
    <row r="42" spans="2:22" x14ac:dyDescent="0.25">
      <c r="H42" s="10">
        <v>6</v>
      </c>
      <c r="I42" s="5"/>
      <c r="K42" s="1" t="s">
        <v>23</v>
      </c>
      <c r="L42" s="2">
        <f>_xlfn.CHISQ.INV(L44,L45)</f>
        <v>1.3862943611198906</v>
      </c>
    </row>
    <row r="43" spans="2:22" x14ac:dyDescent="0.25">
      <c r="H43" s="11">
        <v>5</v>
      </c>
      <c r="I43" s="9"/>
      <c r="K43" s="4"/>
      <c r="L43" s="5"/>
    </row>
    <row r="44" spans="2:22" x14ac:dyDescent="0.25">
      <c r="K44" s="4" t="s">
        <v>10</v>
      </c>
      <c r="L44" s="5">
        <v>0.5</v>
      </c>
    </row>
    <row r="45" spans="2:22" x14ac:dyDescent="0.25">
      <c r="E45" s="1" t="s">
        <v>24</v>
      </c>
      <c r="F45" s="2">
        <f>AVERAGEIF(E47:E60,3)</f>
        <v>3</v>
      </c>
      <c r="H45" s="1" t="s">
        <v>25</v>
      </c>
      <c r="I45" s="2">
        <f>AVERAGE(H47:H60)</f>
        <v>3.2142857142857144</v>
      </c>
      <c r="K45" s="4" t="s">
        <v>26</v>
      </c>
      <c r="L45" s="5">
        <v>2</v>
      </c>
      <c r="O45" s="13"/>
      <c r="P45" s="6"/>
    </row>
    <row r="46" spans="2:22" x14ac:dyDescent="0.25">
      <c r="E46" s="4"/>
      <c r="F46" s="5"/>
      <c r="H46" s="4"/>
      <c r="I46" s="5"/>
      <c r="K46" s="8"/>
      <c r="L46" s="9"/>
      <c r="O46" s="6"/>
      <c r="P46" s="6"/>
    </row>
    <row r="47" spans="2:22" x14ac:dyDescent="0.25">
      <c r="E47" s="4">
        <v>1</v>
      </c>
      <c r="F47" s="5"/>
      <c r="H47" s="4">
        <v>1</v>
      </c>
      <c r="I47" s="5"/>
      <c r="O47" s="6"/>
      <c r="P47" s="6"/>
    </row>
    <row r="48" spans="2:22" x14ac:dyDescent="0.25">
      <c r="E48" s="4">
        <v>2</v>
      </c>
      <c r="F48" s="5"/>
      <c r="H48" s="4">
        <v>2</v>
      </c>
      <c r="I48" s="5"/>
      <c r="K48" s="1" t="s">
        <v>27</v>
      </c>
      <c r="L48" s="2">
        <f>STANDARDIZE(L50,L51,L52)</f>
        <v>-0.8</v>
      </c>
      <c r="O48" s="6"/>
      <c r="P48" s="6"/>
    </row>
    <row r="49" spans="5:29" x14ac:dyDescent="0.25">
      <c r="E49" s="4">
        <v>4</v>
      </c>
      <c r="F49" s="5"/>
      <c r="H49" s="4">
        <v>1</v>
      </c>
      <c r="I49" s="5"/>
      <c r="K49" s="4"/>
      <c r="L49" s="5"/>
      <c r="O49" s="6"/>
      <c r="P49" s="6"/>
    </row>
    <row r="50" spans="5:29" x14ac:dyDescent="0.25">
      <c r="E50" s="4">
        <v>3</v>
      </c>
      <c r="F50" s="5"/>
      <c r="H50" s="4">
        <v>3</v>
      </c>
      <c r="I50" s="5"/>
      <c r="K50" s="4" t="s">
        <v>28</v>
      </c>
      <c r="L50" s="5">
        <v>1</v>
      </c>
      <c r="O50" s="6"/>
      <c r="P50" s="6"/>
    </row>
    <row r="51" spans="5:29" x14ac:dyDescent="0.25">
      <c r="E51" s="4">
        <v>2</v>
      </c>
      <c r="F51" s="5"/>
      <c r="H51" s="4">
        <v>2</v>
      </c>
      <c r="I51" s="5"/>
      <c r="K51" s="4" t="s">
        <v>29</v>
      </c>
      <c r="L51" s="5">
        <v>3</v>
      </c>
      <c r="O51" s="6"/>
      <c r="P51" s="6"/>
      <c r="S51" s="6"/>
    </row>
    <row r="52" spans="5:29" x14ac:dyDescent="0.25">
      <c r="E52" s="10">
        <v>3</v>
      </c>
      <c r="F52" s="5"/>
      <c r="H52" s="10">
        <v>3</v>
      </c>
      <c r="I52" s="5"/>
      <c r="K52" s="8" t="s">
        <v>30</v>
      </c>
      <c r="L52" s="9">
        <v>2.5</v>
      </c>
      <c r="O52" s="6"/>
      <c r="P52" s="6"/>
      <c r="R52" s="6"/>
      <c r="S52" s="6"/>
    </row>
    <row r="53" spans="5:29" x14ac:dyDescent="0.25">
      <c r="E53" s="10">
        <v>4</v>
      </c>
      <c r="F53" s="5"/>
      <c r="H53" s="10">
        <v>4</v>
      </c>
      <c r="I53" s="5"/>
      <c r="O53" s="6"/>
      <c r="P53" s="6"/>
      <c r="Q53" s="14"/>
      <c r="R53" s="15" t="s">
        <v>31</v>
      </c>
      <c r="S53" s="2" t="s">
        <v>32</v>
      </c>
      <c r="U53" s="14"/>
      <c r="V53" s="15" t="s">
        <v>31</v>
      </c>
      <c r="W53" s="2" t="s">
        <v>32</v>
      </c>
    </row>
    <row r="54" spans="5:29" x14ac:dyDescent="0.25">
      <c r="E54" s="10">
        <v>5</v>
      </c>
      <c r="F54" s="5"/>
      <c r="H54" s="10">
        <v>5</v>
      </c>
      <c r="I54" s="5"/>
      <c r="K54" s="1" t="s">
        <v>33</v>
      </c>
      <c r="L54" s="2">
        <f>PERMUT(L56, L57)</f>
        <v>380</v>
      </c>
      <c r="O54" s="6"/>
      <c r="P54" s="6"/>
      <c r="Q54" s="4"/>
      <c r="R54" s="6">
        <v>1</v>
      </c>
      <c r="S54" s="5">
        <v>100</v>
      </c>
      <c r="U54" s="4"/>
      <c r="V54" s="6">
        <v>1</v>
      </c>
      <c r="W54" s="5">
        <v>100</v>
      </c>
      <c r="Y54" s="14" t="s">
        <v>34</v>
      </c>
      <c r="Z54" s="2" t="s">
        <v>35</v>
      </c>
      <c r="AB54" s="14" t="s">
        <v>34</v>
      </c>
      <c r="AC54" s="2" t="s">
        <v>35</v>
      </c>
    </row>
    <row r="55" spans="5:29" x14ac:dyDescent="0.25">
      <c r="E55" s="10">
        <v>4</v>
      </c>
      <c r="F55" s="5"/>
      <c r="H55" s="10">
        <v>4</v>
      </c>
      <c r="I55" s="5"/>
      <c r="K55" s="4"/>
      <c r="L55" s="5"/>
      <c r="O55" s="6"/>
      <c r="P55" s="6"/>
      <c r="Q55" s="4"/>
      <c r="R55" s="6">
        <v>2</v>
      </c>
      <c r="S55" s="5">
        <v>102</v>
      </c>
      <c r="U55" s="4"/>
      <c r="V55" s="6">
        <v>2</v>
      </c>
      <c r="W55" s="5">
        <v>102</v>
      </c>
      <c r="Y55" s="4" t="s">
        <v>36</v>
      </c>
      <c r="Z55" s="5">
        <v>21</v>
      </c>
      <c r="AB55" s="4" t="s">
        <v>36</v>
      </c>
      <c r="AC55" s="5">
        <v>21</v>
      </c>
    </row>
    <row r="56" spans="5:29" x14ac:dyDescent="0.25">
      <c r="E56" s="10">
        <v>2</v>
      </c>
      <c r="F56" s="5"/>
      <c r="H56" s="10">
        <v>2</v>
      </c>
      <c r="I56" s="5"/>
      <c r="K56" s="4" t="s">
        <v>37</v>
      </c>
      <c r="L56" s="5">
        <v>20</v>
      </c>
      <c r="O56" s="6"/>
      <c r="P56" s="6"/>
      <c r="Q56" s="4"/>
      <c r="R56" s="6">
        <v>3</v>
      </c>
      <c r="S56" s="5">
        <v>104</v>
      </c>
      <c r="U56" s="4"/>
      <c r="V56" s="6">
        <v>3</v>
      </c>
      <c r="W56" s="5">
        <v>104</v>
      </c>
      <c r="Y56" s="4" t="s">
        <v>38</v>
      </c>
      <c r="Z56" s="5">
        <v>22</v>
      </c>
      <c r="AB56" s="4" t="s">
        <v>38</v>
      </c>
      <c r="AC56" s="5">
        <v>22</v>
      </c>
    </row>
    <row r="57" spans="5:29" x14ac:dyDescent="0.25">
      <c r="E57" s="10">
        <v>4</v>
      </c>
      <c r="F57" s="5"/>
      <c r="H57" s="10">
        <v>6</v>
      </c>
      <c r="I57" s="5"/>
      <c r="K57" s="4" t="s">
        <v>21</v>
      </c>
      <c r="L57" s="5">
        <v>2</v>
      </c>
      <c r="O57" s="6"/>
      <c r="P57" s="6"/>
      <c r="Q57" s="4"/>
      <c r="R57" s="6">
        <v>4</v>
      </c>
      <c r="S57" s="16">
        <v>103</v>
      </c>
      <c r="U57" s="4"/>
      <c r="V57" s="6">
        <v>4</v>
      </c>
      <c r="W57" s="16">
        <v>103</v>
      </c>
      <c r="Y57" s="4" t="s">
        <v>39</v>
      </c>
      <c r="Z57" s="5">
        <v>23</v>
      </c>
      <c r="AB57" s="4" t="s">
        <v>39</v>
      </c>
      <c r="AC57" s="5">
        <v>23</v>
      </c>
    </row>
    <row r="58" spans="5:29" x14ac:dyDescent="0.25">
      <c r="E58" s="10">
        <v>1</v>
      </c>
      <c r="F58" s="5"/>
      <c r="H58" s="10">
        <v>1</v>
      </c>
      <c r="I58" s="5"/>
      <c r="K58" s="8"/>
      <c r="L58" s="9"/>
      <c r="O58" s="6"/>
      <c r="P58" s="6"/>
      <c r="Q58" s="4"/>
      <c r="R58" s="6">
        <v>5</v>
      </c>
      <c r="S58" s="16">
        <v>107</v>
      </c>
      <c r="U58" s="4"/>
      <c r="V58" s="6">
        <v>5</v>
      </c>
      <c r="W58" s="16">
        <v>107</v>
      </c>
      <c r="Y58" s="4" t="s">
        <v>40</v>
      </c>
      <c r="Z58" s="5">
        <v>23</v>
      </c>
      <c r="AB58" s="4" t="s">
        <v>40</v>
      </c>
      <c r="AC58" s="5">
        <v>25</v>
      </c>
    </row>
    <row r="59" spans="5:29" x14ac:dyDescent="0.25">
      <c r="E59" s="10">
        <v>6</v>
      </c>
      <c r="F59" s="5"/>
      <c r="H59" s="10">
        <v>6</v>
      </c>
      <c r="I59" s="5"/>
      <c r="O59" s="6"/>
      <c r="P59" s="6"/>
      <c r="Q59" s="4"/>
      <c r="R59" s="6">
        <v>6</v>
      </c>
      <c r="S59" s="16">
        <v>105</v>
      </c>
      <c r="U59" s="4"/>
      <c r="V59" s="6">
        <v>6</v>
      </c>
      <c r="W59" s="16">
        <v>105</v>
      </c>
      <c r="Y59" s="4" t="s">
        <v>41</v>
      </c>
      <c r="Z59" s="5">
        <v>21</v>
      </c>
      <c r="AB59" s="4" t="s">
        <v>41</v>
      </c>
      <c r="AC59" s="5">
        <v>21</v>
      </c>
    </row>
    <row r="60" spans="5:29" x14ac:dyDescent="0.25">
      <c r="E60" s="11">
        <v>5</v>
      </c>
      <c r="F60" s="9"/>
      <c r="H60" s="11">
        <v>5</v>
      </c>
      <c r="I60" s="9"/>
      <c r="K60" s="1" t="s">
        <v>42</v>
      </c>
      <c r="L60" s="15">
        <f>PROB(L62:P62,L63:P63,L64,M64)</f>
        <v>0.8</v>
      </c>
      <c r="M60" s="15"/>
      <c r="N60" s="15"/>
      <c r="O60" s="15"/>
      <c r="P60" s="15"/>
      <c r="Q60" s="4"/>
      <c r="R60" s="6">
        <v>7</v>
      </c>
      <c r="S60" s="16">
        <v>106</v>
      </c>
      <c r="U60" s="4"/>
      <c r="V60" s="6">
        <v>7</v>
      </c>
      <c r="W60" s="16">
        <v>106</v>
      </c>
      <c r="Y60" s="4" t="s">
        <v>43</v>
      </c>
      <c r="Z60" s="5">
        <v>25</v>
      </c>
      <c r="AB60" s="4" t="s">
        <v>43</v>
      </c>
      <c r="AC60" s="5">
        <v>25</v>
      </c>
    </row>
    <row r="61" spans="5:29" x14ac:dyDescent="0.25">
      <c r="K61" s="4"/>
      <c r="L61" s="6"/>
      <c r="M61" s="6"/>
      <c r="N61" s="6"/>
      <c r="O61" s="6"/>
      <c r="P61" s="6"/>
      <c r="Q61" s="4"/>
      <c r="R61" s="6">
        <v>8</v>
      </c>
      <c r="S61" s="16">
        <v>102</v>
      </c>
      <c r="U61" s="4"/>
      <c r="V61" s="6">
        <v>8</v>
      </c>
      <c r="W61" s="16">
        <v>102</v>
      </c>
      <c r="Y61" s="4" t="s">
        <v>44</v>
      </c>
      <c r="Z61" s="5">
        <v>21</v>
      </c>
      <c r="AB61" s="4" t="s">
        <v>44</v>
      </c>
      <c r="AC61" s="5">
        <v>26</v>
      </c>
    </row>
    <row r="62" spans="5:29" x14ac:dyDescent="0.25">
      <c r="K62" s="17" t="s">
        <v>45</v>
      </c>
      <c r="L62" s="17">
        <v>1</v>
      </c>
      <c r="M62" s="17">
        <v>2</v>
      </c>
      <c r="N62" s="17">
        <v>3</v>
      </c>
      <c r="O62" s="17">
        <v>4</v>
      </c>
      <c r="P62" s="18">
        <v>5</v>
      </c>
      <c r="Q62" s="4"/>
      <c r="R62" s="6">
        <v>9</v>
      </c>
      <c r="S62" s="16">
        <v>110</v>
      </c>
      <c r="U62" s="4"/>
      <c r="V62" s="6">
        <v>9</v>
      </c>
      <c r="W62" s="16">
        <v>110</v>
      </c>
      <c r="Y62" s="4" t="s">
        <v>46</v>
      </c>
      <c r="Z62" s="5">
        <v>21</v>
      </c>
      <c r="AB62" s="4" t="s">
        <v>46</v>
      </c>
      <c r="AC62" s="5">
        <v>21</v>
      </c>
    </row>
    <row r="63" spans="5:29" x14ac:dyDescent="0.25">
      <c r="K63" s="17" t="s">
        <v>47</v>
      </c>
      <c r="L63" s="17">
        <v>0.2</v>
      </c>
      <c r="M63" s="17">
        <v>0.3</v>
      </c>
      <c r="N63" s="17">
        <v>0.1</v>
      </c>
      <c r="O63" s="17">
        <v>0.2</v>
      </c>
      <c r="P63" s="18">
        <v>0.2</v>
      </c>
      <c r="Q63" s="4"/>
      <c r="R63" s="6">
        <v>10</v>
      </c>
      <c r="S63" s="16">
        <v>104</v>
      </c>
      <c r="U63" s="4"/>
      <c r="V63" s="6">
        <v>10</v>
      </c>
      <c r="W63" s="16">
        <v>104</v>
      </c>
      <c r="Y63" s="4" t="s">
        <v>48</v>
      </c>
      <c r="Z63" s="5">
        <v>24</v>
      </c>
      <c r="AB63" s="4" t="s">
        <v>48</v>
      </c>
      <c r="AC63" s="5">
        <v>24</v>
      </c>
    </row>
    <row r="64" spans="5:29" x14ac:dyDescent="0.25">
      <c r="K64" s="19" t="s">
        <v>49</v>
      </c>
      <c r="L64" s="17">
        <v>1</v>
      </c>
      <c r="M64" s="17">
        <v>4</v>
      </c>
      <c r="N64" s="20"/>
      <c r="O64" s="20"/>
      <c r="P64" s="20"/>
      <c r="Q64" s="4"/>
      <c r="R64" s="6">
        <v>11</v>
      </c>
      <c r="S64" s="16">
        <v>103</v>
      </c>
      <c r="U64" s="4"/>
      <c r="V64" s="6">
        <v>11</v>
      </c>
      <c r="W64" s="16">
        <v>103</v>
      </c>
      <c r="Y64" s="4" t="s">
        <v>50</v>
      </c>
      <c r="Z64" s="5">
        <v>22</v>
      </c>
      <c r="AB64" s="4" t="s">
        <v>50</v>
      </c>
      <c r="AC64" s="5">
        <v>22</v>
      </c>
    </row>
    <row r="65" spans="17:29" x14ac:dyDescent="0.25">
      <c r="Q65" s="4"/>
      <c r="R65" s="6">
        <v>12</v>
      </c>
      <c r="S65" s="16">
        <v>106</v>
      </c>
      <c r="U65" s="4"/>
      <c r="V65" s="6">
        <v>12</v>
      </c>
      <c r="W65" s="16">
        <v>106</v>
      </c>
      <c r="Y65" s="21" t="s">
        <v>51</v>
      </c>
      <c r="Z65" s="9">
        <f>_xlfn.VAR.P(Z55:Z64)</f>
        <v>1.8099999999999998</v>
      </c>
      <c r="AB65" s="21" t="s">
        <v>52</v>
      </c>
      <c r="AC65" s="22">
        <f>_xlfn.VAR.S(AC55:AC64)</f>
        <v>3.5555555555555554</v>
      </c>
    </row>
    <row r="66" spans="17:29" x14ac:dyDescent="0.25">
      <c r="Q66" s="21" t="s">
        <v>53</v>
      </c>
      <c r="R66" s="12">
        <v>13</v>
      </c>
      <c r="S66" s="24">
        <f>FORECAST(R66,S54:S65,R54:R65)</f>
        <v>106.5151515151515</v>
      </c>
      <c r="U66" s="21" t="s">
        <v>54</v>
      </c>
      <c r="V66" s="12">
        <v>13</v>
      </c>
      <c r="W66" s="24">
        <f>TREND(W54:W65,V54:V65)</f>
        <v>102.48717948717947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28"/>
  <sheetViews>
    <sheetView tabSelected="1" topLeftCell="J1" zoomScaleNormal="100" workbookViewId="0">
      <selection activeCell="V14" sqref="V14"/>
    </sheetView>
  </sheetViews>
  <sheetFormatPr baseColWidth="10" defaultColWidth="9.140625" defaultRowHeight="15" x14ac:dyDescent="0.25"/>
  <cols>
    <col min="5" max="5" width="15.42578125"/>
    <col min="17" max="17" width="10.28515625"/>
    <col min="18" max="18" width="9.42578125"/>
  </cols>
  <sheetData>
    <row r="5" spans="5:27" x14ac:dyDescent="0.25">
      <c r="F5">
        <v>65</v>
      </c>
      <c r="G5">
        <v>65</v>
      </c>
      <c r="H5">
        <v>67</v>
      </c>
      <c r="I5" s="25">
        <v>54</v>
      </c>
      <c r="J5">
        <v>67</v>
      </c>
      <c r="K5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>
        <v>65</v>
      </c>
      <c r="G6">
        <v>69</v>
      </c>
      <c r="H6">
        <v>65</v>
      </c>
      <c r="I6" s="26">
        <v>55</v>
      </c>
      <c r="J6" s="26">
        <v>56</v>
      </c>
      <c r="K6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 s="23">
        <f>TREND(Q6:V6,Q5:V5)</f>
        <v>10358.333333333314</v>
      </c>
      <c r="X6" s="23">
        <f>TREND(Q6:W6,Q5:W5)</f>
        <v>10540.690476190488</v>
      </c>
      <c r="Y6" s="23">
        <f>TREND(Q6:X6,Q5:X5)</f>
        <v>10611.607142857145</v>
      </c>
      <c r="Z6" s="23">
        <f>TREND(Q6:Y6,Q5:Y5)</f>
        <v>10643.125661375661</v>
      </c>
      <c r="AA6" s="23">
        <f>TREND(Q6:Z6,Q5:Z5)</f>
        <v>10658.598388648388</v>
      </c>
    </row>
    <row r="7" spans="5:27" x14ac:dyDescent="0.25">
      <c r="F7">
        <v>65</v>
      </c>
      <c r="G7">
        <v>65</v>
      </c>
      <c r="H7">
        <v>67</v>
      </c>
      <c r="I7" s="25">
        <v>54</v>
      </c>
      <c r="J7">
        <v>67</v>
      </c>
      <c r="K7">
        <v>64</v>
      </c>
    </row>
    <row r="8" spans="5:27" x14ac:dyDescent="0.25">
      <c r="F8">
        <v>65</v>
      </c>
      <c r="G8">
        <v>69</v>
      </c>
      <c r="H8">
        <v>65</v>
      </c>
      <c r="I8" s="26">
        <v>57</v>
      </c>
      <c r="J8" s="26">
        <v>58</v>
      </c>
      <c r="K8" s="27">
        <v>57</v>
      </c>
    </row>
    <row r="11" spans="5:27" x14ac:dyDescent="0.25">
      <c r="F11" t="s">
        <v>57</v>
      </c>
      <c r="H11">
        <f>COUNTIFS($F$5:$K$8,"&gt;=55",$F$5:$K$8,"&lt;60")</f>
        <v>5</v>
      </c>
      <c r="O11">
        <v>1</v>
      </c>
      <c r="P11" t="s">
        <v>58</v>
      </c>
      <c r="Q11">
        <v>2</v>
      </c>
      <c r="R11">
        <v>1</v>
      </c>
      <c r="S11" t="s">
        <v>59</v>
      </c>
    </row>
    <row r="12" spans="5:27" x14ac:dyDescent="0.25">
      <c r="F12" t="s">
        <v>60</v>
      </c>
      <c r="H12">
        <f>COUNTIFS($F$5:$K$8,"&gt;=60",$F$5:$K$8,"&lt;65")</f>
        <v>3</v>
      </c>
      <c r="O12">
        <v>2</v>
      </c>
      <c r="P12" t="s">
        <v>58</v>
      </c>
      <c r="Q12">
        <v>3</v>
      </c>
      <c r="R12">
        <v>3</v>
      </c>
      <c r="S12" t="s">
        <v>59</v>
      </c>
    </row>
    <row r="13" spans="5:27" x14ac:dyDescent="0.25">
      <c r="F13" t="s">
        <v>61</v>
      </c>
      <c r="H13">
        <f>COUNTIFS($F$5:$K$8,"&gt;=65",$F$5:$K$8,"&lt;70")</f>
        <v>14</v>
      </c>
      <c r="O13">
        <v>3</v>
      </c>
      <c r="P13" t="s">
        <v>58</v>
      </c>
      <c r="Q13">
        <v>4</v>
      </c>
      <c r="R13">
        <v>3</v>
      </c>
      <c r="S13" t="s">
        <v>59</v>
      </c>
    </row>
    <row r="16" spans="5:27" x14ac:dyDescent="0.25">
      <c r="E16" t="s">
        <v>62</v>
      </c>
      <c r="G16">
        <f>COUNTIF(F5:K8,"&gt;60")</f>
        <v>17</v>
      </c>
      <c r="O16">
        <v>1</v>
      </c>
      <c r="P16" t="s">
        <v>63</v>
      </c>
      <c r="Q16">
        <v>1</v>
      </c>
      <c r="R16">
        <v>2</v>
      </c>
      <c r="S16" t="s">
        <v>64</v>
      </c>
    </row>
    <row r="17" spans="5:19" x14ac:dyDescent="0.25">
      <c r="E17" t="s">
        <v>65</v>
      </c>
      <c r="G17">
        <f>COUNTIF(F5:K8,"&lt;=50")</f>
        <v>0</v>
      </c>
      <c r="O17">
        <v>2</v>
      </c>
      <c r="P17" t="s">
        <v>63</v>
      </c>
      <c r="Q17">
        <v>2</v>
      </c>
      <c r="R17">
        <v>2</v>
      </c>
      <c r="S17" t="s">
        <v>64</v>
      </c>
    </row>
    <row r="18" spans="5:19" x14ac:dyDescent="0.25">
      <c r="O18">
        <v>3</v>
      </c>
      <c r="P18" t="s">
        <v>63</v>
      </c>
      <c r="Q18">
        <v>4</v>
      </c>
      <c r="R18">
        <v>0</v>
      </c>
      <c r="S18" t="s">
        <v>64</v>
      </c>
    </row>
    <row r="21" spans="5:19" x14ac:dyDescent="0.25">
      <c r="E21" t="s">
        <v>73</v>
      </c>
      <c r="G21">
        <f>COUNTIF(F5:K8,"&lt;65")</f>
        <v>10</v>
      </c>
      <c r="H21">
        <v>24</v>
      </c>
      <c r="O21">
        <v>1</v>
      </c>
      <c r="P21" t="s">
        <v>66</v>
      </c>
      <c r="Q21">
        <v>1</v>
      </c>
      <c r="R21">
        <v>0</v>
      </c>
      <c r="S21" t="s">
        <v>67</v>
      </c>
    </row>
    <row r="22" spans="5:19" x14ac:dyDescent="0.25">
      <c r="G22" s="28">
        <f>G21/H21</f>
        <v>0.41666666666666669</v>
      </c>
      <c r="O22">
        <v>2</v>
      </c>
      <c r="P22" t="s">
        <v>66</v>
      </c>
      <c r="Q22">
        <v>2</v>
      </c>
      <c r="R22">
        <v>1</v>
      </c>
      <c r="S22" t="s">
        <v>67</v>
      </c>
    </row>
    <row r="23" spans="5:19" x14ac:dyDescent="0.25">
      <c r="O23">
        <v>3</v>
      </c>
      <c r="P23" t="s">
        <v>66</v>
      </c>
      <c r="Q23">
        <v>5</v>
      </c>
      <c r="R23">
        <v>2</v>
      </c>
      <c r="S23" t="s">
        <v>67</v>
      </c>
    </row>
    <row r="26" spans="5:19" x14ac:dyDescent="0.25">
      <c r="O26">
        <v>4</v>
      </c>
      <c r="P26" t="s">
        <v>58</v>
      </c>
      <c r="Q26">
        <f>FORECAST(O26,Q11:Q13,O11:O13)</f>
        <v>5</v>
      </c>
      <c r="R26" s="23"/>
      <c r="S26" t="s">
        <v>68</v>
      </c>
    </row>
    <row r="27" spans="5:19" x14ac:dyDescent="0.25">
      <c r="O27">
        <v>4</v>
      </c>
      <c r="P27" t="s">
        <v>69</v>
      </c>
      <c r="Q27" s="23">
        <f>FORECAST(O27,Q16:Q18,O16:O18)</f>
        <v>5.3333333333333339</v>
      </c>
      <c r="S27" t="s">
        <v>70</v>
      </c>
    </row>
    <row r="28" spans="5:19" x14ac:dyDescent="0.25">
      <c r="O28">
        <v>4</v>
      </c>
      <c r="P28" t="s">
        <v>71</v>
      </c>
      <c r="Q28" s="23">
        <f>FORECAST(O28,Q21:Q23,O21:O23)</f>
        <v>6.6666666666666661</v>
      </c>
      <c r="S28" t="s">
        <v>72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2015-06-03T01:33:31Z</dcterms:modified>
  <dc:language>es-EC</dc:language>
</cp:coreProperties>
</file>