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95" windowWidth="16515" windowHeight="8955" firstSheet="1" activeTab="5"/>
  </bookViews>
  <sheets>
    <sheet name="PREGUNTA 1" sheetId="1" r:id="rId1"/>
    <sheet name="PREGUNTA 2" sheetId="2" r:id="rId2"/>
    <sheet name="PREGUNTA 3" sheetId="3" r:id="rId3"/>
    <sheet name="PREGUNTA 4" sheetId="4" r:id="rId4"/>
    <sheet name="PREGUNTA 5" sheetId="5" r:id="rId5"/>
    <sheet name="PREGUNTA 6" sheetId="6" r:id="rId6"/>
    <sheet name="PREGUNTA 7" sheetId="7" r:id="rId7"/>
  </sheets>
  <calcPr calcId="145621"/>
</workbook>
</file>

<file path=xl/calcChain.xml><?xml version="1.0" encoding="utf-8"?>
<calcChain xmlns="http://schemas.openxmlformats.org/spreadsheetml/2006/main">
  <c r="C6" i="7" l="1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B4" i="6" l="1"/>
  <c r="B3" i="6"/>
  <c r="B2" i="6"/>
  <c r="B5" i="6" s="1"/>
  <c r="B1" i="6"/>
  <c r="A4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A6" i="4"/>
  <c r="B64" i="3"/>
  <c r="B52" i="3"/>
  <c r="C62" i="3" s="1"/>
  <c r="C64" i="3" s="1"/>
  <c r="B49" i="3"/>
  <c r="B50" i="3" s="1"/>
  <c r="B53" i="3" s="1"/>
  <c r="B54" i="3" s="1"/>
  <c r="C39" i="3"/>
  <c r="C31" i="3"/>
  <c r="C36" i="3" s="1"/>
  <c r="C33" i="3"/>
  <c r="B2" i="3"/>
  <c r="B7" i="3" s="1"/>
  <c r="B8" i="3"/>
  <c r="D13" i="3"/>
  <c r="B9" i="2"/>
  <c r="D32" i="2"/>
  <c r="C32" i="2"/>
  <c r="B32" i="2"/>
  <c r="D31" i="2"/>
  <c r="C31" i="2"/>
  <c r="B31" i="2"/>
  <c r="D30" i="2"/>
  <c r="C30" i="2"/>
  <c r="B30" i="2"/>
  <c r="D29" i="2"/>
  <c r="C29" i="2"/>
  <c r="B29" i="2"/>
  <c r="D28" i="2"/>
  <c r="C28" i="2"/>
  <c r="B28" i="2"/>
  <c r="D27" i="2"/>
  <c r="C27" i="2"/>
  <c r="B27" i="2"/>
  <c r="D26" i="2"/>
  <c r="C26" i="2"/>
  <c r="B26" i="2"/>
  <c r="D25" i="2"/>
  <c r="C25" i="2"/>
  <c r="B25" i="2"/>
  <c r="D24" i="2"/>
  <c r="C24" i="2"/>
  <c r="B24" i="2"/>
  <c r="D23" i="2"/>
  <c r="C23" i="2"/>
  <c r="B23" i="2"/>
  <c r="D22" i="2"/>
  <c r="C22" i="2"/>
  <c r="B22" i="2"/>
  <c r="D21" i="2"/>
  <c r="C21" i="2"/>
  <c r="B21" i="2"/>
  <c r="D20" i="2"/>
  <c r="C20" i="2"/>
  <c r="B20" i="2"/>
  <c r="D19" i="2"/>
  <c r="C19" i="2"/>
  <c r="B19" i="2"/>
  <c r="D18" i="2"/>
  <c r="C18" i="2"/>
  <c r="B18" i="2"/>
  <c r="D17" i="2"/>
  <c r="C17" i="2"/>
  <c r="B17" i="2"/>
  <c r="D16" i="2"/>
  <c r="C16" i="2"/>
  <c r="B16" i="2"/>
  <c r="D15" i="2"/>
  <c r="C15" i="2"/>
  <c r="B15" i="2"/>
  <c r="D14" i="2"/>
  <c r="C14" i="2"/>
  <c r="B14" i="2"/>
  <c r="D13" i="2"/>
  <c r="C13" i="2"/>
  <c r="B13" i="2"/>
  <c r="D12" i="2"/>
  <c r="C12" i="2"/>
  <c r="B12" i="2"/>
  <c r="D11" i="2"/>
  <c r="C11" i="2"/>
  <c r="B11" i="2"/>
  <c r="D10" i="2"/>
  <c r="C10" i="2"/>
  <c r="B10" i="2"/>
  <c r="D9" i="2"/>
  <c r="C9" i="2"/>
  <c r="E9" i="2" s="1"/>
  <c r="E10" i="2" s="1"/>
  <c r="D8" i="1"/>
  <c r="B4" i="1"/>
  <c r="B5" i="1" s="1"/>
  <c r="C38" i="3" l="1"/>
  <c r="C43" i="3"/>
  <c r="C35" i="3"/>
  <c r="C42" i="3"/>
  <c r="C34" i="3"/>
  <c r="C41" i="3"/>
  <c r="C37" i="3"/>
  <c r="C44" i="3"/>
  <c r="C40" i="3"/>
  <c r="E11" i="2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C14" i="3"/>
  <c r="D14" i="3" s="1"/>
  <c r="B10" i="3"/>
  <c r="C9" i="1"/>
  <c r="C15" i="3" l="1"/>
  <c r="D15" i="3" s="1"/>
  <c r="C16" i="3" s="1"/>
  <c r="D16" i="3" l="1"/>
  <c r="C17" i="3" s="1"/>
  <c r="D17" i="3" l="1"/>
  <c r="C18" i="3" s="1"/>
  <c r="D18" i="3" l="1"/>
  <c r="C19" i="3" s="1"/>
  <c r="D19" i="3" l="1"/>
  <c r="C20" i="3" s="1"/>
  <c r="D20" i="3" l="1"/>
  <c r="C21" i="3" s="1"/>
  <c r="D21" i="3" l="1"/>
  <c r="C22" i="3" s="1"/>
  <c r="D22" i="3" l="1"/>
  <c r="C23" i="3" s="1"/>
  <c r="D23" i="3" l="1"/>
  <c r="C24" i="3" s="1"/>
  <c r="D24" i="3" l="1"/>
  <c r="D9" i="1" l="1"/>
  <c r="C10" i="1" s="1"/>
  <c r="D10" i="1" s="1"/>
  <c r="C11" i="1" l="1"/>
  <c r="D11" i="1" s="1"/>
  <c r="C12" i="1" l="1"/>
  <c r="D12" i="1" s="1"/>
  <c r="C13" i="1" l="1"/>
  <c r="D13" i="1" s="1"/>
  <c r="C14" i="1" s="1"/>
  <c r="D14" i="1" s="1"/>
  <c r="C15" i="1" s="1"/>
  <c r="D15" i="1" s="1"/>
  <c r="C16" i="1" s="1"/>
  <c r="D16" i="1" s="1"/>
  <c r="C17" i="1" s="1"/>
  <c r="D17" i="1" s="1"/>
  <c r="C18" i="1" s="1"/>
  <c r="D18" i="1" s="1"/>
  <c r="C19" i="1" s="1"/>
  <c r="D19" i="1" s="1"/>
</calcChain>
</file>

<file path=xl/sharedStrings.xml><?xml version="1.0" encoding="utf-8"?>
<sst xmlns="http://schemas.openxmlformats.org/spreadsheetml/2006/main" count="76" uniqueCount="65">
  <si>
    <t>N</t>
  </si>
  <si>
    <t>INTERES</t>
  </si>
  <si>
    <t>VALOR FUTURO</t>
  </si>
  <si>
    <t>Nper</t>
  </si>
  <si>
    <t>Pago</t>
  </si>
  <si>
    <t xml:space="preserve">Interes </t>
  </si>
  <si>
    <t>Saldo</t>
  </si>
  <si>
    <t>nper</t>
  </si>
  <si>
    <t>interes annual</t>
  </si>
  <si>
    <t>interes mensual</t>
  </si>
  <si>
    <t>Valor Retiro</t>
  </si>
  <si>
    <t>DATOS</t>
  </si>
  <si>
    <t>CAPITAL</t>
  </si>
  <si>
    <t>TIEMPO</t>
  </si>
  <si>
    <t>TASA</t>
  </si>
  <si>
    <t>CUOTA</t>
  </si>
  <si>
    <t>SALDO</t>
  </si>
  <si>
    <t>MONTO</t>
  </si>
  <si>
    <t>10 A)</t>
  </si>
  <si>
    <t>tasa interes</t>
  </si>
  <si>
    <t>pago Mensual</t>
  </si>
  <si>
    <t>numero periodos</t>
  </si>
  <si>
    <t>10 B)</t>
  </si>
  <si>
    <t>INT.PAGO.DIR</t>
  </si>
  <si>
    <t>tasa</t>
  </si>
  <si>
    <t>numero periodo</t>
  </si>
  <si>
    <t>meses</t>
  </si>
  <si>
    <t>VP</t>
  </si>
  <si>
    <t>periodo</t>
  </si>
  <si>
    <t>Interés pagado</t>
  </si>
  <si>
    <t>10 C)</t>
  </si>
  <si>
    <t>Valor Actual</t>
  </si>
  <si>
    <t>Tasa Interes</t>
  </si>
  <si>
    <t>Tasa Interes efectiva Mensual</t>
  </si>
  <si>
    <t>Tasa Inteners Efectiva Anual</t>
  </si>
  <si>
    <t>10 D)</t>
  </si>
  <si>
    <t>No puedo calcular la tasa efectiva anual debido a que se obtuvo 0%</t>
  </si>
  <si>
    <t>dias</t>
  </si>
  <si>
    <t>36 dias</t>
  </si>
  <si>
    <t>28 dias</t>
  </si>
  <si>
    <t>tasa efectiva</t>
  </si>
  <si>
    <t>num periodos por dias</t>
  </si>
  <si>
    <t>Calcula la tasa nomimnal</t>
  </si>
  <si>
    <t>VENTAS 2010</t>
  </si>
  <si>
    <t>CRECIMIENTO 2011</t>
  </si>
  <si>
    <t>AÑO 2011</t>
  </si>
  <si>
    <t>INICIAL</t>
  </si>
  <si>
    <t>FINAL</t>
  </si>
  <si>
    <t>ENMANUEL</t>
  </si>
  <si>
    <t>NELLY</t>
  </si>
  <si>
    <t>DANIEL</t>
  </si>
  <si>
    <t>JORGE</t>
  </si>
  <si>
    <t>JENNY</t>
  </si>
  <si>
    <t>PABLO</t>
  </si>
  <si>
    <t>DAVID</t>
  </si>
  <si>
    <t>LADY</t>
  </si>
  <si>
    <t>GUILLERMO</t>
  </si>
  <si>
    <t>VINICIO</t>
  </si>
  <si>
    <t>JONATHAN</t>
  </si>
  <si>
    <t>BORYS</t>
  </si>
  <si>
    <t>YAMIL</t>
  </si>
  <si>
    <t>ALEJANDRO</t>
  </si>
  <si>
    <t>ALUMNOS</t>
  </si>
  <si>
    <t>CEDULAS</t>
  </si>
  <si>
    <t>SEGÚN EL CRONOGRAMA, INDICA QUE JUAN PABLO A LABORADO O HORAS CON 11 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</si>
</sst>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300A]\ #,##0.00"/>
    <numFmt numFmtId="165" formatCode="_(&quot;$&quot;\ * #,##0.00_);_(&quot;$&quot;\ * \(#,##0.00\);_(&quot;$&quot;\ * &quot;-&quot;??_);_(@_)"/>
    <numFmt numFmtId="166" formatCode="&quot;$&quot;\ #,##0.00_);[Red]\(&quot;$&quot;\ #,##0.00\)"/>
    <numFmt numFmtId="167" formatCode="dd/mm/yy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theme="1"/>
      <name val="Cambria"/>
      <family val="1"/>
      <scheme val="major"/>
    </font>
    <font>
      <b/>
      <sz val="11"/>
      <color rgb="FF000000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1"/>
      <color rgb="FF000000"/>
      <name val="Cambria"/>
      <family val="1"/>
      <scheme val="major"/>
    </font>
    <font>
      <sz val="11"/>
      <name val="Cambria"/>
      <family val="1"/>
      <scheme val="major"/>
    </font>
    <font>
      <b/>
      <sz val="12"/>
      <color rgb="FF000000"/>
      <name val="Cambria"/>
      <family val="1"/>
      <scheme val="major"/>
    </font>
    <font>
      <sz val="10"/>
      <name val="Cambria"/>
      <family val="1"/>
      <scheme val="major"/>
    </font>
    <font>
      <b/>
      <sz val="1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7030A0"/>
      </right>
      <top style="thin">
        <color auto="1"/>
      </top>
      <bottom style="thin">
        <color auto="1"/>
      </bottom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 style="thin">
        <color auto="1"/>
      </right>
      <top style="thin">
        <color auto="1"/>
      </top>
      <bottom style="medium">
        <color rgb="FF7030A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 style="medium">
        <color rgb="FF7030A0"/>
      </left>
      <right/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 style="thin">
        <color auto="1"/>
      </right>
      <top style="thick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rgb="FFFF0000"/>
      </top>
      <bottom style="thin">
        <color auto="1"/>
      </bottom>
      <diagonal/>
    </border>
    <border>
      <left style="thin">
        <color auto="1"/>
      </left>
      <right style="thick">
        <color rgb="FFFF0000"/>
      </right>
      <top style="thick">
        <color rgb="FFFF0000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/>
      <right style="medium">
        <color indexed="64"/>
      </right>
      <top/>
      <bottom style="thick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ck">
        <color rgb="FFFF0000"/>
      </bottom>
      <diagonal/>
    </border>
    <border>
      <left style="thick">
        <color rgb="FF00B050"/>
      </left>
      <right/>
      <top style="thick">
        <color rgb="FF00B050"/>
      </top>
      <bottom style="medium">
        <color indexed="64"/>
      </bottom>
      <diagonal/>
    </border>
    <border>
      <left/>
      <right/>
      <top style="thick">
        <color rgb="FF00B050"/>
      </top>
      <bottom style="medium">
        <color indexed="64"/>
      </bottom>
      <diagonal/>
    </border>
    <border>
      <left/>
      <right style="thick">
        <color rgb="FF00B050"/>
      </right>
      <top style="thick">
        <color rgb="FF00B050"/>
      </top>
      <bottom style="medium">
        <color indexed="64"/>
      </bottom>
      <diagonal/>
    </border>
    <border>
      <left style="thick">
        <color rgb="FF00B050"/>
      </left>
      <right/>
      <top style="medium">
        <color indexed="64"/>
      </top>
      <bottom/>
      <diagonal/>
    </border>
    <border>
      <left/>
      <right style="thick">
        <color rgb="FF00B050"/>
      </right>
      <top style="medium">
        <color indexed="64"/>
      </top>
      <bottom/>
      <diagonal/>
    </border>
    <border>
      <left style="thick">
        <color rgb="FF00B050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rgb="FF00B050"/>
      </right>
      <top/>
      <bottom/>
      <diagonal/>
    </border>
    <border>
      <left style="thick">
        <color rgb="FF00B050"/>
      </left>
      <right/>
      <top/>
      <bottom/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/>
      <right/>
      <top/>
      <bottom style="thick">
        <color rgb="FF00B050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 style="thick">
        <color rgb="FFFFFF00"/>
      </left>
      <right/>
      <top style="thick">
        <color rgb="FFFFFF00"/>
      </top>
      <bottom/>
      <diagonal/>
    </border>
    <border>
      <left/>
      <right style="thick">
        <color rgb="FFFFFF00"/>
      </right>
      <top style="thick">
        <color rgb="FFFFFF00"/>
      </top>
      <bottom/>
      <diagonal/>
    </border>
    <border>
      <left style="thick">
        <color rgb="FFFFFF00"/>
      </left>
      <right/>
      <top/>
      <bottom/>
      <diagonal/>
    </border>
    <border>
      <left/>
      <right style="thick">
        <color rgb="FFFFFF00"/>
      </right>
      <top/>
      <bottom/>
      <diagonal/>
    </border>
    <border>
      <left style="thick">
        <color rgb="FFFFFF00"/>
      </left>
      <right/>
      <top/>
      <bottom style="medium">
        <color indexed="64"/>
      </bottom>
      <diagonal/>
    </border>
    <border>
      <left/>
      <right style="thick">
        <color rgb="FFFFFF00"/>
      </right>
      <top/>
      <bottom style="medium">
        <color indexed="64"/>
      </bottom>
      <diagonal/>
    </border>
    <border>
      <left style="thick">
        <color rgb="FFFFFF00"/>
      </left>
      <right/>
      <top/>
      <bottom style="thick">
        <color rgb="FFFFFF00"/>
      </bottom>
      <diagonal/>
    </border>
    <border>
      <left/>
      <right style="thick">
        <color rgb="FFFFFF00"/>
      </right>
      <top/>
      <bottom style="thick">
        <color rgb="FFFFFF00"/>
      </bottom>
      <diagonal/>
    </border>
    <border>
      <left style="thick">
        <color rgb="FF00B0F0"/>
      </left>
      <right/>
      <top style="thick">
        <color rgb="FF00B0F0"/>
      </top>
      <bottom/>
      <diagonal/>
    </border>
    <border>
      <left/>
      <right/>
      <top style="thick">
        <color rgb="FF00B0F0"/>
      </top>
      <bottom/>
      <diagonal/>
    </border>
    <border>
      <left/>
      <right style="thick">
        <color rgb="FF00B0F0"/>
      </right>
      <top style="thick">
        <color rgb="FF00B0F0"/>
      </top>
      <bottom/>
      <diagonal/>
    </border>
    <border>
      <left style="thick">
        <color rgb="FF00B0F0"/>
      </left>
      <right/>
      <top/>
      <bottom/>
      <diagonal/>
    </border>
    <border>
      <left/>
      <right style="thick">
        <color rgb="FF00B0F0"/>
      </right>
      <top/>
      <bottom/>
      <diagonal/>
    </border>
    <border>
      <left style="thick">
        <color rgb="FF00B0F0"/>
      </left>
      <right/>
      <top/>
      <bottom style="thick">
        <color rgb="FF00B0F0"/>
      </bottom>
      <diagonal/>
    </border>
    <border>
      <left/>
      <right/>
      <top/>
      <bottom style="thick">
        <color rgb="FF00B0F0"/>
      </bottom>
      <diagonal/>
    </border>
    <border>
      <left/>
      <right style="thick">
        <color rgb="FF00B0F0"/>
      </right>
      <top/>
      <bottom style="thick">
        <color rgb="FF00B0F0"/>
      </bottom>
      <diagonal/>
    </border>
    <border>
      <left style="medium">
        <color theme="7" tint="0.39994506668294322"/>
      </left>
      <right style="thin">
        <color auto="1"/>
      </right>
      <top style="medium">
        <color theme="7" tint="0.39994506668294322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theme="7" tint="0.39994506668294322"/>
      </top>
      <bottom style="thin">
        <color auto="1"/>
      </bottom>
      <diagonal/>
    </border>
    <border>
      <left style="thin">
        <color auto="1"/>
      </left>
      <right style="medium">
        <color theme="7" tint="0.39994506668294322"/>
      </right>
      <top style="medium">
        <color theme="7" tint="0.39994506668294322"/>
      </top>
      <bottom style="thin">
        <color auto="1"/>
      </bottom>
      <diagonal/>
    </border>
    <border>
      <left style="medium">
        <color theme="7" tint="0.39994506668294322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7" tint="0.39994506668294322"/>
      </right>
      <top style="thin">
        <color auto="1"/>
      </top>
      <bottom style="thin">
        <color auto="1"/>
      </bottom>
      <diagonal/>
    </border>
    <border>
      <left style="medium">
        <color theme="7" tint="0.39994506668294322"/>
      </left>
      <right style="thin">
        <color auto="1"/>
      </right>
      <top style="thin">
        <color auto="1"/>
      </top>
      <bottom style="medium">
        <color theme="7" tint="0.399945066682943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7" tint="0.39994506668294322"/>
      </bottom>
      <diagonal/>
    </border>
    <border>
      <left style="thin">
        <color auto="1"/>
      </left>
      <right style="medium">
        <color theme="7" tint="0.39994506668294322"/>
      </right>
      <top style="thin">
        <color auto="1"/>
      </top>
      <bottom style="medium">
        <color theme="7" tint="0.39994506668294322"/>
      </bottom>
      <diagonal/>
    </border>
    <border>
      <left style="medium">
        <color theme="7" tint="0.39994506668294322"/>
      </left>
      <right/>
      <top style="medium">
        <color theme="7" tint="0.39994506668294322"/>
      </top>
      <bottom/>
      <diagonal/>
    </border>
    <border>
      <left/>
      <right style="medium">
        <color theme="7" tint="0.39994506668294322"/>
      </right>
      <top style="medium">
        <color theme="7" tint="0.39994506668294322"/>
      </top>
      <bottom/>
      <diagonal/>
    </border>
    <border>
      <left style="medium">
        <color theme="7" tint="0.39994506668294322"/>
      </left>
      <right/>
      <top/>
      <bottom/>
      <diagonal/>
    </border>
    <border>
      <left/>
      <right style="medium">
        <color theme="7" tint="0.39994506668294322"/>
      </right>
      <top/>
      <bottom/>
      <diagonal/>
    </border>
    <border>
      <left style="medium">
        <color theme="7" tint="0.39994506668294322"/>
      </left>
      <right/>
      <top/>
      <bottom style="medium">
        <color theme="7" tint="0.39994506668294322"/>
      </bottom>
      <diagonal/>
    </border>
    <border>
      <left/>
      <right style="medium">
        <color theme="7" tint="0.39994506668294322"/>
      </right>
      <top/>
      <bottom style="medium">
        <color theme="7" tint="0.39994506668294322"/>
      </bottom>
      <diagonal/>
    </border>
    <border>
      <left style="thick">
        <color rgb="FF92D050"/>
      </left>
      <right/>
      <top style="thick">
        <color rgb="FF92D050"/>
      </top>
      <bottom/>
      <diagonal/>
    </border>
    <border>
      <left/>
      <right style="thick">
        <color rgb="FF92D050"/>
      </right>
      <top style="thick">
        <color rgb="FF92D050"/>
      </top>
      <bottom/>
      <diagonal/>
    </border>
    <border>
      <left style="thick">
        <color rgb="FF92D050"/>
      </left>
      <right/>
      <top/>
      <bottom/>
      <diagonal/>
    </border>
    <border>
      <left/>
      <right style="thick">
        <color rgb="FF92D050"/>
      </right>
      <top/>
      <bottom/>
      <diagonal/>
    </border>
    <border>
      <left style="thick">
        <color rgb="FF92D050"/>
      </left>
      <right/>
      <top/>
      <bottom style="thick">
        <color rgb="FF92D050"/>
      </bottom>
      <diagonal/>
    </border>
    <border>
      <left/>
      <right style="thick">
        <color rgb="FF92D050"/>
      </right>
      <top/>
      <bottom style="thick">
        <color rgb="FF92D050"/>
      </bottom>
      <diagonal/>
    </border>
    <border>
      <left style="thick">
        <color rgb="FF92D050"/>
      </left>
      <right style="thin">
        <color auto="1"/>
      </right>
      <top style="thick">
        <color rgb="FF92D05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rgb="FF92D050"/>
      </top>
      <bottom style="thin">
        <color auto="1"/>
      </bottom>
      <diagonal/>
    </border>
    <border>
      <left style="thin">
        <color auto="1"/>
      </left>
      <right style="thick">
        <color rgb="FF92D050"/>
      </right>
      <top style="thick">
        <color rgb="FF92D050"/>
      </top>
      <bottom style="thin">
        <color auto="1"/>
      </bottom>
      <diagonal/>
    </border>
    <border>
      <left style="thick">
        <color rgb="FF92D05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92D050"/>
      </right>
      <top style="thin">
        <color auto="1"/>
      </top>
      <bottom style="thin">
        <color auto="1"/>
      </bottom>
      <diagonal/>
    </border>
    <border>
      <left style="thick">
        <color rgb="FF92D050"/>
      </left>
      <right style="thin">
        <color auto="1"/>
      </right>
      <top style="thin">
        <color auto="1"/>
      </top>
      <bottom style="thick">
        <color rgb="FF92D05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92D050"/>
      </bottom>
      <diagonal/>
    </border>
    <border>
      <left style="thin">
        <color auto="1"/>
      </left>
      <right style="thick">
        <color rgb="FF92D050"/>
      </right>
      <top style="thin">
        <color auto="1"/>
      </top>
      <bottom style="thick">
        <color rgb="FF92D05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61">
    <xf numFmtId="0" fontId="0" fillId="0" borderId="0" xfId="0"/>
    <xf numFmtId="0" fontId="3" fillId="0" borderId="0" xfId="0" applyFont="1"/>
    <xf numFmtId="0" fontId="4" fillId="0" borderId="12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3" fillId="0" borderId="13" xfId="0" applyFont="1" applyBorder="1" applyAlignment="1">
      <alignment vertical="center" wrapText="1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/>
    <xf numFmtId="0" fontId="3" fillId="0" borderId="1" xfId="0" applyFont="1" applyBorder="1"/>
    <xf numFmtId="0" fontId="5" fillId="0" borderId="0" xfId="0" applyFont="1" applyBorder="1"/>
    <xf numFmtId="0" fontId="3" fillId="0" borderId="16" xfId="0" applyFont="1" applyBorder="1"/>
    <xf numFmtId="0" fontId="3" fillId="0" borderId="0" xfId="0" applyFont="1" applyBorder="1" applyAlignment="1">
      <alignment wrapText="1"/>
    </xf>
    <xf numFmtId="0" fontId="3" fillId="0" borderId="17" xfId="0" applyFont="1" applyBorder="1" applyAlignment="1">
      <alignment wrapText="1"/>
    </xf>
    <xf numFmtId="0" fontId="3" fillId="0" borderId="18" xfId="0" applyFont="1" applyBorder="1"/>
    <xf numFmtId="0" fontId="3" fillId="0" borderId="19" xfId="0" applyFont="1" applyBorder="1"/>
    <xf numFmtId="0" fontId="5" fillId="0" borderId="20" xfId="0" applyFont="1" applyBorder="1"/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6" fillId="0" borderId="80" xfId="0" applyFont="1" applyFill="1" applyBorder="1"/>
    <xf numFmtId="164" fontId="3" fillId="0" borderId="81" xfId="0" applyNumberFormat="1" applyFont="1" applyBorder="1"/>
    <xf numFmtId="0" fontId="6" fillId="0" borderId="82" xfId="0" applyFont="1" applyBorder="1"/>
    <xf numFmtId="0" fontId="6" fillId="0" borderId="83" xfId="0" applyFont="1" applyBorder="1"/>
    <xf numFmtId="9" fontId="6" fillId="0" borderId="83" xfId="0" applyNumberFormat="1" applyFont="1" applyBorder="1"/>
    <xf numFmtId="9" fontId="7" fillId="0" borderId="83" xfId="1" applyFont="1" applyBorder="1"/>
    <xf numFmtId="0" fontId="4" fillId="0" borderId="84" xfId="0" applyFont="1" applyBorder="1"/>
    <xf numFmtId="166" fontId="4" fillId="0" borderId="85" xfId="0" applyNumberFormat="1" applyFont="1" applyBorder="1"/>
    <xf numFmtId="0" fontId="4" fillId="0" borderId="86" xfId="0" applyFont="1" applyBorder="1" applyAlignment="1">
      <alignment horizontal="center"/>
    </xf>
    <xf numFmtId="0" fontId="4" fillId="0" borderId="87" xfId="0" applyFont="1" applyBorder="1" applyAlignment="1">
      <alignment horizontal="center"/>
    </xf>
    <xf numFmtId="0" fontId="4" fillId="0" borderId="88" xfId="0" applyFont="1" applyBorder="1" applyAlignment="1">
      <alignment horizontal="center"/>
    </xf>
    <xf numFmtId="0" fontId="4" fillId="0" borderId="8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90" xfId="0" applyFont="1" applyBorder="1" applyAlignment="1">
      <alignment horizontal="center"/>
    </xf>
    <xf numFmtId="164" fontId="3" fillId="0" borderId="1" xfId="0" applyNumberFormat="1" applyFont="1" applyBorder="1"/>
    <xf numFmtId="165" fontId="3" fillId="0" borderId="90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165" fontId="6" fillId="0" borderId="90" xfId="0" applyNumberFormat="1" applyFont="1" applyBorder="1" applyAlignment="1">
      <alignment horizontal="center"/>
    </xf>
    <xf numFmtId="0" fontId="4" fillId="0" borderId="91" xfId="0" applyFont="1" applyBorder="1" applyAlignment="1">
      <alignment horizontal="center"/>
    </xf>
    <xf numFmtId="164" fontId="3" fillId="0" borderId="92" xfId="0" applyNumberFormat="1" applyFont="1" applyBorder="1"/>
    <xf numFmtId="165" fontId="3" fillId="0" borderId="92" xfId="0" applyNumberFormat="1" applyFont="1" applyBorder="1" applyAlignment="1">
      <alignment horizontal="center"/>
    </xf>
    <xf numFmtId="165" fontId="4" fillId="0" borderId="93" xfId="0" applyNumberFormat="1" applyFont="1" applyBorder="1" applyAlignment="1">
      <alignment horizontal="center"/>
    </xf>
    <xf numFmtId="0" fontId="5" fillId="0" borderId="74" xfId="0" applyFont="1" applyBorder="1" applyAlignment="1">
      <alignment horizontal="center"/>
    </xf>
    <xf numFmtId="0" fontId="5" fillId="0" borderId="75" xfId="0" applyFont="1" applyBorder="1" applyAlignment="1">
      <alignment horizontal="center"/>
    </xf>
    <xf numFmtId="0" fontId="3" fillId="0" borderId="76" xfId="0" applyFont="1" applyBorder="1"/>
    <xf numFmtId="0" fontId="3" fillId="0" borderId="77" xfId="0" applyFont="1" applyBorder="1"/>
    <xf numFmtId="0" fontId="3" fillId="0" borderId="78" xfId="0" applyFont="1" applyBorder="1"/>
    <xf numFmtId="9" fontId="3" fillId="0" borderId="79" xfId="0" applyNumberFormat="1" applyFont="1" applyBorder="1"/>
    <xf numFmtId="0" fontId="5" fillId="0" borderId="66" xfId="0" applyFont="1" applyBorder="1"/>
    <xf numFmtId="0" fontId="5" fillId="0" borderId="67" xfId="0" applyFont="1" applyBorder="1"/>
    <xf numFmtId="0" fontId="5" fillId="0" borderId="68" xfId="0" applyFont="1" applyBorder="1"/>
    <xf numFmtId="0" fontId="5" fillId="0" borderId="0" xfId="0" applyFont="1"/>
    <xf numFmtId="0" fontId="3" fillId="0" borderId="69" xfId="0" applyFont="1" applyBorder="1"/>
    <xf numFmtId="0" fontId="3" fillId="0" borderId="70" xfId="0" applyFont="1" applyBorder="1"/>
    <xf numFmtId="166" fontId="3" fillId="0" borderId="1" xfId="0" applyNumberFormat="1" applyFont="1" applyBorder="1"/>
    <xf numFmtId="166" fontId="3" fillId="0" borderId="70" xfId="0" applyNumberFormat="1" applyFont="1" applyBorder="1"/>
    <xf numFmtId="0" fontId="3" fillId="0" borderId="71" xfId="0" applyFont="1" applyBorder="1"/>
    <xf numFmtId="166" fontId="3" fillId="0" borderId="72" xfId="0" applyNumberFormat="1" applyFont="1" applyBorder="1"/>
    <xf numFmtId="166" fontId="3" fillId="0" borderId="73" xfId="0" applyNumberFormat="1" applyFont="1" applyBorder="1"/>
    <xf numFmtId="0" fontId="3" fillId="0" borderId="12" xfId="0" applyFont="1" applyBorder="1"/>
    <xf numFmtId="0" fontId="3" fillId="0" borderId="14" xfId="0" applyFont="1" applyBorder="1"/>
    <xf numFmtId="0" fontId="3" fillId="0" borderId="22" xfId="0" applyFont="1" applyBorder="1"/>
    <xf numFmtId="9" fontId="3" fillId="0" borderId="17" xfId="0" applyNumberFormat="1" applyFont="1" applyBorder="1"/>
    <xf numFmtId="0" fontId="3" fillId="0" borderId="23" xfId="0" applyFont="1" applyBorder="1"/>
    <xf numFmtId="0" fontId="3" fillId="0" borderId="21" xfId="0" applyFont="1" applyBorder="1"/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3" fillId="0" borderId="26" xfId="0" applyFont="1" applyBorder="1"/>
    <xf numFmtId="10" fontId="3" fillId="0" borderId="27" xfId="0" applyNumberFormat="1" applyFont="1" applyBorder="1"/>
    <xf numFmtId="9" fontId="3" fillId="0" borderId="0" xfId="1" applyFont="1"/>
    <xf numFmtId="0" fontId="3" fillId="0" borderId="27" xfId="0" applyFont="1" applyBorder="1"/>
    <xf numFmtId="0" fontId="3" fillId="0" borderId="0" xfId="0" applyFont="1" applyAlignment="1">
      <alignment horizontal="center"/>
    </xf>
    <xf numFmtId="0" fontId="4" fillId="0" borderId="28" xfId="0" applyFont="1" applyBorder="1"/>
    <xf numFmtId="166" fontId="4" fillId="0" borderId="29" xfId="0" applyNumberFormat="1" applyFont="1" applyBorder="1"/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166" fontId="3" fillId="0" borderId="3" xfId="0" applyNumberFormat="1" applyFont="1" applyBorder="1"/>
    <xf numFmtId="165" fontId="3" fillId="0" borderId="34" xfId="0" applyNumberFormat="1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166" fontId="3" fillId="0" borderId="36" xfId="0" applyNumberFormat="1" applyFont="1" applyBorder="1"/>
    <xf numFmtId="165" fontId="3" fillId="0" borderId="37" xfId="0" applyNumberFormat="1" applyFont="1" applyBorder="1" applyAlignment="1">
      <alignment horizontal="center"/>
    </xf>
    <xf numFmtId="165" fontId="8" fillId="0" borderId="38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66" fontId="3" fillId="0" borderId="0" xfId="0" applyNumberFormat="1" applyFont="1" applyBorder="1"/>
    <xf numFmtId="165" fontId="3" fillId="0" borderId="0" xfId="0" applyNumberFormat="1" applyFont="1" applyBorder="1" applyAlignment="1">
      <alignment horizontal="center"/>
    </xf>
    <xf numFmtId="165" fontId="8" fillId="0" borderId="0" xfId="0" applyNumberFormat="1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4" fillId="0" borderId="4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0" fontId="3" fillId="0" borderId="1" xfId="0" applyNumberFormat="1" applyFont="1" applyBorder="1"/>
    <xf numFmtId="0" fontId="3" fillId="0" borderId="45" xfId="0" applyFont="1" applyBorder="1"/>
    <xf numFmtId="0" fontId="3" fillId="0" borderId="46" xfId="0" applyFont="1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0" borderId="0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0" fontId="3" fillId="0" borderId="4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5" fillId="0" borderId="7" xfId="0" applyFont="1" applyBorder="1"/>
    <xf numFmtId="0" fontId="3" fillId="0" borderId="47" xfId="0" applyFont="1" applyBorder="1"/>
    <xf numFmtId="0" fontId="3" fillId="0" borderId="48" xfId="0" applyFont="1" applyBorder="1"/>
    <xf numFmtId="0" fontId="3" fillId="0" borderId="49" xfId="0" applyFont="1" applyBorder="1"/>
    <xf numFmtId="0" fontId="3" fillId="0" borderId="2" xfId="0" applyFont="1" applyBorder="1"/>
    <xf numFmtId="0" fontId="4" fillId="0" borderId="50" xfId="0" applyFont="1" applyBorder="1" applyAlignment="1">
      <alignment horizontal="center"/>
    </xf>
    <xf numFmtId="0" fontId="4" fillId="0" borderId="51" xfId="0" applyFont="1" applyBorder="1" applyAlignment="1">
      <alignment horizontal="center"/>
    </xf>
    <xf numFmtId="0" fontId="9" fillId="0" borderId="52" xfId="2" applyFont="1" applyBorder="1" applyAlignment="1">
      <alignment horizontal="left"/>
    </xf>
    <xf numFmtId="0" fontId="3" fillId="0" borderId="53" xfId="0" applyFont="1" applyBorder="1"/>
    <xf numFmtId="10" fontId="3" fillId="0" borderId="53" xfId="1" applyNumberFormat="1" applyFont="1" applyBorder="1"/>
    <xf numFmtId="0" fontId="6" fillId="0" borderId="52" xfId="0" applyFont="1" applyBorder="1"/>
    <xf numFmtId="10" fontId="7" fillId="0" borderId="53" xfId="1" applyNumberFormat="1" applyFont="1" applyBorder="1" applyAlignment="1">
      <alignment horizontal="center"/>
    </xf>
    <xf numFmtId="0" fontId="10" fillId="0" borderId="54" xfId="2" applyFont="1" applyFill="1" applyBorder="1" applyAlignment="1">
      <alignment horizontal="left"/>
    </xf>
    <xf numFmtId="10" fontId="10" fillId="0" borderId="55" xfId="1" applyNumberFormat="1" applyFont="1" applyBorder="1" applyAlignment="1">
      <alignment horizontal="center"/>
    </xf>
    <xf numFmtId="0" fontId="10" fillId="0" borderId="56" xfId="2" applyFont="1" applyFill="1" applyBorder="1" applyAlignment="1">
      <alignment horizontal="left"/>
    </xf>
    <xf numFmtId="10" fontId="10" fillId="0" borderId="57" xfId="1" applyNumberFormat="1" applyFont="1" applyBorder="1" applyAlignment="1">
      <alignment horizontal="center"/>
    </xf>
    <xf numFmtId="0" fontId="10" fillId="0" borderId="0" xfId="2" applyFont="1" applyFill="1" applyBorder="1" applyAlignment="1">
      <alignment horizontal="left"/>
    </xf>
    <xf numFmtId="10" fontId="10" fillId="0" borderId="0" xfId="1" applyNumberFormat="1" applyFont="1" applyBorder="1" applyAlignment="1">
      <alignment horizontal="center"/>
    </xf>
    <xf numFmtId="0" fontId="10" fillId="0" borderId="2" xfId="2" applyFont="1" applyFill="1" applyBorder="1" applyAlignment="1">
      <alignment horizontal="left"/>
    </xf>
    <xf numFmtId="0" fontId="10" fillId="0" borderId="58" xfId="2" applyFont="1" applyFill="1" applyBorder="1" applyAlignment="1">
      <alignment horizontal="center"/>
    </xf>
    <xf numFmtId="0" fontId="10" fillId="0" borderId="59" xfId="2" applyFont="1" applyFill="1" applyBorder="1" applyAlignment="1">
      <alignment horizontal="center"/>
    </xf>
    <xf numFmtId="0" fontId="3" fillId="0" borderId="60" xfId="0" applyFont="1" applyBorder="1"/>
    <xf numFmtId="0" fontId="7" fillId="0" borderId="61" xfId="2" applyFont="1" applyFill="1" applyBorder="1" applyAlignment="1">
      <alignment horizontal="left"/>
    </xf>
    <xf numFmtId="0" fontId="3" fillId="0" borderId="62" xfId="0" applyFont="1" applyBorder="1"/>
    <xf numFmtId="0" fontId="4" fillId="0" borderId="6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61" xfId="0" applyFont="1" applyBorder="1" applyAlignment="1">
      <alignment horizontal="right"/>
    </xf>
    <xf numFmtId="0" fontId="4" fillId="0" borderId="62" xfId="0" applyFont="1" applyBorder="1" applyAlignment="1">
      <alignment horizontal="center"/>
    </xf>
    <xf numFmtId="0" fontId="9" fillId="0" borderId="61" xfId="2" applyFont="1" applyBorder="1" applyAlignment="1">
      <alignment horizontal="left"/>
    </xf>
    <xf numFmtId="10" fontId="3" fillId="0" borderId="0" xfId="0" applyNumberFormat="1" applyFont="1" applyBorder="1" applyAlignment="1">
      <alignment horizontal="center"/>
    </xf>
    <xf numFmtId="10" fontId="9" fillId="0" borderId="62" xfId="1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2" xfId="0" applyNumberFormat="1" applyFont="1" applyBorder="1" applyAlignment="1">
      <alignment horizontal="center"/>
    </xf>
    <xf numFmtId="0" fontId="10" fillId="0" borderId="63" xfId="2" applyFont="1" applyBorder="1" applyAlignment="1">
      <alignment horizontal="left"/>
    </xf>
    <xf numFmtId="9" fontId="10" fillId="0" borderId="64" xfId="1" applyFont="1" applyBorder="1" applyAlignment="1">
      <alignment horizontal="center"/>
    </xf>
    <xf numFmtId="9" fontId="10" fillId="0" borderId="65" xfId="1" applyFont="1" applyBorder="1" applyAlignment="1">
      <alignment horizontal="center"/>
    </xf>
    <xf numFmtId="166" fontId="3" fillId="0" borderId="14" xfId="0" applyNumberFormat="1" applyFont="1" applyBorder="1"/>
    <xf numFmtId="2" fontId="3" fillId="0" borderId="17" xfId="0" applyNumberFormat="1" applyFont="1" applyBorder="1"/>
    <xf numFmtId="10" fontId="3" fillId="0" borderId="21" xfId="0" applyNumberFormat="1" applyFont="1" applyBorder="1"/>
    <xf numFmtId="10" fontId="3" fillId="0" borderId="0" xfId="0" applyNumberFormat="1" applyFont="1" applyBorder="1"/>
    <xf numFmtId="0" fontId="5" fillId="2" borderId="12" xfId="0" applyFont="1" applyFill="1" applyBorder="1"/>
    <xf numFmtId="166" fontId="3" fillId="0" borderId="14" xfId="0" applyNumberFormat="1" applyFont="1" applyBorder="1" applyAlignment="1">
      <alignment horizontal="center" vertical="center"/>
    </xf>
    <xf numFmtId="10" fontId="3" fillId="0" borderId="22" xfId="0" applyNumberFormat="1" applyFont="1" applyBorder="1"/>
    <xf numFmtId="0" fontId="3" fillId="0" borderId="17" xfId="0" applyFont="1" applyBorder="1"/>
    <xf numFmtId="10" fontId="3" fillId="0" borderId="23" xfId="0" applyNumberFormat="1" applyFont="1" applyBorder="1"/>
    <xf numFmtId="14" fontId="3" fillId="0" borderId="14" xfId="0" applyNumberFormat="1" applyFont="1" applyBorder="1"/>
    <xf numFmtId="14" fontId="3" fillId="0" borderId="21" xfId="0" applyNumberFormat="1" applyFont="1" applyBorder="1"/>
    <xf numFmtId="1" fontId="3" fillId="0" borderId="11" xfId="0" applyNumberFormat="1" applyFont="1" applyBorder="1"/>
    <xf numFmtId="14" fontId="3" fillId="0" borderId="17" xfId="0" applyNumberFormat="1" applyFont="1" applyBorder="1"/>
    <xf numFmtId="167" fontId="3" fillId="0" borderId="12" xfId="0" applyNumberFormat="1" applyFont="1" applyBorder="1"/>
    <xf numFmtId="18" fontId="3" fillId="0" borderId="14" xfId="0" applyNumberFormat="1" applyFont="1" applyBorder="1"/>
    <xf numFmtId="167" fontId="3" fillId="0" borderId="22" xfId="0" applyNumberFormat="1" applyFont="1" applyBorder="1"/>
    <xf numFmtId="18" fontId="3" fillId="0" borderId="17" xfId="0" applyNumberFormat="1" applyFont="1" applyBorder="1"/>
    <xf numFmtId="167" fontId="3" fillId="0" borderId="23" xfId="0" applyNumberFormat="1" applyFont="1" applyBorder="1"/>
    <xf numFmtId="18" fontId="3" fillId="0" borderId="21" xfId="0" applyNumberFormat="1" applyFont="1" applyBorder="1"/>
    <xf numFmtId="18" fontId="5" fillId="0" borderId="11" xfId="0" applyNumberFormat="1" applyFont="1" applyBorder="1"/>
  </cellXfs>
  <cellStyles count="3">
    <cellStyle name="Normal" xfId="0" builtinId="0"/>
    <cellStyle name="Porcentaje" xfId="1" builtinId="5"/>
    <cellStyle name="TableStyleLigh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XFD1048576"/>
    </sheetView>
  </sheetViews>
  <sheetFormatPr baseColWidth="10" defaultRowHeight="14.25" x14ac:dyDescent="0.2"/>
  <cols>
    <col min="1" max="1" width="14.7109375" style="1" bestFit="1" customWidth="1"/>
    <col min="2" max="2" width="19.42578125" style="1" customWidth="1"/>
    <col min="3" max="3" width="13.140625" style="1" bestFit="1" customWidth="1"/>
    <col min="4" max="4" width="17.5703125" style="1" bestFit="1" customWidth="1"/>
    <col min="5" max="16384" width="11.42578125" style="1"/>
  </cols>
  <sheetData>
    <row r="1" spans="1:4" ht="15" thickTop="1" x14ac:dyDescent="0.2">
      <c r="A1" s="18" t="s">
        <v>4</v>
      </c>
      <c r="B1" s="19">
        <v>60000</v>
      </c>
    </row>
    <row r="2" spans="1:4" x14ac:dyDescent="0.2">
      <c r="A2" s="20" t="s">
        <v>7</v>
      </c>
      <c r="B2" s="21">
        <v>12</v>
      </c>
    </row>
    <row r="3" spans="1:4" x14ac:dyDescent="0.2">
      <c r="A3" s="20" t="s">
        <v>8</v>
      </c>
      <c r="B3" s="22">
        <v>0.24</v>
      </c>
    </row>
    <row r="4" spans="1:4" x14ac:dyDescent="0.2">
      <c r="A4" s="20" t="s">
        <v>9</v>
      </c>
      <c r="B4" s="23">
        <f>B3/4</f>
        <v>0.06</v>
      </c>
    </row>
    <row r="5" spans="1:4" ht="15" thickBot="1" x14ac:dyDescent="0.25">
      <c r="A5" s="24" t="s">
        <v>10</v>
      </c>
      <c r="B5" s="25">
        <f>FV(B4,B2,-B1)</f>
        <v>1012196.4718355519</v>
      </c>
    </row>
    <row r="6" spans="1:4" ht="15" thickTop="1" x14ac:dyDescent="0.2">
      <c r="A6" s="26" t="s">
        <v>3</v>
      </c>
      <c r="B6" s="27" t="s">
        <v>4</v>
      </c>
      <c r="C6" s="27" t="s">
        <v>5</v>
      </c>
      <c r="D6" s="28" t="s">
        <v>6</v>
      </c>
    </row>
    <row r="7" spans="1:4" x14ac:dyDescent="0.2">
      <c r="A7" s="29">
        <v>0</v>
      </c>
      <c r="B7" s="30">
        <v>0</v>
      </c>
      <c r="C7" s="30">
        <v>0</v>
      </c>
      <c r="D7" s="31">
        <v>0</v>
      </c>
    </row>
    <row r="8" spans="1:4" x14ac:dyDescent="0.2">
      <c r="A8" s="29">
        <v>1</v>
      </c>
      <c r="B8" s="32">
        <v>60000</v>
      </c>
      <c r="C8" s="30">
        <v>0</v>
      </c>
      <c r="D8" s="33">
        <f>+B1</f>
        <v>60000</v>
      </c>
    </row>
    <row r="9" spans="1:4" x14ac:dyDescent="0.2">
      <c r="A9" s="29">
        <v>2</v>
      </c>
      <c r="B9" s="32">
        <v>60000</v>
      </c>
      <c r="C9" s="34">
        <f t="shared" ref="C9:C19" si="0">+D8*$B$4</f>
        <v>3600</v>
      </c>
      <c r="D9" s="33">
        <f>D8+B9+C9</f>
        <v>123600</v>
      </c>
    </row>
    <row r="10" spans="1:4" x14ac:dyDescent="0.2">
      <c r="A10" s="29">
        <v>3</v>
      </c>
      <c r="B10" s="32">
        <v>60000</v>
      </c>
      <c r="C10" s="34">
        <f t="shared" si="0"/>
        <v>7416</v>
      </c>
      <c r="D10" s="33">
        <f>D9+B10+C10</f>
        <v>191016</v>
      </c>
    </row>
    <row r="11" spans="1:4" x14ac:dyDescent="0.2">
      <c r="A11" s="29">
        <v>4</v>
      </c>
      <c r="B11" s="32">
        <v>60000</v>
      </c>
      <c r="C11" s="34">
        <f t="shared" si="0"/>
        <v>11460.96</v>
      </c>
      <c r="D11" s="33">
        <f t="shared" ref="D11:D12" si="1">D10+B11+C11</f>
        <v>262476.96000000002</v>
      </c>
    </row>
    <row r="12" spans="1:4" x14ac:dyDescent="0.2">
      <c r="A12" s="29">
        <v>5</v>
      </c>
      <c r="B12" s="32">
        <v>60000</v>
      </c>
      <c r="C12" s="34">
        <f t="shared" si="0"/>
        <v>15748.617600000001</v>
      </c>
      <c r="D12" s="33">
        <f t="shared" si="1"/>
        <v>338225.57760000002</v>
      </c>
    </row>
    <row r="13" spans="1:4" x14ac:dyDescent="0.2">
      <c r="A13" s="29">
        <v>6</v>
      </c>
      <c r="B13" s="32">
        <v>60000</v>
      </c>
      <c r="C13" s="34">
        <f t="shared" si="0"/>
        <v>20293.534656</v>
      </c>
      <c r="D13" s="35">
        <f>D12+B13+C13</f>
        <v>418519.11225599999</v>
      </c>
    </row>
    <row r="14" spans="1:4" x14ac:dyDescent="0.2">
      <c r="A14" s="29">
        <v>7</v>
      </c>
      <c r="B14" s="32">
        <v>60000</v>
      </c>
      <c r="C14" s="34">
        <f t="shared" si="0"/>
        <v>25111.146735359998</v>
      </c>
      <c r="D14" s="35">
        <f t="shared" ref="D14:D19" si="2">D13+B14+C14</f>
        <v>503630.25899135997</v>
      </c>
    </row>
    <row r="15" spans="1:4" x14ac:dyDescent="0.2">
      <c r="A15" s="29">
        <v>8</v>
      </c>
      <c r="B15" s="32">
        <v>60000</v>
      </c>
      <c r="C15" s="34">
        <f t="shared" si="0"/>
        <v>30217.815539481599</v>
      </c>
      <c r="D15" s="35">
        <f t="shared" si="2"/>
        <v>593848.07453084155</v>
      </c>
    </row>
    <row r="16" spans="1:4" x14ac:dyDescent="0.2">
      <c r="A16" s="29">
        <v>9</v>
      </c>
      <c r="B16" s="32">
        <v>60000</v>
      </c>
      <c r="C16" s="34">
        <f t="shared" si="0"/>
        <v>35630.884471850492</v>
      </c>
      <c r="D16" s="35">
        <f t="shared" si="2"/>
        <v>689478.95900269202</v>
      </c>
    </row>
    <row r="17" spans="1:4" x14ac:dyDescent="0.2">
      <c r="A17" s="29">
        <v>10</v>
      </c>
      <c r="B17" s="32">
        <v>60000</v>
      </c>
      <c r="C17" s="34">
        <f t="shared" si="0"/>
        <v>41368.737540161521</v>
      </c>
      <c r="D17" s="35">
        <f t="shared" si="2"/>
        <v>790847.69654285349</v>
      </c>
    </row>
    <row r="18" spans="1:4" x14ac:dyDescent="0.2">
      <c r="A18" s="29">
        <v>11</v>
      </c>
      <c r="B18" s="32">
        <v>60000</v>
      </c>
      <c r="C18" s="34">
        <f t="shared" si="0"/>
        <v>47450.86179257121</v>
      </c>
      <c r="D18" s="35">
        <f t="shared" si="2"/>
        <v>898298.55833542475</v>
      </c>
    </row>
    <row r="19" spans="1:4" ht="15" thickBot="1" x14ac:dyDescent="0.25">
      <c r="A19" s="36">
        <v>12</v>
      </c>
      <c r="B19" s="37">
        <v>60000</v>
      </c>
      <c r="C19" s="38">
        <f t="shared" si="0"/>
        <v>53897.913500125484</v>
      </c>
      <c r="D19" s="39">
        <f t="shared" si="2"/>
        <v>1012196.4718355503</v>
      </c>
    </row>
    <row r="20" spans="1:4" ht="15" thickTop="1" x14ac:dyDescent="0.2"/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XFD1048576"/>
    </sheetView>
  </sheetViews>
  <sheetFormatPr baseColWidth="10" defaultRowHeight="14.25" x14ac:dyDescent="0.2"/>
  <cols>
    <col min="1" max="1" width="8.42578125" style="1" bestFit="1" customWidth="1"/>
    <col min="2" max="2" width="20.28515625" style="1" customWidth="1"/>
    <col min="3" max="3" width="12.42578125" style="1" customWidth="1"/>
    <col min="4" max="4" width="11.5703125" style="1" bestFit="1" customWidth="1"/>
    <col min="5" max="5" width="12.28515625" style="1" bestFit="1" customWidth="1"/>
    <col min="6" max="16384" width="11.42578125" style="1"/>
  </cols>
  <sheetData>
    <row r="1" spans="1:5" x14ac:dyDescent="0.2">
      <c r="A1" s="40" t="s">
        <v>11</v>
      </c>
      <c r="B1" s="41"/>
    </row>
    <row r="2" spans="1:5" x14ac:dyDescent="0.2">
      <c r="A2" s="42" t="s">
        <v>12</v>
      </c>
      <c r="B2" s="43">
        <v>20000</v>
      </c>
    </row>
    <row r="3" spans="1:5" x14ac:dyDescent="0.2">
      <c r="A3" s="42" t="s">
        <v>13</v>
      </c>
      <c r="B3" s="43">
        <v>24</v>
      </c>
    </row>
    <row r="4" spans="1:5" ht="15" thickBot="1" x14ac:dyDescent="0.25">
      <c r="A4" s="44" t="s">
        <v>14</v>
      </c>
      <c r="B4" s="45">
        <v>0.06</v>
      </c>
    </row>
    <row r="6" spans="1:5" ht="15" thickBot="1" x14ac:dyDescent="0.25"/>
    <row r="7" spans="1:5" s="49" customFormat="1" x14ac:dyDescent="0.2">
      <c r="A7" s="46" t="s">
        <v>0</v>
      </c>
      <c r="B7" s="47" t="s">
        <v>15</v>
      </c>
      <c r="C7" s="47" t="s">
        <v>12</v>
      </c>
      <c r="D7" s="47" t="s">
        <v>1</v>
      </c>
      <c r="E7" s="48" t="s">
        <v>16</v>
      </c>
    </row>
    <row r="8" spans="1:5" x14ac:dyDescent="0.2">
      <c r="A8" s="50">
        <v>0</v>
      </c>
      <c r="B8" s="8"/>
      <c r="C8" s="8"/>
      <c r="D8" s="8"/>
      <c r="E8" s="51">
        <v>20000</v>
      </c>
    </row>
    <row r="9" spans="1:5" x14ac:dyDescent="0.2">
      <c r="A9" s="50">
        <v>1</v>
      </c>
      <c r="B9" s="52">
        <f>PMT($B$4,$B$3,-$B$2)</f>
        <v>1593.5800996708683</v>
      </c>
      <c r="C9" s="52">
        <f>PPMT($B$4,A9,$B$3,-$B$2)</f>
        <v>393.58009967086821</v>
      </c>
      <c r="D9" s="52">
        <f>IPMT($B$4,A9,$B$3,-$B$2)</f>
        <v>1200</v>
      </c>
      <c r="E9" s="53">
        <f>E8-C9</f>
        <v>19606.419900329132</v>
      </c>
    </row>
    <row r="10" spans="1:5" x14ac:dyDescent="0.2">
      <c r="A10" s="50">
        <v>2</v>
      </c>
      <c r="B10" s="52">
        <f>PMT($B$4,$B$3,-$B$2)</f>
        <v>1593.5800996708683</v>
      </c>
      <c r="C10" s="52">
        <f>PPMT($B$4,A10,$B$3,-$B$2)</f>
        <v>417.19490565112022</v>
      </c>
      <c r="D10" s="52">
        <f>IPMT($B$4,A10,$B$3,-$B$2)</f>
        <v>1176.385194019748</v>
      </c>
      <c r="E10" s="53">
        <f t="shared" ref="E10:E31" si="0">E9-C10</f>
        <v>19189.224994678014</v>
      </c>
    </row>
    <row r="11" spans="1:5" x14ac:dyDescent="0.2">
      <c r="A11" s="50">
        <v>3</v>
      </c>
      <c r="B11" s="52">
        <f>PMT($B$4,$B$3,-$B$2)</f>
        <v>1593.5800996708683</v>
      </c>
      <c r="C11" s="52">
        <f>PPMT($B$4,A11,$B$3,-$B$2)</f>
        <v>442.22659999018737</v>
      </c>
      <c r="D11" s="52">
        <f>IPMT($B$4,A11,$B$3,-$B$2)</f>
        <v>1151.3534996806809</v>
      </c>
      <c r="E11" s="53">
        <f t="shared" si="0"/>
        <v>18746.998394687827</v>
      </c>
    </row>
    <row r="12" spans="1:5" x14ac:dyDescent="0.2">
      <c r="A12" s="50">
        <v>4</v>
      </c>
      <c r="B12" s="52">
        <f>PMT($B$4,$B$3,-$B$2)</f>
        <v>1593.5800996708683</v>
      </c>
      <c r="C12" s="52">
        <f>PPMT($B$4,A12,$B$3,-$B$2)</f>
        <v>468.76019598959863</v>
      </c>
      <c r="D12" s="52">
        <f>IPMT($B$4,A12,$B$3,-$B$2)</f>
        <v>1124.8199036812696</v>
      </c>
      <c r="E12" s="53">
        <f t="shared" si="0"/>
        <v>18278.238198698229</v>
      </c>
    </row>
    <row r="13" spans="1:5" x14ac:dyDescent="0.2">
      <c r="A13" s="50">
        <v>5</v>
      </c>
      <c r="B13" s="52">
        <f>PMT($B$4,$B$3,-$B$2)</f>
        <v>1593.5800996708683</v>
      </c>
      <c r="C13" s="52">
        <f>PPMT($B$4,A13,$B$3,-$B$2)</f>
        <v>496.88580774897463</v>
      </c>
      <c r="D13" s="52">
        <f>IPMT($B$4,A13,$B$3,-$B$2)</f>
        <v>1096.6942919218936</v>
      </c>
      <c r="E13" s="53">
        <f t="shared" si="0"/>
        <v>17781.352390949254</v>
      </c>
    </row>
    <row r="14" spans="1:5" x14ac:dyDescent="0.2">
      <c r="A14" s="50">
        <v>6</v>
      </c>
      <c r="B14" s="52">
        <f>PMT($B$4,$B$3,-$B$2)</f>
        <v>1593.5800996708683</v>
      </c>
      <c r="C14" s="52">
        <f>PPMT($B$4,A14,$B$3,-$B$2)</f>
        <v>526.69895621391299</v>
      </c>
      <c r="D14" s="52">
        <f>IPMT($B$4,A14,$B$3,-$B$2)</f>
        <v>1066.881143456955</v>
      </c>
      <c r="E14" s="53">
        <f t="shared" si="0"/>
        <v>17254.653434735341</v>
      </c>
    </row>
    <row r="15" spans="1:5" x14ac:dyDescent="0.2">
      <c r="A15" s="50">
        <v>7</v>
      </c>
      <c r="B15" s="52">
        <f>PMT($B$4,$B$3,-$B$2)</f>
        <v>1593.5800996708683</v>
      </c>
      <c r="C15" s="52">
        <f>PPMT($B$4,A15,$B$3,-$B$2)</f>
        <v>558.30089358674786</v>
      </c>
      <c r="D15" s="52">
        <f>IPMT($B$4,A15,$B$3,-$B$2)</f>
        <v>1035.2792060841205</v>
      </c>
      <c r="E15" s="53">
        <f t="shared" si="0"/>
        <v>16696.352541148593</v>
      </c>
    </row>
    <row r="16" spans="1:5" x14ac:dyDescent="0.2">
      <c r="A16" s="50">
        <v>8</v>
      </c>
      <c r="B16" s="52">
        <f>PMT($B$4,$B$3,-$B$2)</f>
        <v>1593.5800996708683</v>
      </c>
      <c r="C16" s="52">
        <f>PPMT($B$4,A16,$B$3,-$B$2)</f>
        <v>591.79894720195261</v>
      </c>
      <c r="D16" s="52">
        <f>IPMT($B$4,A16,$B$3,-$B$2)</f>
        <v>1001.7811524689158</v>
      </c>
      <c r="E16" s="53">
        <f t="shared" si="0"/>
        <v>16104.553593946641</v>
      </c>
    </row>
    <row r="17" spans="1:5" x14ac:dyDescent="0.2">
      <c r="A17" s="50">
        <v>9</v>
      </c>
      <c r="B17" s="52">
        <f>PMT($B$4,$B$3,-$B$2)</f>
        <v>1593.5800996708683</v>
      </c>
      <c r="C17" s="52">
        <f>PPMT($B$4,A17,$B$3,-$B$2)</f>
        <v>627.30688403406987</v>
      </c>
      <c r="D17" s="52">
        <f>IPMT($B$4,A17,$B$3,-$B$2)</f>
        <v>966.27321563679834</v>
      </c>
      <c r="E17" s="53">
        <f t="shared" si="0"/>
        <v>15477.246709912572</v>
      </c>
    </row>
    <row r="18" spans="1:5" x14ac:dyDescent="0.2">
      <c r="A18" s="50">
        <v>10</v>
      </c>
      <c r="B18" s="52">
        <f>PMT($B$4,$B$3,-$B$2)</f>
        <v>1593.5800996708683</v>
      </c>
      <c r="C18" s="52">
        <f>PPMT($B$4,A18,$B$3,-$B$2)</f>
        <v>664.94529707611412</v>
      </c>
      <c r="D18" s="52">
        <f>IPMT($B$4,A18,$B$3,-$B$2)</f>
        <v>928.63480259475421</v>
      </c>
      <c r="E18" s="53">
        <f t="shared" si="0"/>
        <v>14812.301412836458</v>
      </c>
    </row>
    <row r="19" spans="1:5" x14ac:dyDescent="0.2">
      <c r="A19" s="50">
        <v>11</v>
      </c>
      <c r="B19" s="52">
        <f>PMT($B$4,$B$3,-$B$2)</f>
        <v>1593.5800996708683</v>
      </c>
      <c r="C19" s="52">
        <f>PPMT($B$4,A19,$B$3,-$B$2)</f>
        <v>704.84201490068097</v>
      </c>
      <c r="D19" s="52">
        <f>IPMT($B$4,A19,$B$3,-$B$2)</f>
        <v>888.73808477018724</v>
      </c>
      <c r="E19" s="53">
        <f t="shared" si="0"/>
        <v>14107.459397935776</v>
      </c>
    </row>
    <row r="20" spans="1:5" x14ac:dyDescent="0.2">
      <c r="A20" s="50">
        <v>12</v>
      </c>
      <c r="B20" s="52">
        <f>PMT($B$4,$B$3,-$B$2)</f>
        <v>1593.5800996708683</v>
      </c>
      <c r="C20" s="52">
        <f>PPMT($B$4,A20,$B$3,-$B$2)</f>
        <v>747.13253579472178</v>
      </c>
      <c r="D20" s="52">
        <f>IPMT($B$4,A20,$B$3,-$B$2)</f>
        <v>846.44756387614655</v>
      </c>
      <c r="E20" s="53">
        <f t="shared" si="0"/>
        <v>13360.326862141053</v>
      </c>
    </row>
    <row r="21" spans="1:5" x14ac:dyDescent="0.2">
      <c r="A21" s="50">
        <v>13</v>
      </c>
      <c r="B21" s="52">
        <f>PMT($B$4,$B$3,-$B$2)</f>
        <v>1593.5800996708683</v>
      </c>
      <c r="C21" s="52">
        <f>PPMT($B$4,A21,$B$3,-$B$2)</f>
        <v>791.96048794240517</v>
      </c>
      <c r="D21" s="52">
        <f>IPMT($B$4,A21,$B$3,-$B$2)</f>
        <v>801.61961172846304</v>
      </c>
      <c r="E21" s="53">
        <f t="shared" si="0"/>
        <v>12568.366374198647</v>
      </c>
    </row>
    <row r="22" spans="1:5" x14ac:dyDescent="0.2">
      <c r="A22" s="50">
        <v>14</v>
      </c>
      <c r="B22" s="52">
        <f>PMT($B$4,$B$3,-$B$2)</f>
        <v>1593.5800996708683</v>
      </c>
      <c r="C22" s="52">
        <f>PPMT($B$4,A22,$B$3,-$B$2)</f>
        <v>839.47811721894936</v>
      </c>
      <c r="D22" s="52">
        <f>IPMT($B$4,A22,$B$3,-$B$2)</f>
        <v>754.10198245191896</v>
      </c>
      <c r="E22" s="53">
        <f t="shared" si="0"/>
        <v>11728.888256979699</v>
      </c>
    </row>
    <row r="23" spans="1:5" x14ac:dyDescent="0.2">
      <c r="A23" s="50">
        <v>15</v>
      </c>
      <c r="B23" s="52">
        <f>PMT($B$4,$B$3,-$B$2)</f>
        <v>1593.5800996708683</v>
      </c>
      <c r="C23" s="52">
        <f>PPMT($B$4,A23,$B$3,-$B$2)</f>
        <v>889.84680425208626</v>
      </c>
      <c r="D23" s="52">
        <f>IPMT($B$4,A23,$B$3,-$B$2)</f>
        <v>703.73329541878195</v>
      </c>
      <c r="E23" s="53">
        <f t="shared" si="0"/>
        <v>10839.041452727612</v>
      </c>
    </row>
    <row r="24" spans="1:5" x14ac:dyDescent="0.2">
      <c r="A24" s="50">
        <v>16</v>
      </c>
      <c r="B24" s="52">
        <f>PMT($B$4,$B$3,-$B$2)</f>
        <v>1593.5800996708683</v>
      </c>
      <c r="C24" s="52">
        <f>PPMT($B$4,A24,$B$3,-$B$2)</f>
        <v>943.23761250721145</v>
      </c>
      <c r="D24" s="52">
        <f>IPMT($B$4,A24,$B$3,-$B$2)</f>
        <v>650.34248716365676</v>
      </c>
      <c r="E24" s="53">
        <f t="shared" si="0"/>
        <v>9895.8038402204002</v>
      </c>
    </row>
    <row r="25" spans="1:5" x14ac:dyDescent="0.2">
      <c r="A25" s="50">
        <v>17</v>
      </c>
      <c r="B25" s="52">
        <f>PMT($B$4,$B$3,-$B$2)</f>
        <v>1593.5800996708683</v>
      </c>
      <c r="C25" s="52">
        <f>PPMT($B$4,A25,$B$3,-$B$2)</f>
        <v>999.83186925764426</v>
      </c>
      <c r="D25" s="52">
        <f>IPMT($B$4,A25,$B$3,-$B$2)</f>
        <v>593.74823041322395</v>
      </c>
      <c r="E25" s="53">
        <f t="shared" si="0"/>
        <v>8895.9719709627552</v>
      </c>
    </row>
    <row r="26" spans="1:5" x14ac:dyDescent="0.2">
      <c r="A26" s="50">
        <v>18</v>
      </c>
      <c r="B26" s="52">
        <f>PMT($B$4,$B$3,-$B$2)</f>
        <v>1593.5800996708683</v>
      </c>
      <c r="C26" s="52">
        <f>PPMT($B$4,A26,$B$3,-$B$2)</f>
        <v>1059.8217814131028</v>
      </c>
      <c r="D26" s="52">
        <f>IPMT($B$4,A26,$B$3,-$B$2)</f>
        <v>533.75831825776538</v>
      </c>
      <c r="E26" s="53">
        <f t="shared" si="0"/>
        <v>7836.1501895496522</v>
      </c>
    </row>
    <row r="27" spans="1:5" x14ac:dyDescent="0.2">
      <c r="A27" s="50">
        <v>19</v>
      </c>
      <c r="B27" s="52">
        <f>PMT($B$4,$B$3,-$B$2)</f>
        <v>1593.5800996708683</v>
      </c>
      <c r="C27" s="52">
        <f>PPMT($B$4,A27,$B$3,-$B$2)</f>
        <v>1123.4110882978889</v>
      </c>
      <c r="D27" s="52">
        <f>IPMT($B$4,A27,$B$3,-$B$2)</f>
        <v>470.16901137297918</v>
      </c>
      <c r="E27" s="53">
        <f t="shared" si="0"/>
        <v>6712.7391012517637</v>
      </c>
    </row>
    <row r="28" spans="1:5" x14ac:dyDescent="0.2">
      <c r="A28" s="50">
        <v>20</v>
      </c>
      <c r="B28" s="52">
        <f>PMT($B$4,$B$3,-$B$2)</f>
        <v>1593.5800996708683</v>
      </c>
      <c r="C28" s="52">
        <f>PPMT($B$4,A28,$B$3,-$B$2)</f>
        <v>1190.8157535957623</v>
      </c>
      <c r="D28" s="52">
        <f>IPMT($B$4,A28,$B$3,-$B$2)</f>
        <v>402.76434607510595</v>
      </c>
      <c r="E28" s="53">
        <f t="shared" si="0"/>
        <v>5521.9233476560012</v>
      </c>
    </row>
    <row r="29" spans="1:5" x14ac:dyDescent="0.2">
      <c r="A29" s="50">
        <v>21</v>
      </c>
      <c r="B29" s="52">
        <f>PMT($B$4,$B$3,-$B$2)</f>
        <v>1593.5800996708683</v>
      </c>
      <c r="C29" s="52">
        <f>PPMT($B$4,A29,$B$3,-$B$2)</f>
        <v>1262.264698811508</v>
      </c>
      <c r="D29" s="52">
        <f>IPMT($B$4,A29,$B$3,-$B$2)</f>
        <v>331.31540085936024</v>
      </c>
      <c r="E29" s="53">
        <f t="shared" si="0"/>
        <v>4259.6586488444937</v>
      </c>
    </row>
    <row r="30" spans="1:5" x14ac:dyDescent="0.2">
      <c r="A30" s="50">
        <v>22</v>
      </c>
      <c r="B30" s="52">
        <f>PMT($B$4,$B$3,-$B$2)</f>
        <v>1593.5800996708683</v>
      </c>
      <c r="C30" s="52">
        <f>PPMT($B$4,A30,$B$3,-$B$2)</f>
        <v>1338.0005807401985</v>
      </c>
      <c r="D30" s="52">
        <f>IPMT($B$4,A30,$B$3,-$B$2)</f>
        <v>255.57951893066968</v>
      </c>
      <c r="E30" s="53">
        <f t="shared" si="0"/>
        <v>2921.6580681042951</v>
      </c>
    </row>
    <row r="31" spans="1:5" x14ac:dyDescent="0.2">
      <c r="A31" s="50">
        <v>23</v>
      </c>
      <c r="B31" s="52">
        <f>PMT($B$4,$B$3,-$B$2)</f>
        <v>1593.5800996708683</v>
      </c>
      <c r="C31" s="52">
        <f>PPMT($B$4,A31,$B$3,-$B$2)</f>
        <v>1418.2806155846104</v>
      </c>
      <c r="D31" s="52">
        <f>IPMT($B$4,A31,$B$3,-$B$2)</f>
        <v>175.29948408625782</v>
      </c>
      <c r="E31" s="53">
        <f t="shared" si="0"/>
        <v>1503.3774525196848</v>
      </c>
    </row>
    <row r="32" spans="1:5" ht="15" thickBot="1" x14ac:dyDescent="0.25">
      <c r="A32" s="54">
        <v>24</v>
      </c>
      <c r="B32" s="55">
        <f>PMT($B$4,$B$3,-$B$2)</f>
        <v>1593.5800996708683</v>
      </c>
      <c r="C32" s="55">
        <f>PPMT($B$4,A32,$B$3,-$B$2)</f>
        <v>1503.377452519687</v>
      </c>
      <c r="D32" s="55">
        <f>IPMT($B$4,A32,$B$3,-$B$2)</f>
        <v>90.20264715118121</v>
      </c>
      <c r="E32" s="56">
        <f>E31-C32</f>
        <v>-2.2737367544323206E-12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31" workbookViewId="0">
      <selection activeCell="A31" sqref="A1:XFD1048576"/>
    </sheetView>
  </sheetViews>
  <sheetFormatPr baseColWidth="10" defaultRowHeight="14.25" x14ac:dyDescent="0.2"/>
  <cols>
    <col min="1" max="1" width="35.28515625" style="1" customWidth="1"/>
    <col min="2" max="2" width="17.28515625" style="1" customWidth="1"/>
    <col min="3" max="3" width="12" style="1" bestFit="1" customWidth="1"/>
    <col min="4" max="4" width="14" style="1" bestFit="1" customWidth="1"/>
    <col min="5" max="16384" width="11.42578125" style="1"/>
  </cols>
  <sheetData>
    <row r="1" spans="1:4" x14ac:dyDescent="0.2">
      <c r="A1" s="57" t="s">
        <v>17</v>
      </c>
      <c r="B1" s="58">
        <v>6000</v>
      </c>
    </row>
    <row r="2" spans="1:4" x14ac:dyDescent="0.2">
      <c r="A2" s="59" t="s">
        <v>1</v>
      </c>
      <c r="B2" s="60">
        <f>20%</f>
        <v>0.2</v>
      </c>
    </row>
    <row r="3" spans="1:4" ht="15" thickBot="1" x14ac:dyDescent="0.25">
      <c r="A3" s="61" t="s">
        <v>13</v>
      </c>
      <c r="B3" s="62">
        <v>12</v>
      </c>
    </row>
    <row r="5" spans="1:4" ht="15" thickBot="1" x14ac:dyDescent="0.25"/>
    <row r="6" spans="1:4" ht="15" thickTop="1" x14ac:dyDescent="0.2">
      <c r="A6" s="63" t="s">
        <v>18</v>
      </c>
      <c r="B6" s="64"/>
    </row>
    <row r="7" spans="1:4" x14ac:dyDescent="0.2">
      <c r="A7" s="65" t="s">
        <v>19</v>
      </c>
      <c r="B7" s="66">
        <f>B2/12</f>
        <v>1.6666666666666666E-2</v>
      </c>
      <c r="C7" s="67"/>
    </row>
    <row r="8" spans="1:4" x14ac:dyDescent="0.2">
      <c r="A8" s="65" t="s">
        <v>20</v>
      </c>
      <c r="B8" s="68">
        <f>+B1/12</f>
        <v>500</v>
      </c>
      <c r="C8" s="69"/>
    </row>
    <row r="9" spans="1:4" x14ac:dyDescent="0.2">
      <c r="A9" s="65" t="s">
        <v>21</v>
      </c>
      <c r="B9" s="68">
        <v>12</v>
      </c>
    </row>
    <row r="10" spans="1:4" ht="15" thickBot="1" x14ac:dyDescent="0.25">
      <c r="A10" s="70" t="s">
        <v>2</v>
      </c>
      <c r="B10" s="71">
        <f>FV(B7,B9,-B8)</f>
        <v>6581.7325471569557</v>
      </c>
    </row>
    <row r="11" spans="1:4" ht="15" thickTop="1" x14ac:dyDescent="0.2">
      <c r="A11" s="72" t="s">
        <v>3</v>
      </c>
      <c r="B11" s="73" t="s">
        <v>4</v>
      </c>
      <c r="C11" s="73" t="s">
        <v>5</v>
      </c>
      <c r="D11" s="74" t="s">
        <v>6</v>
      </c>
    </row>
    <row r="12" spans="1:4" x14ac:dyDescent="0.2">
      <c r="A12" s="75">
        <v>0</v>
      </c>
      <c r="B12" s="30">
        <v>0</v>
      </c>
      <c r="C12" s="30">
        <v>0</v>
      </c>
      <c r="D12" s="76">
        <v>0</v>
      </c>
    </row>
    <row r="13" spans="1:4" ht="15" thickBot="1" x14ac:dyDescent="0.25">
      <c r="A13" s="75">
        <v>1</v>
      </c>
      <c r="B13" s="77">
        <v>500</v>
      </c>
      <c r="C13" s="30">
        <v>0</v>
      </c>
      <c r="D13" s="78">
        <f>B8</f>
        <v>500</v>
      </c>
    </row>
    <row r="14" spans="1:4" ht="15" thickBot="1" x14ac:dyDescent="0.25">
      <c r="A14" s="75">
        <v>2</v>
      </c>
      <c r="B14" s="77">
        <v>500</v>
      </c>
      <c r="C14" s="34">
        <f>D13*$B$7</f>
        <v>8.3333333333333339</v>
      </c>
      <c r="D14" s="78">
        <f>D13+B14+C14</f>
        <v>1008.3333333333334</v>
      </c>
    </row>
    <row r="15" spans="1:4" ht="15" thickBot="1" x14ac:dyDescent="0.25">
      <c r="A15" s="75">
        <v>3</v>
      </c>
      <c r="B15" s="77">
        <v>500</v>
      </c>
      <c r="C15" s="34">
        <f t="shared" ref="C15:C24" si="0">D14*$B$7</f>
        <v>16.805555555555557</v>
      </c>
      <c r="D15" s="78">
        <f t="shared" ref="D15:D23" si="1">D14+B15+C15</f>
        <v>1525.1388888888891</v>
      </c>
    </row>
    <row r="16" spans="1:4" ht="15" thickBot="1" x14ac:dyDescent="0.25">
      <c r="A16" s="75">
        <v>4</v>
      </c>
      <c r="B16" s="77">
        <v>500</v>
      </c>
      <c r="C16" s="34">
        <f t="shared" si="0"/>
        <v>25.418981481481485</v>
      </c>
      <c r="D16" s="78">
        <f t="shared" si="1"/>
        <v>2050.5578703703704</v>
      </c>
    </row>
    <row r="17" spans="1:5" ht="15" thickBot="1" x14ac:dyDescent="0.25">
      <c r="A17" s="75">
        <v>5</v>
      </c>
      <c r="B17" s="77">
        <v>500</v>
      </c>
      <c r="C17" s="34">
        <f t="shared" si="0"/>
        <v>34.175964506172839</v>
      </c>
      <c r="D17" s="78">
        <f t="shared" si="1"/>
        <v>2584.7338348765434</v>
      </c>
    </row>
    <row r="18" spans="1:5" ht="15" thickBot="1" x14ac:dyDescent="0.25">
      <c r="A18" s="75">
        <v>6</v>
      </c>
      <c r="B18" s="77">
        <v>500</v>
      </c>
      <c r="C18" s="34">
        <f t="shared" si="0"/>
        <v>43.078897247942386</v>
      </c>
      <c r="D18" s="78">
        <f t="shared" si="1"/>
        <v>3127.8127321244856</v>
      </c>
    </row>
    <row r="19" spans="1:5" ht="15" thickBot="1" x14ac:dyDescent="0.25">
      <c r="A19" s="75">
        <v>7</v>
      </c>
      <c r="B19" s="77">
        <v>500</v>
      </c>
      <c r="C19" s="34">
        <f t="shared" si="0"/>
        <v>52.130212202074759</v>
      </c>
      <c r="D19" s="78">
        <f t="shared" si="1"/>
        <v>3679.9429443265603</v>
      </c>
    </row>
    <row r="20" spans="1:5" ht="15" thickBot="1" x14ac:dyDescent="0.25">
      <c r="A20" s="75">
        <v>8</v>
      </c>
      <c r="B20" s="77">
        <v>500</v>
      </c>
      <c r="C20" s="34">
        <f t="shared" si="0"/>
        <v>61.332382405442672</v>
      </c>
      <c r="D20" s="78">
        <f t="shared" si="1"/>
        <v>4241.2753267320022</v>
      </c>
    </row>
    <row r="21" spans="1:5" ht="15" thickBot="1" x14ac:dyDescent="0.25">
      <c r="A21" s="75">
        <v>9</v>
      </c>
      <c r="B21" s="77">
        <v>500</v>
      </c>
      <c r="C21" s="34">
        <f t="shared" si="0"/>
        <v>70.687922112200042</v>
      </c>
      <c r="D21" s="78">
        <f t="shared" si="1"/>
        <v>4811.9632488442021</v>
      </c>
    </row>
    <row r="22" spans="1:5" ht="15" thickBot="1" x14ac:dyDescent="0.25">
      <c r="A22" s="75">
        <v>10</v>
      </c>
      <c r="B22" s="77">
        <v>500</v>
      </c>
      <c r="C22" s="34">
        <f t="shared" si="0"/>
        <v>80.199387480736704</v>
      </c>
      <c r="D22" s="78">
        <f t="shared" si="1"/>
        <v>5392.1626363249388</v>
      </c>
    </row>
    <row r="23" spans="1:5" ht="15" thickBot="1" x14ac:dyDescent="0.25">
      <c r="A23" s="75">
        <v>11</v>
      </c>
      <c r="B23" s="77">
        <v>500</v>
      </c>
      <c r="C23" s="34">
        <f t="shared" si="0"/>
        <v>89.869377272082318</v>
      </c>
      <c r="D23" s="78">
        <f t="shared" si="1"/>
        <v>5982.0320135970214</v>
      </c>
    </row>
    <row r="24" spans="1:5" ht="16.5" thickBot="1" x14ac:dyDescent="0.3">
      <c r="A24" s="79">
        <v>12</v>
      </c>
      <c r="B24" s="80">
        <v>500</v>
      </c>
      <c r="C24" s="81">
        <f t="shared" si="0"/>
        <v>99.700533559950358</v>
      </c>
      <c r="D24" s="82">
        <f>D23+B24+C24</f>
        <v>6581.732547156972</v>
      </c>
    </row>
    <row r="25" spans="1:5" ht="16.5" thickTop="1" x14ac:dyDescent="0.25">
      <c r="A25" s="83"/>
      <c r="B25" s="84"/>
      <c r="C25" s="85"/>
      <c r="D25" s="86"/>
    </row>
    <row r="26" spans="1:5" ht="15.75" customHeight="1" thickBot="1" x14ac:dyDescent="0.3">
      <c r="A26" s="83"/>
      <c r="B26" s="84"/>
      <c r="C26" s="85"/>
      <c r="D26" s="86"/>
    </row>
    <row r="27" spans="1:5" ht="15.75" thickTop="1" thickBot="1" x14ac:dyDescent="0.25">
      <c r="A27" s="87" t="s">
        <v>22</v>
      </c>
      <c r="B27" s="88"/>
      <c r="C27" s="88"/>
      <c r="D27" s="88"/>
      <c r="E27" s="89"/>
    </row>
    <row r="28" spans="1:5" x14ac:dyDescent="0.2">
      <c r="A28" s="90" t="s">
        <v>23</v>
      </c>
      <c r="B28" s="91"/>
      <c r="C28" s="91"/>
      <c r="D28" s="91"/>
      <c r="E28" s="92"/>
    </row>
    <row r="29" spans="1:5" x14ac:dyDescent="0.2">
      <c r="A29" s="93" t="s">
        <v>24</v>
      </c>
      <c r="B29" s="94"/>
      <c r="C29" s="95">
        <v>2.5000000000000001E-2</v>
      </c>
      <c r="D29" s="8"/>
      <c r="E29" s="96"/>
    </row>
    <row r="30" spans="1:5" x14ac:dyDescent="0.2">
      <c r="A30" s="93" t="s">
        <v>25</v>
      </c>
      <c r="B30" s="94"/>
      <c r="C30" s="8">
        <v>12</v>
      </c>
      <c r="D30" s="8" t="s">
        <v>26</v>
      </c>
      <c r="E30" s="96"/>
    </row>
    <row r="31" spans="1:5" x14ac:dyDescent="0.2">
      <c r="A31" s="93" t="s">
        <v>27</v>
      </c>
      <c r="B31" s="94"/>
      <c r="C31" s="8">
        <f>+B1</f>
        <v>6000</v>
      </c>
      <c r="D31" s="8"/>
      <c r="E31" s="96"/>
    </row>
    <row r="32" spans="1:5" x14ac:dyDescent="0.2">
      <c r="A32" s="97"/>
      <c r="B32" s="98" t="s">
        <v>28</v>
      </c>
      <c r="C32" s="99" t="s">
        <v>29</v>
      </c>
      <c r="D32" s="100"/>
      <c r="E32" s="96"/>
    </row>
    <row r="33" spans="1:5" x14ac:dyDescent="0.2">
      <c r="A33" s="97"/>
      <c r="B33" s="101">
        <v>1</v>
      </c>
      <c r="C33" s="102">
        <f>ISPMT($C$29,B33,$C$30,$C$31)</f>
        <v>-137.5</v>
      </c>
      <c r="D33" s="100"/>
      <c r="E33" s="96"/>
    </row>
    <row r="34" spans="1:5" x14ac:dyDescent="0.2">
      <c r="A34" s="97"/>
      <c r="B34" s="101">
        <v>2</v>
      </c>
      <c r="C34" s="102">
        <f t="shared" ref="C34:C44" si="2">ISPMT($C$29,B34,$C$30,$C$31)</f>
        <v>-125</v>
      </c>
      <c r="D34" s="100"/>
      <c r="E34" s="96"/>
    </row>
    <row r="35" spans="1:5" x14ac:dyDescent="0.2">
      <c r="A35" s="97"/>
      <c r="B35" s="101">
        <v>3</v>
      </c>
      <c r="C35" s="102">
        <f t="shared" si="2"/>
        <v>-112.5</v>
      </c>
      <c r="D35" s="100"/>
      <c r="E35" s="96"/>
    </row>
    <row r="36" spans="1:5" x14ac:dyDescent="0.2">
      <c r="A36" s="97"/>
      <c r="B36" s="101">
        <v>4</v>
      </c>
      <c r="C36" s="102">
        <f t="shared" si="2"/>
        <v>-100</v>
      </c>
      <c r="D36" s="100"/>
      <c r="E36" s="96"/>
    </row>
    <row r="37" spans="1:5" x14ac:dyDescent="0.2">
      <c r="A37" s="97"/>
      <c r="B37" s="103">
        <v>5</v>
      </c>
      <c r="C37" s="102">
        <f t="shared" si="2"/>
        <v>-87.5</v>
      </c>
      <c r="D37" s="100"/>
      <c r="E37" s="96"/>
    </row>
    <row r="38" spans="1:5" x14ac:dyDescent="0.2">
      <c r="A38" s="97"/>
      <c r="B38" s="103">
        <v>6</v>
      </c>
      <c r="C38" s="102">
        <f t="shared" si="2"/>
        <v>-75</v>
      </c>
      <c r="D38" s="100"/>
      <c r="E38" s="96"/>
    </row>
    <row r="39" spans="1:5" x14ac:dyDescent="0.2">
      <c r="A39" s="97"/>
      <c r="B39" s="103">
        <v>7</v>
      </c>
      <c r="C39" s="102">
        <f t="shared" si="2"/>
        <v>-62.5</v>
      </c>
      <c r="D39" s="100"/>
      <c r="E39" s="96"/>
    </row>
    <row r="40" spans="1:5" x14ac:dyDescent="0.2">
      <c r="A40" s="97"/>
      <c r="B40" s="103">
        <v>8</v>
      </c>
      <c r="C40" s="102">
        <f t="shared" si="2"/>
        <v>-50</v>
      </c>
      <c r="D40" s="100"/>
      <c r="E40" s="96"/>
    </row>
    <row r="41" spans="1:5" x14ac:dyDescent="0.2">
      <c r="A41" s="97"/>
      <c r="B41" s="103">
        <v>9</v>
      </c>
      <c r="C41" s="102">
        <f t="shared" si="2"/>
        <v>-37.5</v>
      </c>
      <c r="D41" s="100"/>
      <c r="E41" s="96"/>
    </row>
    <row r="42" spans="1:5" x14ac:dyDescent="0.2">
      <c r="A42" s="97"/>
      <c r="B42" s="103">
        <v>10</v>
      </c>
      <c r="C42" s="102">
        <f t="shared" si="2"/>
        <v>-25</v>
      </c>
      <c r="D42" s="100"/>
      <c r="E42" s="96"/>
    </row>
    <row r="43" spans="1:5" x14ac:dyDescent="0.2">
      <c r="A43" s="97"/>
      <c r="B43" s="103">
        <v>11</v>
      </c>
      <c r="C43" s="102">
        <f t="shared" si="2"/>
        <v>-12.5</v>
      </c>
      <c r="D43" s="100"/>
      <c r="E43" s="96"/>
    </row>
    <row r="44" spans="1:5" ht="15" thickBot="1" x14ac:dyDescent="0.25">
      <c r="A44" s="97"/>
      <c r="B44" s="104">
        <v>12</v>
      </c>
      <c r="C44" s="105">
        <f t="shared" si="2"/>
        <v>0</v>
      </c>
      <c r="D44" s="100"/>
      <c r="E44" s="96"/>
    </row>
    <row r="45" spans="1:5" ht="15" thickBot="1" x14ac:dyDescent="0.25">
      <c r="A45" s="106"/>
      <c r="B45" s="107"/>
      <c r="C45" s="107"/>
      <c r="D45" s="107"/>
      <c r="E45" s="108"/>
    </row>
    <row r="46" spans="1:5" ht="15" thickTop="1" x14ac:dyDescent="0.2">
      <c r="A46" s="109"/>
      <c r="B46" s="100"/>
      <c r="C46" s="100"/>
      <c r="D46" s="100"/>
      <c r="E46" s="100"/>
    </row>
    <row r="47" spans="1:5" ht="15" thickBot="1" x14ac:dyDescent="0.25">
      <c r="A47" s="109"/>
      <c r="B47" s="100"/>
      <c r="C47" s="100"/>
      <c r="D47" s="100"/>
      <c r="E47" s="100"/>
    </row>
    <row r="48" spans="1:5" ht="15" thickTop="1" x14ac:dyDescent="0.2">
      <c r="A48" s="110" t="s">
        <v>30</v>
      </c>
      <c r="B48" s="111"/>
    </row>
    <row r="49" spans="1:3" x14ac:dyDescent="0.2">
      <c r="A49" s="112" t="s">
        <v>31</v>
      </c>
      <c r="B49" s="113">
        <f>+B1</f>
        <v>6000</v>
      </c>
    </row>
    <row r="50" spans="1:3" x14ac:dyDescent="0.2">
      <c r="A50" s="112" t="s">
        <v>4</v>
      </c>
      <c r="B50" s="113">
        <f>+B49/12</f>
        <v>500</v>
      </c>
    </row>
    <row r="51" spans="1:3" x14ac:dyDescent="0.2">
      <c r="A51" s="112" t="s">
        <v>7</v>
      </c>
      <c r="B51" s="113">
        <v>12</v>
      </c>
    </row>
    <row r="52" spans="1:3" x14ac:dyDescent="0.2">
      <c r="A52" s="112" t="s">
        <v>32</v>
      </c>
      <c r="B52" s="114">
        <f>20%/12</f>
        <v>1.6666666666666666E-2</v>
      </c>
    </row>
    <row r="53" spans="1:3" x14ac:dyDescent="0.2">
      <c r="A53" s="115" t="s">
        <v>33</v>
      </c>
      <c r="B53" s="116">
        <f>RATE(B51,B50,-B49)</f>
        <v>2.271536471027293E-9</v>
      </c>
    </row>
    <row r="54" spans="1:3" ht="15" thickBot="1" x14ac:dyDescent="0.25">
      <c r="A54" s="117" t="s">
        <v>34</v>
      </c>
      <c r="B54" s="118">
        <f>B53*12</f>
        <v>2.7258437652327517E-8</v>
      </c>
    </row>
    <row r="55" spans="1:3" ht="15" thickBot="1" x14ac:dyDescent="0.25">
      <c r="A55" s="119"/>
      <c r="B55" s="120"/>
    </row>
    <row r="56" spans="1:3" ht="15" thickTop="1" x14ac:dyDescent="0.2">
      <c r="A56" s="121"/>
      <c r="B56" s="122"/>
    </row>
    <row r="57" spans="1:3" ht="15" thickBot="1" x14ac:dyDescent="0.25">
      <c r="A57" s="123"/>
      <c r="B57" s="122"/>
    </row>
    <row r="58" spans="1:3" ht="15" thickTop="1" x14ac:dyDescent="0.2">
      <c r="A58" s="124" t="s">
        <v>35</v>
      </c>
      <c r="B58" s="125"/>
      <c r="C58" s="126"/>
    </row>
    <row r="59" spans="1:3" x14ac:dyDescent="0.2">
      <c r="A59" s="127" t="s">
        <v>36</v>
      </c>
      <c r="B59" s="100"/>
      <c r="C59" s="128"/>
    </row>
    <row r="60" spans="1:3" x14ac:dyDescent="0.2">
      <c r="A60" s="129">
        <v>11</v>
      </c>
      <c r="B60" s="130"/>
      <c r="C60" s="128"/>
    </row>
    <row r="61" spans="1:3" x14ac:dyDescent="0.2">
      <c r="A61" s="131" t="s">
        <v>37</v>
      </c>
      <c r="B61" s="83" t="s">
        <v>38</v>
      </c>
      <c r="C61" s="132" t="s">
        <v>39</v>
      </c>
    </row>
    <row r="62" spans="1:3" x14ac:dyDescent="0.2">
      <c r="A62" s="133" t="s">
        <v>40</v>
      </c>
      <c r="B62" s="134">
        <v>0.02</v>
      </c>
      <c r="C62" s="135">
        <f>+B52</f>
        <v>1.6666666666666666E-2</v>
      </c>
    </row>
    <row r="63" spans="1:3" x14ac:dyDescent="0.2">
      <c r="A63" s="133" t="s">
        <v>41</v>
      </c>
      <c r="B63" s="136">
        <v>2</v>
      </c>
      <c r="C63" s="137">
        <v>1</v>
      </c>
    </row>
    <row r="64" spans="1:3" ht="15" thickBot="1" x14ac:dyDescent="0.25">
      <c r="A64" s="138" t="s">
        <v>42</v>
      </c>
      <c r="B64" s="139">
        <f>NOMINAL(B62,B63)</f>
        <v>1.990098767241566E-2</v>
      </c>
      <c r="C64" s="140">
        <f>NOMINAL(C62,C63)</f>
        <v>1.6666666666666607E-2</v>
      </c>
    </row>
    <row r="65" ht="15" thickTop="1" x14ac:dyDescent="0.2"/>
  </sheetData>
  <mergeCells count="9">
    <mergeCell ref="A48:B48"/>
    <mergeCell ref="A58:B58"/>
    <mergeCell ref="A60:B60"/>
    <mergeCell ref="A6:B6"/>
    <mergeCell ref="A27:E27"/>
    <mergeCell ref="A28:E28"/>
    <mergeCell ref="A29:B29"/>
    <mergeCell ref="A30:B30"/>
    <mergeCell ref="A31:B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XFD1048576"/>
    </sheetView>
  </sheetViews>
  <sheetFormatPr baseColWidth="10" defaultRowHeight="14.25" x14ac:dyDescent="0.2"/>
  <cols>
    <col min="1" max="1" width="17.7109375" style="1" bestFit="1" customWidth="1"/>
    <col min="2" max="2" width="22.28515625" style="1" customWidth="1"/>
    <col min="3" max="16384" width="11.42578125" style="1"/>
  </cols>
  <sheetData>
    <row r="1" spans="1:2" ht="15" thickBot="1" x14ac:dyDescent="0.25"/>
    <row r="2" spans="1:2" x14ac:dyDescent="0.2">
      <c r="A2" s="57" t="s">
        <v>43</v>
      </c>
      <c r="B2" s="141">
        <v>500000</v>
      </c>
    </row>
    <row r="3" spans="1:2" x14ac:dyDescent="0.2">
      <c r="A3" s="59" t="s">
        <v>0</v>
      </c>
      <c r="B3" s="142">
        <v>1</v>
      </c>
    </row>
    <row r="4" spans="1:2" ht="15" thickBot="1" x14ac:dyDescent="0.25">
      <c r="A4" s="61" t="s">
        <v>44</v>
      </c>
      <c r="B4" s="143">
        <v>2.5000000000000001E-2</v>
      </c>
    </row>
    <row r="5" spans="1:2" ht="15" thickBot="1" x14ac:dyDescent="0.25">
      <c r="A5" s="100"/>
      <c r="B5" s="144"/>
    </row>
    <row r="6" spans="1:2" x14ac:dyDescent="0.2">
      <c r="A6" s="145">
        <f>+B2+(B2*B4)</f>
        <v>512500</v>
      </c>
      <c r="B6" s="146" t="s">
        <v>45</v>
      </c>
    </row>
    <row r="7" spans="1:2" x14ac:dyDescent="0.2">
      <c r="A7" s="147">
        <v>0.01</v>
      </c>
      <c r="B7" s="148">
        <f t="dataTable" ref="B7:B12" dt2D="1" dtr="1" r1="B3" r2="B4"/>
        <v>505000</v>
      </c>
    </row>
    <row r="8" spans="1:2" x14ac:dyDescent="0.2">
      <c r="A8" s="147">
        <v>1.4999999999999999E-2</v>
      </c>
      <c r="B8" s="148">
        <v>507500</v>
      </c>
    </row>
    <row r="9" spans="1:2" x14ac:dyDescent="0.2">
      <c r="A9" s="147">
        <v>2.5000000000000001E-2</v>
      </c>
      <c r="B9" s="148">
        <v>512500</v>
      </c>
    </row>
    <row r="10" spans="1:2" x14ac:dyDescent="0.2">
      <c r="A10" s="147">
        <v>0.03</v>
      </c>
      <c r="B10" s="148">
        <v>515000</v>
      </c>
    </row>
    <row r="11" spans="1:2" x14ac:dyDescent="0.2">
      <c r="A11" s="147">
        <v>3.5000000000000003E-2</v>
      </c>
      <c r="B11" s="148">
        <v>517500</v>
      </c>
    </row>
    <row r="12" spans="1:2" ht="15" thickBot="1" x14ac:dyDescent="0.25">
      <c r="A12" s="149">
        <v>0.04</v>
      </c>
      <c r="B12" s="62">
        <v>520000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workbookViewId="0">
      <selection sqref="A1:XFD1048576"/>
    </sheetView>
  </sheetViews>
  <sheetFormatPr baseColWidth="10" defaultRowHeight="14.25" x14ac:dyDescent="0.2"/>
  <cols>
    <col min="1" max="1" width="11.5703125" style="1" bestFit="1" customWidth="1"/>
    <col min="2" max="2" width="12.140625" style="1" bestFit="1" customWidth="1"/>
    <col min="3" max="3" width="11.42578125" style="1"/>
    <col min="4" max="4" width="11.85546875" style="1" bestFit="1" customWidth="1"/>
    <col min="5" max="16384" width="11.42578125" style="1"/>
  </cols>
  <sheetData>
    <row r="1" spans="1:2" x14ac:dyDescent="0.2">
      <c r="A1" s="57" t="s">
        <v>46</v>
      </c>
      <c r="B1" s="150">
        <v>39964</v>
      </c>
    </row>
    <row r="2" spans="1:2" ht="15" thickBot="1" x14ac:dyDescent="0.25">
      <c r="A2" s="61" t="s">
        <v>47</v>
      </c>
      <c r="B2" s="151">
        <v>41994</v>
      </c>
    </row>
    <row r="3" spans="1:2" ht="15" thickBot="1" x14ac:dyDescent="0.25"/>
    <row r="4" spans="1:2" ht="15" thickBot="1" x14ac:dyDescent="0.25">
      <c r="A4" s="152">
        <f>YEARFRAC(B1,B2)*12</f>
        <v>66.7</v>
      </c>
    </row>
    <row r="5" spans="1:2" ht="15" thickBot="1" x14ac:dyDescent="0.25"/>
    <row r="6" spans="1:2" x14ac:dyDescent="0.2">
      <c r="A6" s="57">
        <v>1</v>
      </c>
      <c r="B6" s="150">
        <f>EDATE($B$1,A6)</f>
        <v>39994</v>
      </c>
    </row>
    <row r="7" spans="1:2" x14ac:dyDescent="0.2">
      <c r="A7" s="59">
        <v>2</v>
      </c>
      <c r="B7" s="153">
        <f t="shared" ref="B7:B70" si="0">EDATE($B$1,A7)</f>
        <v>40025</v>
      </c>
    </row>
    <row r="8" spans="1:2" x14ac:dyDescent="0.2">
      <c r="A8" s="59">
        <v>3</v>
      </c>
      <c r="B8" s="153">
        <f t="shared" si="0"/>
        <v>40056</v>
      </c>
    </row>
    <row r="9" spans="1:2" x14ac:dyDescent="0.2">
      <c r="A9" s="59">
        <v>4</v>
      </c>
      <c r="B9" s="153">
        <f t="shared" si="0"/>
        <v>40086</v>
      </c>
    </row>
    <row r="10" spans="1:2" x14ac:dyDescent="0.2">
      <c r="A10" s="59">
        <v>5</v>
      </c>
      <c r="B10" s="153">
        <f t="shared" si="0"/>
        <v>40117</v>
      </c>
    </row>
    <row r="11" spans="1:2" x14ac:dyDescent="0.2">
      <c r="A11" s="59">
        <v>6</v>
      </c>
      <c r="B11" s="153">
        <f t="shared" si="0"/>
        <v>40147</v>
      </c>
    </row>
    <row r="12" spans="1:2" x14ac:dyDescent="0.2">
      <c r="A12" s="59">
        <v>7</v>
      </c>
      <c r="B12" s="153">
        <f t="shared" si="0"/>
        <v>40178</v>
      </c>
    </row>
    <row r="13" spans="1:2" x14ac:dyDescent="0.2">
      <c r="A13" s="59">
        <v>8</v>
      </c>
      <c r="B13" s="153">
        <f t="shared" si="0"/>
        <v>40209</v>
      </c>
    </row>
    <row r="14" spans="1:2" x14ac:dyDescent="0.2">
      <c r="A14" s="59">
        <v>9</v>
      </c>
      <c r="B14" s="153">
        <f t="shared" si="0"/>
        <v>40237</v>
      </c>
    </row>
    <row r="15" spans="1:2" x14ac:dyDescent="0.2">
      <c r="A15" s="59">
        <v>10</v>
      </c>
      <c r="B15" s="153">
        <f t="shared" si="0"/>
        <v>40268</v>
      </c>
    </row>
    <row r="16" spans="1:2" x14ac:dyDescent="0.2">
      <c r="A16" s="59">
        <v>11</v>
      </c>
      <c r="B16" s="153">
        <f t="shared" si="0"/>
        <v>40298</v>
      </c>
    </row>
    <row r="17" spans="1:2" x14ac:dyDescent="0.2">
      <c r="A17" s="59">
        <v>12</v>
      </c>
      <c r="B17" s="153">
        <f t="shared" si="0"/>
        <v>40329</v>
      </c>
    </row>
    <row r="18" spans="1:2" x14ac:dyDescent="0.2">
      <c r="A18" s="59">
        <v>13</v>
      </c>
      <c r="B18" s="153">
        <f t="shared" si="0"/>
        <v>40359</v>
      </c>
    </row>
    <row r="19" spans="1:2" x14ac:dyDescent="0.2">
      <c r="A19" s="59">
        <v>14</v>
      </c>
      <c r="B19" s="153">
        <f t="shared" si="0"/>
        <v>40390</v>
      </c>
    </row>
    <row r="20" spans="1:2" x14ac:dyDescent="0.2">
      <c r="A20" s="59">
        <v>15</v>
      </c>
      <c r="B20" s="153">
        <f t="shared" si="0"/>
        <v>40421</v>
      </c>
    </row>
    <row r="21" spans="1:2" x14ac:dyDescent="0.2">
      <c r="A21" s="59">
        <v>16</v>
      </c>
      <c r="B21" s="153">
        <f t="shared" si="0"/>
        <v>40451</v>
      </c>
    </row>
    <row r="22" spans="1:2" x14ac:dyDescent="0.2">
      <c r="A22" s="59">
        <v>17</v>
      </c>
      <c r="B22" s="153">
        <f t="shared" si="0"/>
        <v>40482</v>
      </c>
    </row>
    <row r="23" spans="1:2" x14ac:dyDescent="0.2">
      <c r="A23" s="59">
        <v>18</v>
      </c>
      <c r="B23" s="153">
        <f t="shared" si="0"/>
        <v>40512</v>
      </c>
    </row>
    <row r="24" spans="1:2" x14ac:dyDescent="0.2">
      <c r="A24" s="59">
        <v>19</v>
      </c>
      <c r="B24" s="153">
        <f t="shared" si="0"/>
        <v>40543</v>
      </c>
    </row>
    <row r="25" spans="1:2" x14ac:dyDescent="0.2">
      <c r="A25" s="59">
        <v>20</v>
      </c>
      <c r="B25" s="153">
        <f t="shared" si="0"/>
        <v>40574</v>
      </c>
    </row>
    <row r="26" spans="1:2" x14ac:dyDescent="0.2">
      <c r="A26" s="59">
        <v>21</v>
      </c>
      <c r="B26" s="153">
        <f t="shared" si="0"/>
        <v>40602</v>
      </c>
    </row>
    <row r="27" spans="1:2" x14ac:dyDescent="0.2">
      <c r="A27" s="59">
        <v>22</v>
      </c>
      <c r="B27" s="153">
        <f t="shared" si="0"/>
        <v>40633</v>
      </c>
    </row>
    <row r="28" spans="1:2" x14ac:dyDescent="0.2">
      <c r="A28" s="59">
        <v>23</v>
      </c>
      <c r="B28" s="153">
        <f t="shared" si="0"/>
        <v>40663</v>
      </c>
    </row>
    <row r="29" spans="1:2" x14ac:dyDescent="0.2">
      <c r="A29" s="59">
        <v>24</v>
      </c>
      <c r="B29" s="153">
        <f t="shared" si="0"/>
        <v>40694</v>
      </c>
    </row>
    <row r="30" spans="1:2" x14ac:dyDescent="0.2">
      <c r="A30" s="59">
        <v>25</v>
      </c>
      <c r="B30" s="153">
        <f t="shared" si="0"/>
        <v>40724</v>
      </c>
    </row>
    <row r="31" spans="1:2" x14ac:dyDescent="0.2">
      <c r="A31" s="59">
        <v>26</v>
      </c>
      <c r="B31" s="153">
        <f t="shared" si="0"/>
        <v>40755</v>
      </c>
    </row>
    <row r="32" spans="1:2" x14ac:dyDescent="0.2">
      <c r="A32" s="59">
        <v>27</v>
      </c>
      <c r="B32" s="153">
        <f t="shared" si="0"/>
        <v>40786</v>
      </c>
    </row>
    <row r="33" spans="1:2" x14ac:dyDescent="0.2">
      <c r="A33" s="59">
        <v>28</v>
      </c>
      <c r="B33" s="153">
        <f t="shared" si="0"/>
        <v>40816</v>
      </c>
    </row>
    <row r="34" spans="1:2" x14ac:dyDescent="0.2">
      <c r="A34" s="59">
        <v>29</v>
      </c>
      <c r="B34" s="153">
        <f t="shared" si="0"/>
        <v>40847</v>
      </c>
    </row>
    <row r="35" spans="1:2" x14ac:dyDescent="0.2">
      <c r="A35" s="59">
        <v>30</v>
      </c>
      <c r="B35" s="153">
        <f t="shared" si="0"/>
        <v>40877</v>
      </c>
    </row>
    <row r="36" spans="1:2" x14ac:dyDescent="0.2">
      <c r="A36" s="59">
        <v>31</v>
      </c>
      <c r="B36" s="153">
        <f t="shared" si="0"/>
        <v>40908</v>
      </c>
    </row>
    <row r="37" spans="1:2" x14ac:dyDescent="0.2">
      <c r="A37" s="59">
        <v>32</v>
      </c>
      <c r="B37" s="153">
        <f t="shared" si="0"/>
        <v>40939</v>
      </c>
    </row>
    <row r="38" spans="1:2" x14ac:dyDescent="0.2">
      <c r="A38" s="59">
        <v>33</v>
      </c>
      <c r="B38" s="153">
        <f t="shared" si="0"/>
        <v>40968</v>
      </c>
    </row>
    <row r="39" spans="1:2" x14ac:dyDescent="0.2">
      <c r="A39" s="59">
        <v>34</v>
      </c>
      <c r="B39" s="153">
        <f t="shared" si="0"/>
        <v>40999</v>
      </c>
    </row>
    <row r="40" spans="1:2" x14ac:dyDescent="0.2">
      <c r="A40" s="59">
        <v>35</v>
      </c>
      <c r="B40" s="153">
        <f t="shared" si="0"/>
        <v>41029</v>
      </c>
    </row>
    <row r="41" spans="1:2" x14ac:dyDescent="0.2">
      <c r="A41" s="59">
        <v>36</v>
      </c>
      <c r="B41" s="153">
        <f t="shared" si="0"/>
        <v>41060</v>
      </c>
    </row>
    <row r="42" spans="1:2" x14ac:dyDescent="0.2">
      <c r="A42" s="59">
        <v>37</v>
      </c>
      <c r="B42" s="153">
        <f t="shared" si="0"/>
        <v>41090</v>
      </c>
    </row>
    <row r="43" spans="1:2" x14ac:dyDescent="0.2">
      <c r="A43" s="59">
        <v>38</v>
      </c>
      <c r="B43" s="153">
        <f t="shared" si="0"/>
        <v>41121</v>
      </c>
    </row>
    <row r="44" spans="1:2" x14ac:dyDescent="0.2">
      <c r="A44" s="59">
        <v>39</v>
      </c>
      <c r="B44" s="153">
        <f t="shared" si="0"/>
        <v>41152</v>
      </c>
    </row>
    <row r="45" spans="1:2" x14ac:dyDescent="0.2">
      <c r="A45" s="59">
        <v>40</v>
      </c>
      <c r="B45" s="153">
        <f t="shared" si="0"/>
        <v>41182</v>
      </c>
    </row>
    <row r="46" spans="1:2" x14ac:dyDescent="0.2">
      <c r="A46" s="59">
        <v>41</v>
      </c>
      <c r="B46" s="153">
        <f t="shared" si="0"/>
        <v>41213</v>
      </c>
    </row>
    <row r="47" spans="1:2" x14ac:dyDescent="0.2">
      <c r="A47" s="59">
        <v>42</v>
      </c>
      <c r="B47" s="153">
        <f t="shared" si="0"/>
        <v>41243</v>
      </c>
    </row>
    <row r="48" spans="1:2" x14ac:dyDescent="0.2">
      <c r="A48" s="59">
        <v>43</v>
      </c>
      <c r="B48" s="153">
        <f t="shared" si="0"/>
        <v>41274</v>
      </c>
    </row>
    <row r="49" spans="1:2" x14ac:dyDescent="0.2">
      <c r="A49" s="59">
        <v>44</v>
      </c>
      <c r="B49" s="153">
        <f t="shared" si="0"/>
        <v>41305</v>
      </c>
    </row>
    <row r="50" spans="1:2" x14ac:dyDescent="0.2">
      <c r="A50" s="59">
        <v>45</v>
      </c>
      <c r="B50" s="153">
        <f t="shared" si="0"/>
        <v>41333</v>
      </c>
    </row>
    <row r="51" spans="1:2" x14ac:dyDescent="0.2">
      <c r="A51" s="59">
        <v>46</v>
      </c>
      <c r="B51" s="153">
        <f t="shared" si="0"/>
        <v>41364</v>
      </c>
    </row>
    <row r="52" spans="1:2" x14ac:dyDescent="0.2">
      <c r="A52" s="59">
        <v>47</v>
      </c>
      <c r="B52" s="153">
        <f t="shared" si="0"/>
        <v>41394</v>
      </c>
    </row>
    <row r="53" spans="1:2" x14ac:dyDescent="0.2">
      <c r="A53" s="59">
        <v>48</v>
      </c>
      <c r="B53" s="153">
        <f t="shared" si="0"/>
        <v>41425</v>
      </c>
    </row>
    <row r="54" spans="1:2" x14ac:dyDescent="0.2">
      <c r="A54" s="59">
        <v>49</v>
      </c>
      <c r="B54" s="153">
        <f t="shared" si="0"/>
        <v>41455</v>
      </c>
    </row>
    <row r="55" spans="1:2" x14ac:dyDescent="0.2">
      <c r="A55" s="59">
        <v>50</v>
      </c>
      <c r="B55" s="153">
        <f t="shared" si="0"/>
        <v>41486</v>
      </c>
    </row>
    <row r="56" spans="1:2" x14ac:dyDescent="0.2">
      <c r="A56" s="59">
        <v>51</v>
      </c>
      <c r="B56" s="153">
        <f t="shared" si="0"/>
        <v>41517</v>
      </c>
    </row>
    <row r="57" spans="1:2" x14ac:dyDescent="0.2">
      <c r="A57" s="59">
        <v>52</v>
      </c>
      <c r="B57" s="153">
        <f t="shared" si="0"/>
        <v>41547</v>
      </c>
    </row>
    <row r="58" spans="1:2" x14ac:dyDescent="0.2">
      <c r="A58" s="59">
        <v>53</v>
      </c>
      <c r="B58" s="153">
        <f t="shared" si="0"/>
        <v>41578</v>
      </c>
    </row>
    <row r="59" spans="1:2" x14ac:dyDescent="0.2">
      <c r="A59" s="59">
        <v>54</v>
      </c>
      <c r="B59" s="153">
        <f t="shared" si="0"/>
        <v>41608</v>
      </c>
    </row>
    <row r="60" spans="1:2" x14ac:dyDescent="0.2">
      <c r="A60" s="59">
        <v>55</v>
      </c>
      <c r="B60" s="153">
        <f t="shared" si="0"/>
        <v>41639</v>
      </c>
    </row>
    <row r="61" spans="1:2" x14ac:dyDescent="0.2">
      <c r="A61" s="59">
        <v>56</v>
      </c>
      <c r="B61" s="153">
        <f t="shared" si="0"/>
        <v>41670</v>
      </c>
    </row>
    <row r="62" spans="1:2" x14ac:dyDescent="0.2">
      <c r="A62" s="59">
        <v>57</v>
      </c>
      <c r="B62" s="153">
        <f t="shared" si="0"/>
        <v>41698</v>
      </c>
    </row>
    <row r="63" spans="1:2" x14ac:dyDescent="0.2">
      <c r="A63" s="59">
        <v>58</v>
      </c>
      <c r="B63" s="153">
        <f t="shared" si="0"/>
        <v>41729</v>
      </c>
    </row>
    <row r="64" spans="1:2" x14ac:dyDescent="0.2">
      <c r="A64" s="59">
        <v>59</v>
      </c>
      <c r="B64" s="153">
        <f t="shared" si="0"/>
        <v>41759</v>
      </c>
    </row>
    <row r="65" spans="1:2" x14ac:dyDescent="0.2">
      <c r="A65" s="59">
        <v>60</v>
      </c>
      <c r="B65" s="153">
        <f t="shared" si="0"/>
        <v>41790</v>
      </c>
    </row>
    <row r="66" spans="1:2" x14ac:dyDescent="0.2">
      <c r="A66" s="59">
        <v>61</v>
      </c>
      <c r="B66" s="153">
        <f t="shared" si="0"/>
        <v>41820</v>
      </c>
    </row>
    <row r="67" spans="1:2" x14ac:dyDescent="0.2">
      <c r="A67" s="59">
        <v>62</v>
      </c>
      <c r="B67" s="153">
        <f t="shared" si="0"/>
        <v>41851</v>
      </c>
    </row>
    <row r="68" spans="1:2" x14ac:dyDescent="0.2">
      <c r="A68" s="59">
        <v>63</v>
      </c>
      <c r="B68" s="153">
        <f t="shared" si="0"/>
        <v>41882</v>
      </c>
    </row>
    <row r="69" spans="1:2" x14ac:dyDescent="0.2">
      <c r="A69" s="59">
        <v>64</v>
      </c>
      <c r="B69" s="153">
        <f t="shared" si="0"/>
        <v>41912</v>
      </c>
    </row>
    <row r="70" spans="1:2" x14ac:dyDescent="0.2">
      <c r="A70" s="59">
        <v>65</v>
      </c>
      <c r="B70" s="153">
        <f t="shared" si="0"/>
        <v>41943</v>
      </c>
    </row>
    <row r="71" spans="1:2" x14ac:dyDescent="0.2">
      <c r="A71" s="59">
        <v>66</v>
      </c>
      <c r="B71" s="153">
        <f t="shared" ref="B71:B72" si="1">EDATE($B$1,A71)</f>
        <v>41973</v>
      </c>
    </row>
    <row r="72" spans="1:2" ht="15" thickBot="1" x14ac:dyDescent="0.25">
      <c r="A72" s="61">
        <v>67</v>
      </c>
      <c r="B72" s="151">
        <f t="shared" si="1"/>
        <v>42004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20" sqref="D20"/>
    </sheetView>
  </sheetViews>
  <sheetFormatPr baseColWidth="10" defaultRowHeight="14.25" x14ac:dyDescent="0.2"/>
  <cols>
    <col min="1" max="1" width="12" style="1" customWidth="1"/>
    <col min="2" max="2" width="9.5703125" style="1" bestFit="1" customWidth="1"/>
    <col min="3" max="16384" width="11.42578125" style="1"/>
  </cols>
  <sheetData>
    <row r="1" spans="1:2" x14ac:dyDescent="0.2">
      <c r="A1" s="154">
        <v>42219.375844907408</v>
      </c>
      <c r="B1" s="155">
        <f>TIME(HOUR(A1),MINUTE(A1),SECOND(A1))</f>
        <v>0.37584490740740745</v>
      </c>
    </row>
    <row r="2" spans="1:2" x14ac:dyDescent="0.2">
      <c r="A2" s="156">
        <v>42219.530069444445</v>
      </c>
      <c r="B2" s="157">
        <f>TIME(HOUR(A2),MINUTE(A2),SECOND(A2))</f>
        <v>0.53006944444444437</v>
      </c>
    </row>
    <row r="3" spans="1:2" x14ac:dyDescent="0.2">
      <c r="A3" s="156">
        <v>42219.105034722219</v>
      </c>
      <c r="B3" s="157">
        <f>TIME(HOUR(A3),MINUTE(A3),SECOND(A3))</f>
        <v>0.10503472222222222</v>
      </c>
    </row>
    <row r="4" spans="1:2" ht="15" thickBot="1" x14ac:dyDescent="0.25">
      <c r="A4" s="158">
        <v>42219.292048611111</v>
      </c>
      <c r="B4" s="159">
        <f>TIME(HOUR(A4),MINUTE(A4),SECOND(A4))</f>
        <v>0.29204861111111108</v>
      </c>
    </row>
    <row r="5" spans="1:2" ht="15" thickBot="1" x14ac:dyDescent="0.25">
      <c r="B5" s="160">
        <f>TEXT(B2-B1,"h:mm:ss")+TEXT(B4-B3,"h:mm:ss")</f>
        <v>0.3412384259259259</v>
      </c>
    </row>
    <row r="7" spans="1:2" x14ac:dyDescent="0.2">
      <c r="A7" s="49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9"/>
  <sheetViews>
    <sheetView workbookViewId="0">
      <selection activeCell="D22" sqref="D22"/>
    </sheetView>
  </sheetViews>
  <sheetFormatPr baseColWidth="10" defaultColWidth="9.140625" defaultRowHeight="14.25" x14ac:dyDescent="0.2"/>
  <cols>
    <col min="1" max="2" width="12.42578125" style="1" bestFit="1" customWidth="1"/>
    <col min="3" max="3" width="24.7109375" style="1" customWidth="1"/>
    <col min="4" max="6" width="12.42578125" style="1" bestFit="1" customWidth="1"/>
    <col min="7" max="7" width="25" style="1" customWidth="1"/>
    <col min="8" max="16384" width="9.140625" style="1"/>
  </cols>
  <sheetData>
    <row r="4" spans="1:6" ht="15" thickBot="1" x14ac:dyDescent="0.25"/>
    <row r="5" spans="1:6" ht="53.25" customHeight="1" x14ac:dyDescent="0.2">
      <c r="A5" s="2" t="s">
        <v>63</v>
      </c>
      <c r="B5" s="3" t="s">
        <v>62</v>
      </c>
      <c r="C5" s="4"/>
      <c r="D5" s="4"/>
      <c r="E5" s="5"/>
      <c r="F5" s="6"/>
    </row>
    <row r="6" spans="1:6" x14ac:dyDescent="0.2">
      <c r="A6" s="7">
        <v>1718048232</v>
      </c>
      <c r="B6" s="8" t="s">
        <v>49</v>
      </c>
      <c r="C6" s="9" t="str">
        <f>IF(OR(LEN(IFERROR(VLOOKUP(D6,$A$6:$B$19,2,FALSE),""))&gt;0,LEN(IFERROR(VLOOKUP(E6,A6:B19,2,FALSE),""))&gt;0,LEN(IFERROR(VLOOKUP(F6,A6:B19,2,FALSE),""))),"PUNTO ENCONTRADO","OBJETIVO FALLIDO")</f>
        <v>OBJETIVO FALLIDO</v>
      </c>
      <c r="D6" s="8">
        <v>1716987034</v>
      </c>
      <c r="E6" s="8">
        <v>1716987035</v>
      </c>
      <c r="F6" s="10">
        <v>1716987012</v>
      </c>
    </row>
    <row r="7" spans="1:6" x14ac:dyDescent="0.2">
      <c r="A7" s="7">
        <v>1716987076</v>
      </c>
      <c r="B7" s="8" t="s">
        <v>50</v>
      </c>
      <c r="C7" s="9" t="str">
        <f t="shared" ref="C7:C19" si="0">IF(OR(LEN(IFERROR(VLOOKUP(D7,$A$6:$B$19,2,FALSE),""))&gt;0,LEN(IFERROR(VLOOKUP(E7,A7:B20,2,FALSE),""))&gt;0,LEN(IFERROR(VLOOKUP(F7,A7:B20,2,FALSE),""))),"PUNTO ENCONTRADO","OBJETIVO FALLIDO")</f>
        <v>PUNTO ENCONTRADO</v>
      </c>
      <c r="D7" s="8">
        <v>1724495437</v>
      </c>
      <c r="E7" s="8">
        <v>1029040913</v>
      </c>
      <c r="F7" s="10">
        <v>1716987079</v>
      </c>
    </row>
    <row r="8" spans="1:6" x14ac:dyDescent="0.2">
      <c r="A8" s="7">
        <v>1724495435</v>
      </c>
      <c r="B8" s="8" t="s">
        <v>51</v>
      </c>
      <c r="C8" s="9" t="str">
        <f t="shared" si="0"/>
        <v>PUNTO ENCONTRADO</v>
      </c>
      <c r="D8" s="8">
        <v>1722455161</v>
      </c>
      <c r="E8" s="8">
        <v>1029010913</v>
      </c>
      <c r="F8" s="10">
        <v>1010010993</v>
      </c>
    </row>
    <row r="9" spans="1:6" x14ac:dyDescent="0.2">
      <c r="A9" s="7">
        <v>1718048233</v>
      </c>
      <c r="B9" s="8" t="s">
        <v>52</v>
      </c>
      <c r="C9" s="9" t="str">
        <f t="shared" si="0"/>
        <v>OBJETIVO FALLIDO</v>
      </c>
      <c r="D9" s="8">
        <v>1720488307</v>
      </c>
      <c r="E9" s="8">
        <v>1029049436</v>
      </c>
      <c r="F9" s="10">
        <v>1029049136</v>
      </c>
    </row>
    <row r="10" spans="1:6" x14ac:dyDescent="0.2">
      <c r="A10" s="7">
        <v>1716987077</v>
      </c>
      <c r="B10" s="8" t="s">
        <v>53</v>
      </c>
      <c r="C10" s="9" t="str">
        <f t="shared" si="0"/>
        <v>PUNTO ENCONTRADO</v>
      </c>
      <c r="D10" s="8">
        <v>1724495438</v>
      </c>
      <c r="E10" s="8">
        <v>1720488330</v>
      </c>
      <c r="F10" s="10">
        <v>1029040103</v>
      </c>
    </row>
    <row r="11" spans="1:6" x14ac:dyDescent="0.2">
      <c r="A11" s="7">
        <v>1724495436</v>
      </c>
      <c r="B11" s="8" t="s">
        <v>54</v>
      </c>
      <c r="C11" s="9" t="str">
        <f t="shared" si="0"/>
        <v>OBJETIVO FALLIDO</v>
      </c>
      <c r="D11" s="8">
        <v>1029040139</v>
      </c>
      <c r="E11" s="8">
        <v>1849518076</v>
      </c>
      <c r="F11" s="10">
        <v>1716987081</v>
      </c>
    </row>
    <row r="12" spans="1:6" x14ac:dyDescent="0.2">
      <c r="A12" s="7">
        <v>1718048234</v>
      </c>
      <c r="B12" s="8" t="s">
        <v>55</v>
      </c>
      <c r="C12" s="9" t="str">
        <f t="shared" si="0"/>
        <v>PUNTO ENCONTRADO</v>
      </c>
      <c r="D12" s="8">
        <v>1716987080</v>
      </c>
      <c r="E12" s="8">
        <v>1541952448</v>
      </c>
      <c r="F12" s="10">
        <v>1724496939</v>
      </c>
    </row>
    <row r="13" spans="1:6" x14ac:dyDescent="0.2">
      <c r="A13" s="7">
        <v>1716987078</v>
      </c>
      <c r="B13" s="8" t="s">
        <v>56</v>
      </c>
      <c r="C13" s="9" t="str">
        <f t="shared" si="0"/>
        <v>OBJETIVO FALLIDO</v>
      </c>
      <c r="D13" s="8">
        <v>1724495439</v>
      </c>
      <c r="E13" s="8">
        <v>1989930888</v>
      </c>
      <c r="F13" s="10">
        <v>1090435936</v>
      </c>
    </row>
    <row r="14" spans="1:6" x14ac:dyDescent="0.2">
      <c r="A14" s="7">
        <v>1724495437</v>
      </c>
      <c r="B14" s="8" t="s">
        <v>57</v>
      </c>
      <c r="C14" s="9" t="str">
        <f t="shared" si="0"/>
        <v>OBJETIVO FALLIDO</v>
      </c>
      <c r="D14" s="8">
        <v>1724495410</v>
      </c>
      <c r="E14" s="8">
        <v>1718048237</v>
      </c>
      <c r="F14" s="10">
        <v>1090109936</v>
      </c>
    </row>
    <row r="15" spans="1:6" x14ac:dyDescent="0.2">
      <c r="A15" s="7">
        <v>1722455161</v>
      </c>
      <c r="B15" s="8" t="s">
        <v>58</v>
      </c>
      <c r="C15" s="9" t="str">
        <f t="shared" si="0"/>
        <v>PUNTO ENCONTRADO</v>
      </c>
      <c r="D15" s="8">
        <v>1204954410</v>
      </c>
      <c r="E15" s="8">
        <v>1722455061</v>
      </c>
      <c r="F15" s="10">
        <v>1722455161</v>
      </c>
    </row>
    <row r="16" spans="1:6" x14ac:dyDescent="0.2">
      <c r="A16" s="7">
        <v>1716987079</v>
      </c>
      <c r="B16" s="8" t="s">
        <v>59</v>
      </c>
      <c r="C16" s="9" t="str">
        <f t="shared" si="0"/>
        <v>OBJETIVO FALLIDO</v>
      </c>
      <c r="D16" s="8">
        <v>1724495440</v>
      </c>
      <c r="E16" s="8">
        <v>1090448936</v>
      </c>
      <c r="F16" s="10">
        <v>1718048238</v>
      </c>
    </row>
    <row r="17" spans="1:6" x14ac:dyDescent="0.2">
      <c r="A17" s="7">
        <v>1724495438</v>
      </c>
      <c r="B17" s="8" t="s">
        <v>60</v>
      </c>
      <c r="C17" s="9" t="str">
        <f t="shared" si="0"/>
        <v>OBJETIVO FALLIDO</v>
      </c>
      <c r="D17" s="11"/>
      <c r="E17" s="11"/>
      <c r="F17" s="12"/>
    </row>
    <row r="18" spans="1:6" x14ac:dyDescent="0.2">
      <c r="A18" s="7">
        <v>1718048236</v>
      </c>
      <c r="B18" s="8" t="s">
        <v>61</v>
      </c>
      <c r="C18" s="9" t="str">
        <f t="shared" si="0"/>
        <v>OBJETIVO FALLIDO</v>
      </c>
      <c r="D18" s="11"/>
      <c r="E18" s="11"/>
      <c r="F18" s="12"/>
    </row>
    <row r="19" spans="1:6" ht="15" thickBot="1" x14ac:dyDescent="0.25">
      <c r="A19" s="13">
        <v>1716987080</v>
      </c>
      <c r="B19" s="14" t="s">
        <v>48</v>
      </c>
      <c r="C19" s="15" t="str">
        <f t="shared" si="0"/>
        <v>OBJETIVO FALLIDO</v>
      </c>
      <c r="D19" s="16"/>
      <c r="E19" s="16"/>
      <c r="F19" s="1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PREGUNTA 1</vt:lpstr>
      <vt:lpstr>PREGUNTA 2</vt:lpstr>
      <vt:lpstr>PREGUNTA 3</vt:lpstr>
      <vt:lpstr>PREGUNTA 4</vt:lpstr>
      <vt:lpstr>PREGUNTA 5</vt:lpstr>
      <vt:lpstr>PREGUNTA 6</vt:lpstr>
      <vt:lpstr>PREGUNTA 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2015-07-08T19:27:13Z</dcterms:created>
  <dcterms:modified xsi:type="dcterms:W3CDTF">2015-07-08T22:03:40Z</dcterms:modified>
</cp:coreProperties>
</file>