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480" windowHeight="7905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C212" i="2"/>
  <c r="C213"/>
  <c r="C214"/>
  <c r="C215"/>
  <c r="C216"/>
  <c r="C217"/>
  <c r="C218"/>
  <c r="C219"/>
  <c r="C220"/>
  <c r="C221"/>
  <c r="C210"/>
  <c r="C211"/>
  <c r="E212"/>
  <c r="E213"/>
  <c r="E214"/>
  <c r="E215"/>
  <c r="E216"/>
  <c r="E217"/>
  <c r="E218"/>
  <c r="E219"/>
  <c r="E220"/>
  <c r="E221"/>
  <c r="E211"/>
  <c r="E210"/>
  <c r="D212"/>
  <c r="D213"/>
  <c r="D214"/>
  <c r="D215"/>
  <c r="D216"/>
  <c r="D217"/>
  <c r="D218"/>
  <c r="D219"/>
  <c r="D220"/>
  <c r="D221"/>
  <c r="D211"/>
  <c r="D210"/>
  <c r="B210"/>
  <c r="F210" s="1"/>
  <c r="F209"/>
  <c r="C198"/>
  <c r="B198"/>
  <c r="B190"/>
  <c r="B191" s="1"/>
  <c r="D154"/>
  <c r="C155" s="1"/>
  <c r="B151"/>
  <c r="D76"/>
  <c r="D63"/>
  <c r="D40"/>
  <c r="D26"/>
  <c r="D9"/>
  <c r="D107"/>
  <c r="B103"/>
  <c r="B98"/>
  <c r="B90"/>
  <c r="B91" s="1"/>
  <c r="B211" l="1"/>
  <c r="F211" s="1"/>
  <c r="D155"/>
  <c r="C156" s="1"/>
  <c r="C108"/>
  <c r="D108" s="1"/>
  <c r="B104"/>
  <c r="B72"/>
  <c r="B212" l="1"/>
  <c r="F212" s="1"/>
  <c r="D156"/>
  <c r="C157" s="1"/>
  <c r="B73"/>
  <c r="C77"/>
  <c r="D77" s="1"/>
  <c r="C109"/>
  <c r="D109" s="1"/>
  <c r="C110" s="1"/>
  <c r="D110" s="1"/>
  <c r="B58"/>
  <c r="B48"/>
  <c r="BL7" i="1"/>
  <c r="B213" i="2" l="1"/>
  <c r="F213" s="1"/>
  <c r="B214" s="1"/>
  <c r="F214" s="1"/>
  <c r="D157"/>
  <c r="C158" s="1"/>
  <c r="C78"/>
  <c r="D78" s="1"/>
  <c r="B59"/>
  <c r="C64"/>
  <c r="C111"/>
  <c r="D111" s="1"/>
  <c r="C112" s="1"/>
  <c r="B60"/>
  <c r="B52"/>
  <c r="AJ57" i="1"/>
  <c r="AJ55"/>
  <c r="V31"/>
  <c r="B215" i="2" l="1"/>
  <c r="D112"/>
  <c r="C113" s="1"/>
  <c r="D113" s="1"/>
  <c r="C114" s="1"/>
  <c r="D114" s="1"/>
  <c r="D158"/>
  <c r="C159" s="1"/>
  <c r="C79"/>
  <c r="D79" s="1"/>
  <c r="B36"/>
  <c r="D64" s="1"/>
  <c r="AU59" i="1"/>
  <c r="AQ57"/>
  <c r="AK29"/>
  <c r="C175" i="2" l="1"/>
  <c r="C183"/>
  <c r="C178"/>
  <c r="C179"/>
  <c r="C174"/>
  <c r="C182"/>
  <c r="F215"/>
  <c r="B216" s="1"/>
  <c r="F216" s="1"/>
  <c r="B217" s="1"/>
  <c r="F217" s="1"/>
  <c r="B218" s="1"/>
  <c r="F218" s="1"/>
  <c r="B219" s="1"/>
  <c r="C173"/>
  <c r="C177"/>
  <c r="C181"/>
  <c r="C172"/>
  <c r="C176"/>
  <c r="C180"/>
  <c r="D159"/>
  <c r="C160" s="1"/>
  <c r="C80"/>
  <c r="D80"/>
  <c r="C65"/>
  <c r="D65" s="1"/>
  <c r="C66" s="1"/>
  <c r="D66" s="1"/>
  <c r="B37"/>
  <c r="C41"/>
  <c r="C115"/>
  <c r="D115" s="1"/>
  <c r="B22"/>
  <c r="D41" s="1"/>
  <c r="B5"/>
  <c r="BC17" i="1"/>
  <c r="AU48"/>
  <c r="AU61" s="1"/>
  <c r="AU26"/>
  <c r="AU20"/>
  <c r="AO23"/>
  <c r="AP78"/>
  <c r="AP79" s="1"/>
  <c r="AQ56"/>
  <c r="AQ55"/>
  <c r="AI11"/>
  <c r="W51"/>
  <c r="AA9"/>
  <c r="AB8"/>
  <c r="AA11"/>
  <c r="AA10"/>
  <c r="AA8"/>
  <c r="C37"/>
  <c r="O11"/>
  <c r="O10"/>
  <c r="O9"/>
  <c r="O8"/>
  <c r="G8"/>
  <c r="Y65"/>
  <c r="AQ64"/>
  <c r="Y64"/>
  <c r="AQ63"/>
  <c r="Y63"/>
  <c r="AQ62"/>
  <c r="Y62"/>
  <c r="AQ61"/>
  <c r="AQ60"/>
  <c r="AQ59"/>
  <c r="AQ58"/>
  <c r="AM54"/>
  <c r="AI55" s="1"/>
  <c r="AI50"/>
  <c r="AK21"/>
  <c r="AK20"/>
  <c r="AK19"/>
  <c r="K19"/>
  <c r="BH17"/>
  <c r="O17"/>
  <c r="G17"/>
  <c r="AW16"/>
  <c r="O16"/>
  <c r="G16"/>
  <c r="AW15"/>
  <c r="O15"/>
  <c r="G15"/>
  <c r="AW14"/>
  <c r="AA14"/>
  <c r="V14"/>
  <c r="O14"/>
  <c r="G14"/>
  <c r="AW13"/>
  <c r="AA13"/>
  <c r="O13"/>
  <c r="G13"/>
  <c r="AW12"/>
  <c r="AA12"/>
  <c r="O12"/>
  <c r="G12"/>
  <c r="AW11"/>
  <c r="G11"/>
  <c r="BH10"/>
  <c r="BC10"/>
  <c r="AW10"/>
  <c r="G10"/>
  <c r="AW9"/>
  <c r="G9"/>
  <c r="AW8"/>
  <c r="AU34" s="1"/>
  <c r="AB9"/>
  <c r="AB10" s="1"/>
  <c r="AB11" s="1"/>
  <c r="AB12" s="1"/>
  <c r="AB13" s="1"/>
  <c r="AB14" s="1"/>
  <c r="F219" i="2" l="1"/>
  <c r="B220" s="1"/>
  <c r="F220" s="1"/>
  <c r="B221" s="1"/>
  <c r="F221" s="1"/>
  <c r="D160"/>
  <c r="C161" s="1"/>
  <c r="C81"/>
  <c r="D81" s="1"/>
  <c r="C67"/>
  <c r="D67" s="1"/>
  <c r="C42"/>
  <c r="D42" s="1"/>
  <c r="C43" s="1"/>
  <c r="D43" s="1"/>
  <c r="B23"/>
  <c r="C27"/>
  <c r="D27" s="1"/>
  <c r="B6"/>
  <c r="C10"/>
  <c r="D10" s="1"/>
  <c r="C116"/>
  <c r="D116" s="1"/>
  <c r="AJ58" i="1"/>
  <c r="AK55"/>
  <c r="AM55"/>
  <c r="AI56" s="1"/>
  <c r="AM56" s="1"/>
  <c r="AI57" s="1"/>
  <c r="AM57" s="1"/>
  <c r="AI58" s="1"/>
  <c r="AM58" s="1"/>
  <c r="AI59" s="1"/>
  <c r="AM59" s="1"/>
  <c r="AI60" s="1"/>
  <c r="AM60" s="1"/>
  <c r="AI61" s="1"/>
  <c r="AM61" s="1"/>
  <c r="AI62" s="1"/>
  <c r="AM62" s="1"/>
  <c r="AI63" s="1"/>
  <c r="AM63" s="1"/>
  <c r="AI64" s="1"/>
  <c r="AM64" s="1"/>
  <c r="AI65" s="1"/>
  <c r="AM65" s="1"/>
  <c r="AI66" s="1"/>
  <c r="AM66" s="1"/>
  <c r="AI67" s="1"/>
  <c r="AM67" s="1"/>
  <c r="AI68" s="1"/>
  <c r="AM68" s="1"/>
  <c r="AI69" s="1"/>
  <c r="AM69" s="1"/>
  <c r="AI70" s="1"/>
  <c r="AM70" s="1"/>
  <c r="AI71" s="1"/>
  <c r="AM71" s="1"/>
  <c r="AI72" s="1"/>
  <c r="AM72" s="1"/>
  <c r="AI73" s="1"/>
  <c r="AM73" s="1"/>
  <c r="AI74" s="1"/>
  <c r="AM74" s="1"/>
  <c r="AI75" s="1"/>
  <c r="AM75" s="1"/>
  <c r="AI76" s="1"/>
  <c r="AM76" s="1"/>
  <c r="AI77" s="1"/>
  <c r="AM77" s="1"/>
  <c r="AI78" s="1"/>
  <c r="AM78" s="1"/>
  <c r="AL55"/>
  <c r="AL78"/>
  <c r="AK78"/>
  <c r="AJ78"/>
  <c r="AL77"/>
  <c r="AK77"/>
  <c r="AJ77"/>
  <c r="AL76"/>
  <c r="AK76"/>
  <c r="AJ76"/>
  <c r="AL75"/>
  <c r="AK75"/>
  <c r="AJ75"/>
  <c r="AL74"/>
  <c r="AK74"/>
  <c r="AJ74"/>
  <c r="AL73"/>
  <c r="AK73"/>
  <c r="AJ73"/>
  <c r="AL72"/>
  <c r="AK72"/>
  <c r="AJ72"/>
  <c r="AL71"/>
  <c r="AK71"/>
  <c r="AJ71"/>
  <c r="AL70"/>
  <c r="AK70"/>
  <c r="AJ70"/>
  <c r="AL69"/>
  <c r="AK69"/>
  <c r="AJ69"/>
  <c r="AL68"/>
  <c r="AK68"/>
  <c r="AJ68"/>
  <c r="AL67"/>
  <c r="AK67"/>
  <c r="AJ67"/>
  <c r="AL66"/>
  <c r="AK66"/>
  <c r="AJ66"/>
  <c r="AL65"/>
  <c r="AK65"/>
  <c r="AJ65"/>
  <c r="AL64"/>
  <c r="AK64"/>
  <c r="AJ64"/>
  <c r="AL63"/>
  <c r="AK63"/>
  <c r="AJ63"/>
  <c r="AL62"/>
  <c r="AK62"/>
  <c r="AJ62"/>
  <c r="AJ56"/>
  <c r="AK56"/>
  <c r="AL56"/>
  <c r="AK57"/>
  <c r="AL57"/>
  <c r="AK58"/>
  <c r="AL58"/>
  <c r="AJ59"/>
  <c r="AK59"/>
  <c r="AL59"/>
  <c r="AJ60"/>
  <c r="AK60"/>
  <c r="AL60"/>
  <c r="AJ61"/>
  <c r="AK61"/>
  <c r="AL61"/>
  <c r="D161" i="2" l="1"/>
  <c r="C162" s="1"/>
  <c r="C82"/>
  <c r="D82" s="1"/>
  <c r="C44"/>
  <c r="D44" s="1"/>
  <c r="C28"/>
  <c r="D28" s="1"/>
  <c r="C11"/>
  <c r="D11" s="1"/>
  <c r="C117"/>
  <c r="D117" s="1"/>
  <c r="D162" l="1"/>
  <c r="C163" s="1"/>
  <c r="C83"/>
  <c r="D83" s="1"/>
  <c r="C45"/>
  <c r="D45" s="1"/>
  <c r="C29"/>
  <c r="D29" s="1"/>
  <c r="C30" s="1"/>
  <c r="D30" s="1"/>
  <c r="C12"/>
  <c r="D12" s="1"/>
  <c r="C118"/>
  <c r="D118" s="1"/>
  <c r="D163" l="1"/>
  <c r="C164" s="1"/>
  <c r="C84"/>
  <c r="D84" s="1"/>
  <c r="C31"/>
  <c r="D31" s="1"/>
  <c r="C13"/>
  <c r="D13" s="1"/>
  <c r="C119"/>
  <c r="D119" s="1"/>
  <c r="D164" l="1"/>
  <c r="C165" s="1"/>
  <c r="C85"/>
  <c r="D85" s="1"/>
  <c r="C14"/>
  <c r="D14" s="1"/>
  <c r="C120"/>
  <c r="D120" s="1"/>
  <c r="D165" l="1"/>
  <c r="C15"/>
  <c r="D15" s="1"/>
  <c r="C121"/>
  <c r="D121" s="1"/>
  <c r="C16" l="1"/>
  <c r="D16" s="1"/>
  <c r="C122"/>
  <c r="D122" s="1"/>
  <c r="C17" l="1"/>
  <c r="D17" s="1"/>
  <c r="C123"/>
  <c r="D123" s="1"/>
  <c r="C124" l="1"/>
  <c r="D124" s="1"/>
  <c r="C125" l="1"/>
  <c r="D125" s="1"/>
  <c r="C126" l="1"/>
  <c r="D126" s="1"/>
  <c r="C127" l="1"/>
  <c r="D127" s="1"/>
  <c r="C128" l="1"/>
  <c r="D128" s="1"/>
  <c r="C129" l="1"/>
  <c r="D129" s="1"/>
  <c r="C130" l="1"/>
  <c r="D130" s="1"/>
  <c r="C131" l="1"/>
  <c r="D131" s="1"/>
  <c r="C132" l="1"/>
  <c r="D132" s="1"/>
  <c r="C133" l="1"/>
  <c r="D133" s="1"/>
  <c r="C134" l="1"/>
  <c r="D134" s="1"/>
  <c r="C135" l="1"/>
  <c r="D135" s="1"/>
  <c r="C136" l="1"/>
  <c r="D136" s="1"/>
  <c r="C137" l="1"/>
  <c r="D137" s="1"/>
  <c r="C138" l="1"/>
  <c r="D138" s="1"/>
  <c r="C139" l="1"/>
  <c r="D139" s="1"/>
  <c r="C140" l="1"/>
  <c r="D140" s="1"/>
  <c r="C141" l="1"/>
  <c r="D141" s="1"/>
  <c r="C142" l="1"/>
  <c r="D142" s="1"/>
  <c r="C143" l="1"/>
  <c r="D143" s="1"/>
  <c r="C144" l="1"/>
  <c r="D144" s="1"/>
  <c r="C145" l="1"/>
  <c r="D145" s="1"/>
  <c r="C146" l="1"/>
  <c r="D146" s="1"/>
</calcChain>
</file>

<file path=xl/sharedStrings.xml><?xml version="1.0" encoding="utf-8"?>
<sst xmlns="http://schemas.openxmlformats.org/spreadsheetml/2006/main" count="333" uniqueCount="202">
  <si>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</si>
  <si>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</si>
  <si>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</si>
  <si>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</si>
  <si>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</si>
  <si>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</si>
  <si>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</si>
  <si>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</si>
  <si>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</si>
  <si>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</si>
  <si>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</si>
  <si>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</si>
  <si>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</si>
  <si>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</si>
  <si>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</si>
  <si>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</si>
  <si>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</si>
  <si>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</si>
  <si>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</si>
  <si>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</si>
  <si>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</si>
  <si>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</si>
  <si>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</si>
  <si>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</si>
  <si>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</si>
  <si>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</si>
  <si>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</si>
  <si>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</si>
  <si>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</si>
  <si>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</si>
  <si>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</si>
  <si>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</si>
  <si>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</si>
  <si>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</si>
  <si>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</si>
  <si>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</si>
  <si>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</si>
  <si>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</si>
  <si>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</si>
  <si>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</si>
  <si>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</si>
  <si>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</si>
  <si>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</si>
  <si>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</si>
  <si>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</si>
  <si>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</si>
  <si>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</si>
  <si>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</si>
  <si>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</si>
  <si>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</si>
  <si>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</si>
  <si>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</si>
  <si>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</si>
  <si>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</si>
  <si>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</si>
  <si>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</si>
  <si>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</si>
  <si>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</si>
  <si>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</si>
  <si>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</si>
  <si>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</si>
  <si>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</si>
  <si>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</si>
  <si>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</si>
  <si>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</si>
  <si>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</si>
  <si>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</si>
  <si>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</si>
  <si>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</si>
  <si>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</si>
  <si>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</si>
  <si>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</si>
  <si>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</si>
  <si>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</si>
  <si>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</si>
  <si>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</si>
  <si>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</si>
  <si>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</si>
  <si>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</si>
  <si>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</si>
  <si>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</si>
  <si>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</si>
  <si>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</si>
  <si>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</si>
  <si>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</si>
  <si>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</si>
  <si>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</si>
  <si>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</si>
  <si>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</si>
  <si>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</si>
  <si>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</si>
  <si>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</si>
  <si>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</si>
  <si>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</si>
  <si>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</si>
  <si>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</si>
  <si>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</si>
  <si>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</si>
  <si>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</si>
  <si>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</si>
  <si>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</si>
  <si>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</si>
  <si>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</si>
  <si>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</si>
  <si>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</si>
  <si>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</si>
  <si>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</si>
  <si>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</si>
  <si>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</si>
  <si>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</si>
  <si>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</si>
  <si>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</si>
  <si>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</si>
  <si>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</si>
  <si>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</si>
  <si>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</si>
  <si>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</si>
  <si>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</si>
  <si>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</si>
  <si>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</si>
  <si>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</si>
  <si>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</si>
  <si>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</si>
  <si>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</si>
  <si>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</si>
  <si>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</si>
  <si>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</si>
  <si>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</si>
  <si>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</si>
  <si>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</si>
  <si>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</si>
  <si>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</si>
  <si>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</si>
  <si>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</si>
  <si>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</si>
  <si>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</si>
  <si>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</si>
  <si>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</si>
  <si>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</si>
  <si>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</si>
  <si>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</si>
  <si>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</si>
  <si>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</si>
  <si>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</si>
  <si>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</si>
  <si>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</si>
  <si>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</si>
  <si>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</si>
  <si>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</si>
  <si>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</si>
  <si>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</si>
  <si>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</si>
  <si>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</si>
  <si>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</si>
  <si>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</si>
  <si>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</si>
  <si>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</si>
  <si>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nper</t>
  </si>
  <si>
    <t>interes annual</t>
  </si>
  <si>
    <t>Valor Retiro</t>
  </si>
  <si>
    <t>interes trimestral</t>
  </si>
  <si>
    <t>Este ejercicio, tiene como ejemplo,  Que uno presta $3,717,10, en un inicio Pero anualmente recibe $1000, anual Donde en total recibe $4000, junto  Con los intereses.</t>
  </si>
  <si>
    <t>Nper</t>
  </si>
  <si>
    <t>Tasa Anual</t>
  </si>
  <si>
    <t>tasa Mensual</t>
  </si>
  <si>
    <t>Pago</t>
  </si>
  <si>
    <t>INTERESES</t>
  </si>
  <si>
    <t>VALOR FUTURO</t>
  </si>
  <si>
    <t>Factura</t>
  </si>
  <si>
    <t>Interes anual</t>
  </si>
  <si>
    <t>VALOR A PAGAR</t>
  </si>
  <si>
    <t>VALOR RETIRO</t>
  </si>
  <si>
    <t>VALOR COSTARA</t>
  </si>
  <si>
    <t>Monto</t>
  </si>
  <si>
    <t>Int anual</t>
  </si>
  <si>
    <t>Int mes</t>
  </si>
  <si>
    <t>TASA DE INTERES</t>
  </si>
  <si>
    <t>VP</t>
  </si>
  <si>
    <t>Tasa deInteres</t>
  </si>
  <si>
    <t>Tasa de Int Mes</t>
  </si>
  <si>
    <t>VALOR PRESENTE</t>
  </si>
  <si>
    <t xml:space="preserve">Interes </t>
  </si>
  <si>
    <t>Saldo</t>
  </si>
  <si>
    <t>interes anual</t>
  </si>
  <si>
    <t>2000/12</t>
  </si>
  <si>
    <t>pago Mensual</t>
  </si>
  <si>
    <t>10 A)</t>
  </si>
  <si>
    <t>10 B)</t>
  </si>
  <si>
    <t>meses</t>
  </si>
  <si>
    <t>10 C)</t>
  </si>
  <si>
    <t>Tasa Interes</t>
  </si>
  <si>
    <t>Valor Actual</t>
  </si>
  <si>
    <t>Tasa Interes efectiva Mensual</t>
  </si>
  <si>
    <t>Tasa Inteners Efectiva Anual</t>
  </si>
  <si>
    <t>10 D)</t>
  </si>
  <si>
    <t>No puedo calcular la tasa efectiva anual debido a que se obtuvo 0%</t>
  </si>
  <si>
    <t>num periodos por dias</t>
  </si>
  <si>
    <t>dias</t>
  </si>
  <si>
    <t>36 dias</t>
  </si>
  <si>
    <t>28 dias</t>
  </si>
  <si>
    <t>Periodos (meses)</t>
  </si>
  <si>
    <t>Dos primeros meses</t>
  </si>
</sst>
</file>

<file path=xl/styles.xml><?xml version="1.0" encoding="utf-8"?>
<styleSheet xmlns="http://schemas.openxmlformats.org/spreadsheetml/2006/main">
  <numFmts count="9">
    <numFmt numFmtId="8" formatCode="&quot;$&quot;\ #,##0.00_);[Red]\(&quot;$&quot;\ #,##0.0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  <numFmt numFmtId="169" formatCode="0.0%"/>
  </numFmts>
  <fonts count="16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  <xf numFmtId="44" fontId="10" fillId="0" borderId="0" applyFont="0" applyFill="0" applyBorder="0" applyAlignment="0" applyProtection="0"/>
    <xf numFmtId="0" fontId="11" fillId="3" borderId="0" applyNumberFormat="0" applyBorder="0" applyAlignment="0" applyProtection="0"/>
  </cellStyleXfs>
  <cellXfs count="16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0" xfId="0" applyFont="1"/>
    <xf numFmtId="0" fontId="13" fillId="0" borderId="22" xfId="0" applyFont="1" applyBorder="1"/>
    <xf numFmtId="0" fontId="13" fillId="0" borderId="23" xfId="0" applyFont="1" applyBorder="1"/>
    <xf numFmtId="9" fontId="13" fillId="0" borderId="23" xfId="0" applyNumberFormat="1" applyFont="1" applyBorder="1"/>
    <xf numFmtId="10" fontId="14" fillId="0" borderId="23" xfId="2" applyNumberFormat="1" applyFont="1" applyBorder="1"/>
    <xf numFmtId="0" fontId="12" fillId="0" borderId="24" xfId="0" applyFont="1" applyBorder="1"/>
    <xf numFmtId="164" fontId="12" fillId="0" borderId="25" xfId="0" applyNumberFormat="1" applyFont="1" applyBorder="1"/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44" fontId="13" fillId="0" borderId="12" xfId="4" applyFont="1" applyBorder="1" applyAlignment="1">
      <alignment horizontal="center"/>
    </xf>
    <xf numFmtId="44" fontId="13" fillId="0" borderId="12" xfId="0" applyNumberFormat="1" applyFont="1" applyBorder="1" applyAlignment="1">
      <alignment horizontal="center"/>
    </xf>
    <xf numFmtId="44" fontId="12" fillId="0" borderId="12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2" xfId="0" applyFont="1" applyFill="1" applyBorder="1"/>
    <xf numFmtId="9" fontId="14" fillId="0" borderId="23" xfId="2" applyFont="1" applyBorder="1"/>
    <xf numFmtId="8" fontId="12" fillId="0" borderId="25" xfId="0" applyNumberFormat="1" applyFont="1" applyBorder="1"/>
    <xf numFmtId="9" fontId="13" fillId="0" borderId="23" xfId="0" applyNumberFormat="1" applyFont="1" applyBorder="1" applyAlignment="1">
      <alignment horizontal="right"/>
    </xf>
    <xf numFmtId="1" fontId="13" fillId="0" borderId="23" xfId="0" applyNumberFormat="1" applyFont="1" applyBorder="1"/>
    <xf numFmtId="9" fontId="13" fillId="0" borderId="0" xfId="0" applyNumberFormat="1" applyFont="1"/>
    <xf numFmtId="0" fontId="12" fillId="0" borderId="22" xfId="0" applyFont="1" applyBorder="1"/>
    <xf numFmtId="8" fontId="12" fillId="0" borderId="23" xfId="0" applyNumberFormat="1" applyFont="1" applyBorder="1"/>
    <xf numFmtId="0" fontId="13" fillId="0" borderId="23" xfId="0" applyFont="1" applyBorder="1" applyAlignment="1"/>
    <xf numFmtId="0" fontId="13" fillId="0" borderId="24" xfId="0" applyFont="1" applyBorder="1"/>
    <xf numFmtId="0" fontId="13" fillId="0" borderId="25" xfId="0" applyFont="1" applyBorder="1"/>
    <xf numFmtId="10" fontId="12" fillId="0" borderId="25" xfId="0" applyNumberFormat="1" applyFont="1" applyBorder="1"/>
    <xf numFmtId="0" fontId="13" fillId="0" borderId="23" xfId="0" applyNumberFormat="1" applyFont="1" applyBorder="1"/>
    <xf numFmtId="8" fontId="13" fillId="0" borderId="25" xfId="0" applyNumberFormat="1" applyFont="1" applyBorder="1"/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44" fontId="13" fillId="0" borderId="29" xfId="4" applyFont="1" applyBorder="1" applyAlignment="1">
      <alignment horizontal="center"/>
    </xf>
    <xf numFmtId="10" fontId="13" fillId="0" borderId="23" xfId="0" applyNumberFormat="1" applyFont="1" applyBorder="1"/>
    <xf numFmtId="0" fontId="13" fillId="0" borderId="0" xfId="0" applyFont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0" fontId="13" fillId="0" borderId="0" xfId="0" applyNumberFormat="1" applyFont="1" applyBorder="1"/>
    <xf numFmtId="0" fontId="13" fillId="0" borderId="0" xfId="0" applyFont="1" applyBorder="1"/>
    <xf numFmtId="0" fontId="13" fillId="0" borderId="12" xfId="0" applyFont="1" applyBorder="1"/>
    <xf numFmtId="0" fontId="13" fillId="0" borderId="12" xfId="0" applyFont="1" applyFill="1" applyBorder="1" applyAlignment="1">
      <alignment horizontal="center"/>
    </xf>
    <xf numFmtId="0" fontId="13" fillId="0" borderId="27" xfId="0" applyFont="1" applyBorder="1"/>
    <xf numFmtId="0" fontId="14" fillId="0" borderId="22" xfId="3" applyFont="1" applyBorder="1" applyAlignment="1">
      <alignment horizontal="left"/>
    </xf>
    <xf numFmtId="169" fontId="14" fillId="0" borderId="23" xfId="2" applyNumberFormat="1" applyFont="1" applyBorder="1"/>
    <xf numFmtId="10" fontId="14" fillId="0" borderId="23" xfId="2" applyNumberFormat="1" applyFont="1" applyBorder="1" applyAlignment="1">
      <alignment horizontal="center"/>
    </xf>
    <xf numFmtId="0" fontId="15" fillId="0" borderId="24" xfId="3" applyFont="1" applyFill="1" applyBorder="1" applyAlignment="1">
      <alignment horizontal="left"/>
    </xf>
    <xf numFmtId="10" fontId="15" fillId="0" borderId="25" xfId="2" applyNumberFormat="1" applyFont="1" applyBorder="1" applyAlignment="1">
      <alignment horizontal="center"/>
    </xf>
    <xf numFmtId="0" fontId="15" fillId="0" borderId="20" xfId="3" applyFont="1" applyFill="1" applyBorder="1" applyAlignment="1">
      <alignment horizontal="center"/>
    </xf>
    <xf numFmtId="0" fontId="15" fillId="0" borderId="26" xfId="3" applyFont="1" applyFill="1" applyBorder="1" applyAlignment="1">
      <alignment horizontal="center"/>
    </xf>
    <xf numFmtId="0" fontId="14" fillId="0" borderId="22" xfId="3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4" fillId="0" borderId="2" xfId="3" applyFont="1" applyBorder="1" applyAlignment="1">
      <alignment horizontal="left"/>
    </xf>
    <xf numFmtId="10" fontId="13" fillId="0" borderId="0" xfId="0" applyNumberFormat="1" applyFont="1" applyBorder="1" applyAlignment="1">
      <alignment horizontal="center"/>
    </xf>
    <xf numFmtId="169" fontId="14" fillId="0" borderId="0" xfId="2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5" fillId="0" borderId="2" xfId="3" applyFont="1" applyBorder="1" applyAlignment="1">
      <alignment horizontal="left"/>
    </xf>
    <xf numFmtId="9" fontId="15" fillId="0" borderId="0" xfId="2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9" fontId="13" fillId="0" borderId="0" xfId="0" applyNumberFormat="1" applyFont="1" applyBorder="1"/>
    <xf numFmtId="10" fontId="14" fillId="0" borderId="0" xfId="2" applyNumberFormat="1" applyFont="1" applyBorder="1"/>
    <xf numFmtId="0" fontId="15" fillId="0" borderId="33" xfId="3" applyFont="1" applyBorder="1" applyAlignment="1">
      <alignment horizontal="center"/>
    </xf>
    <xf numFmtId="0" fontId="15" fillId="0" borderId="14" xfId="3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15" fillId="0" borderId="34" xfId="3" applyFont="1" applyBorder="1" applyAlignment="1">
      <alignment horizontal="center" vertical="center"/>
    </xf>
    <xf numFmtId="166" fontId="13" fillId="0" borderId="12" xfId="0" applyNumberFormat="1" applyFont="1" applyBorder="1" applyAlignment="1">
      <alignment vertical="center"/>
    </xf>
    <xf numFmtId="0" fontId="15" fillId="0" borderId="35" xfId="3" applyFont="1" applyBorder="1" applyAlignment="1">
      <alignment horizontal="center" vertical="center"/>
    </xf>
    <xf numFmtId="166" fontId="13" fillId="0" borderId="36" xfId="0" applyNumberFormat="1" applyFont="1" applyBorder="1" applyAlignment="1">
      <alignment vertical="center"/>
    </xf>
    <xf numFmtId="0" fontId="11" fillId="3" borderId="34" xfId="5" applyBorder="1" applyAlignment="1">
      <alignment horizontal="center" vertical="center"/>
    </xf>
    <xf numFmtId="0" fontId="11" fillId="3" borderId="12" xfId="5" applyBorder="1" applyAlignment="1">
      <alignment vertical="center"/>
    </xf>
    <xf numFmtId="166" fontId="11" fillId="3" borderId="12" xfId="5" applyNumberFormat="1" applyBorder="1" applyAlignment="1">
      <alignment vertical="center"/>
    </xf>
  </cellXfs>
  <cellStyles count="6">
    <cellStyle name="Millares" xfId="1" builtinId="3"/>
    <cellStyle name="Moneda" xfId="4" builtinId="4"/>
    <cellStyle name="Neutral" xfId="5" builtinId="28"/>
    <cellStyle name="Normal" xfId="0" builtinId="0"/>
    <cellStyle name="Porcentual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40</xdr:row>
      <xdr:rowOff>73864</xdr:rowOff>
    </xdr:from>
    <xdr:to>
      <xdr:col>7</xdr:col>
      <xdr:colOff>382320</xdr:colOff>
      <xdr:row>40</xdr:row>
      <xdr:rowOff>83584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39</xdr:row>
      <xdr:rowOff>185299</xdr:rowOff>
    </xdr:from>
    <xdr:to>
      <xdr:col>4</xdr:col>
      <xdr:colOff>195270</xdr:colOff>
      <xdr:row>40</xdr:row>
      <xdr:rowOff>178759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40</xdr:row>
      <xdr:rowOff>127084</xdr:rowOff>
    </xdr:from>
    <xdr:to>
      <xdr:col>1</xdr:col>
      <xdr:colOff>775035</xdr:colOff>
      <xdr:row>44</xdr:row>
      <xdr:rowOff>163564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40</xdr:row>
      <xdr:rowOff>132094</xdr:rowOff>
    </xdr:from>
    <xdr:to>
      <xdr:col>8</xdr:col>
      <xdr:colOff>6600</xdr:colOff>
      <xdr:row>44</xdr:row>
      <xdr:rowOff>168574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39</xdr:row>
      <xdr:rowOff>175999</xdr:rowOff>
    </xdr:from>
    <xdr:to>
      <xdr:col>2</xdr:col>
      <xdr:colOff>732675</xdr:colOff>
      <xdr:row>41</xdr:row>
      <xdr:rowOff>37279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39</xdr:row>
      <xdr:rowOff>166249</xdr:rowOff>
    </xdr:from>
    <xdr:to>
      <xdr:col>6</xdr:col>
      <xdr:colOff>16575</xdr:colOff>
      <xdr:row>40</xdr:row>
      <xdr:rowOff>159709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28</xdr:row>
      <xdr:rowOff>150855</xdr:rowOff>
    </xdr:from>
    <xdr:to>
      <xdr:col>21</xdr:col>
      <xdr:colOff>308626</xdr:colOff>
      <xdr:row>35</xdr:row>
      <xdr:rowOff>10635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26</xdr:row>
      <xdr:rowOff>160626</xdr:rowOff>
    </xdr:from>
    <xdr:to>
      <xdr:col>24</xdr:col>
      <xdr:colOff>178350</xdr:colOff>
      <xdr:row>27</xdr:row>
      <xdr:rowOff>336726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29</xdr:row>
      <xdr:rowOff>17566</xdr:rowOff>
    </xdr:from>
    <xdr:to>
      <xdr:col>28</xdr:col>
      <xdr:colOff>524843</xdr:colOff>
      <xdr:row>30</xdr:row>
      <xdr:rowOff>53566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28</xdr:row>
      <xdr:rowOff>18954</xdr:rowOff>
    </xdr:from>
    <xdr:to>
      <xdr:col>23</xdr:col>
      <xdr:colOff>102290</xdr:colOff>
      <xdr:row>33</xdr:row>
      <xdr:rowOff>89394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26</xdr:row>
      <xdr:rowOff>155419</xdr:rowOff>
    </xdr:from>
    <xdr:to>
      <xdr:col>25</xdr:col>
      <xdr:colOff>296070</xdr:colOff>
      <xdr:row>27</xdr:row>
      <xdr:rowOff>331519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28</xdr:row>
      <xdr:rowOff>47429</xdr:rowOff>
    </xdr:from>
    <xdr:to>
      <xdr:col>24</xdr:col>
      <xdr:colOff>657167</xdr:colOff>
      <xdr:row>33</xdr:row>
      <xdr:rowOff>117869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64621</xdr:rowOff>
    </xdr:from>
    <xdr:to>
      <xdr:col>27</xdr:col>
      <xdr:colOff>436462</xdr:colOff>
      <xdr:row>27</xdr:row>
      <xdr:rowOff>431221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28</xdr:row>
      <xdr:rowOff>70267</xdr:rowOff>
    </xdr:from>
    <xdr:to>
      <xdr:col>26</xdr:col>
      <xdr:colOff>299530</xdr:colOff>
      <xdr:row>33</xdr:row>
      <xdr:rowOff>140707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17049</xdr:rowOff>
    </xdr:from>
    <xdr:to>
      <xdr:col>29</xdr:col>
      <xdr:colOff>249589</xdr:colOff>
      <xdr:row>27</xdr:row>
      <xdr:rowOff>383649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33</xdr:row>
      <xdr:rowOff>109854</xdr:rowOff>
    </xdr:from>
    <xdr:to>
      <xdr:col>25</xdr:col>
      <xdr:colOff>168775</xdr:colOff>
      <xdr:row>34</xdr:row>
      <xdr:rowOff>33834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45</xdr:row>
      <xdr:rowOff>95614</xdr:rowOff>
    </xdr:from>
    <xdr:to>
      <xdr:col>24</xdr:col>
      <xdr:colOff>667590</xdr:colOff>
      <xdr:row>46</xdr:row>
      <xdr:rowOff>87274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L86"/>
  <sheetViews>
    <sheetView topLeftCell="R52" zoomScale="90" zoomScaleNormal="90" workbookViewId="0">
      <selection activeCell="Z70" sqref="Z70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69" t="s">
        <v>0</v>
      </c>
      <c r="AU1" s="69"/>
      <c r="AV1" s="69"/>
      <c r="AW1" s="69"/>
      <c r="AX1" s="69"/>
    </row>
    <row r="2" spans="2:64">
      <c r="AT2" s="1"/>
      <c r="AW2" s="2"/>
      <c r="AX2" s="3"/>
    </row>
    <row r="3" spans="2:64">
      <c r="AH3" s="70" t="s">
        <v>1</v>
      </c>
      <c r="AI3" s="70"/>
      <c r="AJ3" s="70"/>
      <c r="AK3" s="70"/>
      <c r="AL3" s="70"/>
      <c r="AM3" s="70"/>
      <c r="AN3" s="70"/>
      <c r="AO3" s="70"/>
      <c r="AT3" s="1" t="s">
        <v>2</v>
      </c>
      <c r="AU3">
        <v>15000</v>
      </c>
      <c r="AW3" s="2"/>
      <c r="AX3" s="3"/>
      <c r="BA3" s="71" t="s">
        <v>3</v>
      </c>
      <c r="BB3" s="71"/>
      <c r="BC3" s="71"/>
      <c r="BF3" s="71" t="s">
        <v>4</v>
      </c>
      <c r="BG3" s="71"/>
      <c r="BH3" s="71"/>
      <c r="BJ3" s="71" t="s">
        <v>5</v>
      </c>
      <c r="BK3" s="71"/>
      <c r="BL3" s="71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72" t="s">
        <v>11</v>
      </c>
      <c r="C5" s="72"/>
      <c r="D5" s="72"/>
      <c r="E5" s="72"/>
      <c r="F5" s="72"/>
      <c r="G5" s="72"/>
      <c r="H5" s="72"/>
      <c r="J5" s="72" t="s">
        <v>12</v>
      </c>
      <c r="K5" s="72"/>
      <c r="L5" s="72"/>
      <c r="M5" s="72"/>
      <c r="N5" s="72"/>
      <c r="O5" s="72"/>
      <c r="P5" s="72"/>
      <c r="Q5" s="72"/>
      <c r="R5" s="72"/>
      <c r="U5" s="72" t="s">
        <v>13</v>
      </c>
      <c r="V5" s="72"/>
      <c r="W5" s="72"/>
      <c r="X5" s="72"/>
      <c r="Y5" s="72"/>
      <c r="Z5" s="72"/>
      <c r="AA5" s="72"/>
      <c r="AB5" s="72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73" t="s">
        <v>18</v>
      </c>
      <c r="AK6" s="73"/>
      <c r="AL6" s="73"/>
      <c r="AM6" s="73"/>
      <c r="AN6" s="73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74" t="s">
        <v>28</v>
      </c>
      <c r="AK7" s="74"/>
      <c r="AL7" s="74"/>
      <c r="AM7" s="74"/>
      <c r="AN7" s="74"/>
      <c r="AO7" s="74"/>
      <c r="AT7" s="75" t="s">
        <v>29</v>
      </c>
      <c r="AU7" s="75"/>
      <c r="AV7" s="75"/>
      <c r="AW7" s="75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74"/>
      <c r="AK8" s="74"/>
      <c r="AL8" s="74"/>
      <c r="AM8" s="74"/>
      <c r="AN8" s="74"/>
      <c r="AO8" s="74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73" t="s">
        <v>41</v>
      </c>
      <c r="W13" s="73"/>
      <c r="X13" s="73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73" t="s">
        <v>47</v>
      </c>
      <c r="C16" s="73"/>
      <c r="D16" s="73"/>
      <c r="E16" s="73"/>
      <c r="F16" s="73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76" t="s">
        <v>48</v>
      </c>
      <c r="AO16" s="76"/>
      <c r="AP16" s="76"/>
      <c r="AQ16" s="76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69" t="s">
        <v>49</v>
      </c>
      <c r="AI17" s="69"/>
      <c r="AJ17" s="69"/>
      <c r="AK17" s="69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134.2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161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77" t="s">
        <v>66</v>
      </c>
      <c r="M21" s="77"/>
      <c r="N21" s="77"/>
      <c r="O21" s="77"/>
      <c r="P21" s="77"/>
      <c r="Q21" s="77"/>
      <c r="R21" s="77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78" t="s">
        <v>71</v>
      </c>
      <c r="M22" s="78"/>
      <c r="N22" s="78"/>
      <c r="O22" s="78"/>
      <c r="P22" s="78"/>
      <c r="Q22" s="78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69" t="s">
        <v>76</v>
      </c>
      <c r="C26" s="69"/>
      <c r="D26" s="69"/>
      <c r="E26" s="69"/>
      <c r="F26" s="69"/>
      <c r="G26" s="69"/>
      <c r="H26" s="69"/>
      <c r="I26" s="69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79" t="s">
        <v>78</v>
      </c>
      <c r="D27" s="79"/>
      <c r="E27" s="79"/>
      <c r="F27" s="79"/>
      <c r="I27" s="3"/>
      <c r="U27" s="1" t="s">
        <v>79</v>
      </c>
      <c r="V27">
        <v>5000</v>
      </c>
      <c r="AF27" s="3"/>
      <c r="AH27" s="80" t="s">
        <v>80</v>
      </c>
      <c r="AI27" s="80"/>
      <c r="AJ27" s="80"/>
      <c r="AK27" s="80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79" t="s">
        <v>82</v>
      </c>
      <c r="E28" s="79"/>
      <c r="F28" s="79"/>
      <c r="G28" s="79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81" t="s">
        <v>88</v>
      </c>
      <c r="AU28" s="81"/>
      <c r="AV28" s="27" t="s">
        <v>89</v>
      </c>
      <c r="AX28" s="3"/>
    </row>
    <row r="29" spans="2:63">
      <c r="B29" s="1" t="s">
        <v>90</v>
      </c>
      <c r="C29" s="11">
        <v>42155</v>
      </c>
      <c r="D29" s="79" t="s">
        <v>91</v>
      </c>
      <c r="E29" s="79"/>
      <c r="F29" s="79"/>
      <c r="G29" s="79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81" t="s">
        <v>92</v>
      </c>
      <c r="AU29" s="81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81" t="s">
        <v>88</v>
      </c>
      <c r="AU30" s="81"/>
      <c r="AV30" s="5">
        <v>0.13</v>
      </c>
      <c r="AX30" s="3"/>
    </row>
    <row r="31" spans="2:63">
      <c r="B31" s="1" t="s">
        <v>45</v>
      </c>
      <c r="C31">
        <v>2</v>
      </c>
      <c r="D31" s="73" t="s">
        <v>47</v>
      </c>
      <c r="E31" s="73"/>
      <c r="F31" s="73"/>
      <c r="G31" s="73"/>
      <c r="H31" s="73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82" t="s">
        <v>100</v>
      </c>
      <c r="C34" s="82"/>
      <c r="D34" s="82"/>
      <c r="E34" s="82"/>
      <c r="F34" s="82"/>
      <c r="G34" s="82"/>
      <c r="H34" s="82"/>
      <c r="I34" s="82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82" t="s">
        <v>102</v>
      </c>
      <c r="C35" s="82"/>
      <c r="D35" s="82"/>
      <c r="E35" s="82"/>
      <c r="F35" s="82"/>
      <c r="G35" s="82"/>
      <c r="H35" s="82"/>
      <c r="I35" s="82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71" t="s">
        <v>105</v>
      </c>
      <c r="AU39" s="71"/>
      <c r="AV39" s="71"/>
      <c r="AW39" s="71"/>
      <c r="AX39" s="71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83" t="s">
        <v>106</v>
      </c>
      <c r="E43" s="83"/>
      <c r="F43" s="83"/>
      <c r="G43" s="13"/>
      <c r="H43" s="13"/>
      <c r="I43" s="14"/>
      <c r="AT43" s="1"/>
      <c r="AX43" s="3"/>
    </row>
    <row r="44" spans="2:50">
      <c r="U44" s="70" t="s">
        <v>107</v>
      </c>
      <c r="V44" s="70"/>
      <c r="W44" s="70"/>
      <c r="X44" s="70"/>
      <c r="Y44" s="70"/>
      <c r="Z44" s="70"/>
      <c r="AA44" s="70"/>
      <c r="AB44" s="70"/>
      <c r="AC44" s="70"/>
      <c r="AD44" s="70"/>
      <c r="AT44" s="1"/>
      <c r="AX44" s="3"/>
    </row>
    <row r="45" spans="2:50">
      <c r="U45" s="1"/>
      <c r="AD45" s="3"/>
      <c r="AH45" s="69" t="s">
        <v>108</v>
      </c>
      <c r="AI45" s="69"/>
      <c r="AJ45" s="69"/>
      <c r="AK45" s="69"/>
      <c r="AL45" s="69"/>
      <c r="AM45" s="69"/>
      <c r="AN45" s="69"/>
      <c r="AT45" s="1"/>
      <c r="AX45" s="3"/>
    </row>
    <row r="46" spans="2:50">
      <c r="U46" s="84" t="s">
        <v>109</v>
      </c>
      <c r="V46" s="84"/>
      <c r="W46" s="5">
        <v>5.1999999999999998E-2</v>
      </c>
      <c r="AD46" s="3"/>
      <c r="AH46" s="1"/>
      <c r="AN46" s="3"/>
      <c r="AO46" s="69" t="s">
        <v>110</v>
      </c>
      <c r="AP46" s="69"/>
      <c r="AQ46" s="69"/>
      <c r="AR46" s="69"/>
      <c r="AT46" s="85" t="s">
        <v>111</v>
      </c>
      <c r="AU46" s="85"/>
      <c r="AV46" s="85"/>
      <c r="AW46" s="85"/>
      <c r="AX46" s="3"/>
    </row>
    <row r="47" spans="2:50">
      <c r="U47" s="84" t="s">
        <v>112</v>
      </c>
      <c r="V47" s="84"/>
      <c r="W47">
        <v>2</v>
      </c>
      <c r="X47" s="77" t="s">
        <v>113</v>
      </c>
      <c r="Y47" s="77"/>
      <c r="Z47" s="77"/>
      <c r="AA47" s="77"/>
      <c r="AB47" s="77"/>
      <c r="AC47" s="77"/>
      <c r="AD47" s="77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86" t="s">
        <v>122</v>
      </c>
      <c r="AW48" s="86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87" t="s">
        <v>128</v>
      </c>
      <c r="V51" s="87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88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>AI55-AK55</f>
        <v>28773.201344939498</v>
      </c>
      <c r="AO55" s="49">
        <v>1</v>
      </c>
      <c r="AP55" s="88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69" t="s">
        <v>143</v>
      </c>
      <c r="V56" s="69"/>
      <c r="W56" s="69"/>
      <c r="X56" s="69"/>
      <c r="Y56" s="69"/>
      <c r="Z56" s="69"/>
      <c r="AH56" s="49">
        <v>2</v>
      </c>
      <c r="AI56" s="45">
        <f t="shared" si="5"/>
        <v>28773.201344939498</v>
      </c>
      <c r="AJ56" s="45">
        <f t="shared" ref="AJ56:AJ78" si="6">IPMT($AI$50,AH56,$AI$49,-$AM$54)</f>
        <v>46.756452185526683</v>
      </c>
      <c r="AK56" s="45">
        <f t="shared" ref="AK56:AK78" si="7">PPMT($AI$50,AH56,$AI$49,-$AM$54)</f>
        <v>1228.7922028749749</v>
      </c>
      <c r="AL56" s="45">
        <f t="shared" ref="AL56:AL78" si="8">PMT($AI$50,$AI$49,-$AI$47)</f>
        <v>1275.5486550605017</v>
      </c>
      <c r="AM56" s="51">
        <f t="shared" ref="AM56:AM78" si="9">AI56-AK56</f>
        <v>27544.409142064524</v>
      </c>
      <c r="AO56" s="49">
        <v>2</v>
      </c>
      <c r="AP56" s="88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84" t="s">
        <v>6</v>
      </c>
      <c r="V57" s="84"/>
      <c r="W57" s="5">
        <v>0.06</v>
      </c>
      <c r="Z57" s="3"/>
      <c r="AH57" s="49">
        <v>3</v>
      </c>
      <c r="AI57" s="45">
        <f t="shared" si="5"/>
        <v>27544.409142064524</v>
      </c>
      <c r="AJ57" s="45">
        <f>IPMT($AI$50,AH57,$AI$49,-$AM$54)</f>
        <v>44.759664855854858</v>
      </c>
      <c r="AK57" s="45">
        <f t="shared" si="7"/>
        <v>1230.7889902046468</v>
      </c>
      <c r="AL57" s="45">
        <f t="shared" si="8"/>
        <v>1275.5486550605017</v>
      </c>
      <c r="AM57" s="51">
        <f t="shared" si="9"/>
        <v>26313.620151859875</v>
      </c>
      <c r="AO57" s="49">
        <v>3</v>
      </c>
      <c r="AP57" s="88"/>
      <c r="AQ57" s="45">
        <f>SYD($AP$47,$AP$48,$AP$49,AO57)</f>
        <v>3927.2727272727275</v>
      </c>
      <c r="AR57" s="51"/>
      <c r="AT57" s="1"/>
      <c r="AX57" s="3"/>
    </row>
    <row r="58" spans="21:50">
      <c r="U58" s="84" t="s">
        <v>145</v>
      </c>
      <c r="V58" s="84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>IPMT($AI$50,AH58,$AI$49,-$AM$54)</f>
        <v>42.75963274677229</v>
      </c>
      <c r="AK58" s="45">
        <f t="shared" si="7"/>
        <v>1232.7890223137294</v>
      </c>
      <c r="AL58" s="45">
        <f t="shared" si="8"/>
        <v>1275.5486550605017</v>
      </c>
      <c r="AM58" s="51">
        <f t="shared" si="9"/>
        <v>25080.831129546146</v>
      </c>
      <c r="AO58" s="49">
        <v>4</v>
      </c>
      <c r="AP58" s="88"/>
      <c r="AQ58" s="45">
        <f t="shared" ref="AQ58:AQ64" si="10">SYD($AP$47,$AP$48,$AP$49,AO58)</f>
        <v>3436.3636363636365</v>
      </c>
      <c r="AR58" s="51"/>
      <c r="AT58" s="1"/>
      <c r="AX58" s="3"/>
    </row>
    <row r="59" spans="21:50">
      <c r="U59" s="84" t="s">
        <v>147</v>
      </c>
      <c r="V59" s="84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6"/>
        <v>40.756350585512486</v>
      </c>
      <c r="AK59" s="45">
        <f t="shared" si="7"/>
        <v>1234.7923044749891</v>
      </c>
      <c r="AL59" s="45">
        <f t="shared" si="8"/>
        <v>1275.5486550605017</v>
      </c>
      <c r="AM59" s="51">
        <f t="shared" si="9"/>
        <v>23846.038825071158</v>
      </c>
      <c r="AO59" s="49">
        <v>5</v>
      </c>
      <c r="AP59" s="88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6"/>
        <v>38.749813090740631</v>
      </c>
      <c r="AK60" s="45">
        <f t="shared" si="7"/>
        <v>1236.798841969761</v>
      </c>
      <c r="AL60" s="45">
        <f t="shared" si="8"/>
        <v>1275.5486550605017</v>
      </c>
      <c r="AM60" s="51">
        <f t="shared" si="9"/>
        <v>22609.239983101397</v>
      </c>
      <c r="AO60" s="49">
        <v>6</v>
      </c>
      <c r="AP60" s="88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6"/>
        <v>36.740014972539768</v>
      </c>
      <c r="AK61" s="45">
        <f t="shared" si="7"/>
        <v>1238.808640087962</v>
      </c>
      <c r="AL61" s="45">
        <f t="shared" si="8"/>
        <v>1275.5486550605017</v>
      </c>
      <c r="AM61" s="51">
        <f t="shared" si="9"/>
        <v>21370.431343013435</v>
      </c>
      <c r="AO61" s="49">
        <v>7</v>
      </c>
      <c r="AP61" s="88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89" t="s">
        <v>152</v>
      </c>
      <c r="AA62" s="89"/>
      <c r="AB62" s="89"/>
      <c r="AC62" s="89"/>
      <c r="AH62" s="49">
        <v>8</v>
      </c>
      <c r="AI62" s="45">
        <f t="shared" si="5"/>
        <v>21370.431343013435</v>
      </c>
      <c r="AJ62" s="45">
        <f t="shared" si="6"/>
        <v>34.726950932396825</v>
      </c>
      <c r="AK62" s="45">
        <f t="shared" si="7"/>
        <v>1240.8217041281048</v>
      </c>
      <c r="AL62" s="45">
        <f t="shared" si="8"/>
        <v>1275.5486550605017</v>
      </c>
      <c r="AM62" s="51">
        <f t="shared" si="9"/>
        <v>20129.609638885329</v>
      </c>
      <c r="AO62" s="49">
        <v>8</v>
      </c>
      <c r="AP62" s="88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6"/>
        <v>32.710615663188662</v>
      </c>
      <c r="AK63" s="45">
        <f t="shared" si="7"/>
        <v>1242.8380393973132</v>
      </c>
      <c r="AL63" s="45">
        <f t="shared" si="8"/>
        <v>1275.5486550605017</v>
      </c>
      <c r="AM63" s="51">
        <f t="shared" si="9"/>
        <v>18886.771599488016</v>
      </c>
      <c r="AO63" s="49">
        <v>9</v>
      </c>
      <c r="AP63" s="88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6"/>
        <v>30.69100384916803</v>
      </c>
      <c r="AK64" s="45">
        <f t="shared" si="7"/>
        <v>1244.8576512113336</v>
      </c>
      <c r="AL64" s="45">
        <f t="shared" si="8"/>
        <v>1275.5486550605017</v>
      </c>
      <c r="AM64" s="51">
        <f t="shared" si="9"/>
        <v>17641.913948276684</v>
      </c>
      <c r="AO64" s="49">
        <v>10</v>
      </c>
      <c r="AP64" s="88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6"/>
        <v>28.66811016594961</v>
      </c>
      <c r="AK65" s="45">
        <f t="shared" si="7"/>
        <v>1246.880544894552</v>
      </c>
      <c r="AL65" s="45">
        <f t="shared" si="8"/>
        <v>1275.5486550605017</v>
      </c>
      <c r="AM65" s="51">
        <f t="shared" si="9"/>
        <v>16395.033403382131</v>
      </c>
      <c r="AO65" s="52"/>
      <c r="AP65" s="88"/>
      <c r="AQ65" s="53"/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6"/>
        <v>26.641929280495962</v>
      </c>
      <c r="AK66" s="45">
        <f t="shared" si="7"/>
        <v>1248.9067257800057</v>
      </c>
      <c r="AL66" s="45">
        <f t="shared" si="8"/>
        <v>1275.5486550605017</v>
      </c>
      <c r="AM66" s="51">
        <f t="shared" si="9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6"/>
        <v>24.612455851103451</v>
      </c>
      <c r="AK67" s="45">
        <f t="shared" si="7"/>
        <v>1250.9361992093982</v>
      </c>
      <c r="AL67" s="45">
        <f t="shared" si="8"/>
        <v>1275.5486550605017</v>
      </c>
      <c r="AM67" s="51">
        <f t="shared" si="9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6"/>
        <v>22.579684527388185</v>
      </c>
      <c r="AK68" s="45">
        <f t="shared" si="7"/>
        <v>1252.9689705331134</v>
      </c>
      <c r="AL68" s="45">
        <f t="shared" si="8"/>
        <v>1275.5486550605017</v>
      </c>
      <c r="AM68" s="51">
        <f t="shared" si="9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6"/>
        <v>20.543609950271872</v>
      </c>
      <c r="AK69" s="45">
        <f t="shared" si="7"/>
        <v>1255.0050451102297</v>
      </c>
      <c r="AL69" s="45">
        <f t="shared" si="8"/>
        <v>1275.5486550605017</v>
      </c>
      <c r="AM69" s="51">
        <f t="shared" si="9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6"/>
        <v>18.504226751967749</v>
      </c>
      <c r="AK70" s="45">
        <f t="shared" si="7"/>
        <v>1257.044428308534</v>
      </c>
      <c r="AL70" s="45">
        <f t="shared" si="8"/>
        <v>1275.5486550605017</v>
      </c>
      <c r="AM70" s="51">
        <f t="shared" si="9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6"/>
        <v>16.461529555966379</v>
      </c>
      <c r="AK71" s="45">
        <f t="shared" si="7"/>
        <v>1259.0871255045352</v>
      </c>
      <c r="AL71" s="45">
        <f t="shared" si="8"/>
        <v>1275.5486550605017</v>
      </c>
      <c r="AM71" s="51">
        <f t="shared" si="9"/>
        <v>8871.0849089363146</v>
      </c>
      <c r="AO71" s="76" t="s">
        <v>153</v>
      </c>
      <c r="AP71" s="76"/>
      <c r="AQ71" s="76"/>
      <c r="AR71" s="76"/>
    </row>
    <row r="72" spans="21:44">
      <c r="AH72" s="49">
        <v>18</v>
      </c>
      <c r="AI72" s="45">
        <f t="shared" si="5"/>
        <v>8871.0849089363146</v>
      </c>
      <c r="AJ72" s="45">
        <f t="shared" si="6"/>
        <v>14.415512977021514</v>
      </c>
      <c r="AK72" s="45">
        <f t="shared" si="7"/>
        <v>1261.1331420834802</v>
      </c>
      <c r="AL72" s="45">
        <f t="shared" si="8"/>
        <v>1275.5486550605017</v>
      </c>
      <c r="AM72" s="51">
        <f t="shared" si="9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6"/>
        <v>12.366171621135857</v>
      </c>
      <c r="AK73" s="45">
        <f t="shared" si="7"/>
        <v>1263.1824834393658</v>
      </c>
      <c r="AL73" s="45">
        <f t="shared" si="8"/>
        <v>1275.5486550605017</v>
      </c>
      <c r="AM73" s="51">
        <f t="shared" si="9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6"/>
        <v>10.313500085546888</v>
      </c>
      <c r="AK74" s="45">
        <f t="shared" si="7"/>
        <v>1265.2351549749549</v>
      </c>
      <c r="AL74" s="45">
        <f t="shared" si="8"/>
        <v>1275.5486550605017</v>
      </c>
      <c r="AM74" s="51">
        <f t="shared" si="9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6"/>
        <v>8.2574929587125858</v>
      </c>
      <c r="AK75" s="45">
        <f t="shared" si="7"/>
        <v>1267.291162101789</v>
      </c>
      <c r="AL75" s="45">
        <f t="shared" si="8"/>
        <v>1275.5486550605017</v>
      </c>
      <c r="AM75" s="51">
        <f t="shared" si="9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6"/>
        <v>6.1981448202971787</v>
      </c>
      <c r="AK76" s="45">
        <f t="shared" si="7"/>
        <v>1269.3505102402044</v>
      </c>
      <c r="AL76" s="45">
        <f t="shared" si="8"/>
        <v>1275.5486550605017</v>
      </c>
      <c r="AM76" s="51">
        <f t="shared" si="9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6"/>
        <v>4.1354502411568461</v>
      </c>
      <c r="AK77" s="45">
        <f t="shared" si="7"/>
        <v>1271.4132048193446</v>
      </c>
      <c r="AL77" s="45">
        <f t="shared" si="8"/>
        <v>1275.5486550605017</v>
      </c>
      <c r="AM77" s="51">
        <f t="shared" si="9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6"/>
        <v>2.0694037833254115</v>
      </c>
      <c r="AK78" s="45">
        <f t="shared" si="7"/>
        <v>1273.4792512771762</v>
      </c>
      <c r="AL78" s="45">
        <f t="shared" si="8"/>
        <v>1275.5486550605017</v>
      </c>
      <c r="AM78" s="51">
        <f t="shared" si="9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2"/>
  <sheetViews>
    <sheetView tabSelected="1" topLeftCell="A205" zoomScale="130" zoomScaleNormal="130" workbookViewId="0">
      <selection activeCell="F210" sqref="F210"/>
    </sheetView>
  </sheetViews>
  <sheetFormatPr baseColWidth="10" defaultColWidth="9.140625" defaultRowHeight="15"/>
  <cols>
    <col min="1" max="1" width="13.140625" customWidth="1"/>
    <col min="2" max="2" width="12.42578125" customWidth="1"/>
    <col min="3" max="3" width="11.42578125" customWidth="1"/>
    <col min="4" max="4" width="12.140625" customWidth="1"/>
    <col min="5" max="5" width="10.85546875" customWidth="1"/>
    <col min="6" max="6" width="14.28515625" customWidth="1"/>
    <col min="7" max="1025" width="8.5703125"/>
  </cols>
  <sheetData>
    <row r="1" spans="1:7">
      <c r="A1" s="90">
        <v>1</v>
      </c>
      <c r="B1" s="91"/>
      <c r="C1" s="92"/>
      <c r="D1" s="92"/>
      <c r="E1" s="92"/>
      <c r="F1" s="92"/>
      <c r="G1" s="92"/>
    </row>
    <row r="2" spans="1:7">
      <c r="A2" s="93" t="s">
        <v>165</v>
      </c>
      <c r="B2" s="94">
        <v>1000</v>
      </c>
      <c r="C2" s="92"/>
      <c r="D2" s="92"/>
      <c r="E2" s="92"/>
      <c r="F2" s="92"/>
      <c r="G2" s="92"/>
    </row>
    <row r="3" spans="1:7">
      <c r="A3" s="93" t="s">
        <v>157</v>
      </c>
      <c r="B3" s="94">
        <v>9</v>
      </c>
      <c r="C3" s="92"/>
      <c r="D3" s="92"/>
      <c r="E3" s="92"/>
      <c r="F3" s="92"/>
      <c r="G3" s="92"/>
    </row>
    <row r="4" spans="1:7">
      <c r="A4" s="93" t="s">
        <v>183</v>
      </c>
      <c r="B4" s="95">
        <v>0.22</v>
      </c>
      <c r="C4" s="92"/>
      <c r="D4" s="92"/>
      <c r="E4" s="92"/>
      <c r="F4" s="92"/>
      <c r="G4" s="92"/>
    </row>
    <row r="5" spans="1:7">
      <c r="A5" s="93" t="s">
        <v>125</v>
      </c>
      <c r="B5" s="96">
        <f>B4/12</f>
        <v>1.8333333333333333E-2</v>
      </c>
      <c r="C5" s="92"/>
      <c r="D5" s="92"/>
      <c r="E5" s="92"/>
      <c r="F5" s="92"/>
      <c r="G5" s="92"/>
    </row>
    <row r="6" spans="1:7" ht="15.75" thickBot="1">
      <c r="A6" s="97" t="s">
        <v>171</v>
      </c>
      <c r="B6" s="98">
        <f>FV(B5,B3,-B2,)</f>
        <v>9689.0241596536216</v>
      </c>
      <c r="C6" s="92"/>
      <c r="D6" s="92"/>
      <c r="E6" s="92"/>
      <c r="F6" s="92"/>
      <c r="G6" s="92"/>
    </row>
    <row r="7" spans="1:7">
      <c r="A7" s="99" t="s">
        <v>162</v>
      </c>
      <c r="B7" s="99" t="s">
        <v>165</v>
      </c>
      <c r="C7" s="99" t="s">
        <v>181</v>
      </c>
      <c r="D7" s="99" t="s">
        <v>182</v>
      </c>
      <c r="E7" s="92"/>
      <c r="F7" s="92"/>
      <c r="G7" s="92"/>
    </row>
    <row r="8" spans="1:7">
      <c r="A8" s="99">
        <v>0</v>
      </c>
      <c r="B8" s="100">
        <v>0</v>
      </c>
      <c r="C8" s="100">
        <v>0</v>
      </c>
      <c r="D8" s="100">
        <v>0</v>
      </c>
      <c r="E8" s="92"/>
      <c r="F8" s="92"/>
      <c r="G8" s="92"/>
    </row>
    <row r="9" spans="1:7">
      <c r="A9" s="99">
        <v>1</v>
      </c>
      <c r="B9" s="101">
        <v>1000</v>
      </c>
      <c r="C9" s="100">
        <v>0</v>
      </c>
      <c r="D9" s="102">
        <f>B9</f>
        <v>1000</v>
      </c>
      <c r="E9" s="92"/>
      <c r="F9" s="92"/>
      <c r="G9" s="92"/>
    </row>
    <row r="10" spans="1:7">
      <c r="A10" s="99">
        <v>2</v>
      </c>
      <c r="B10" s="101">
        <v>1000</v>
      </c>
      <c r="C10" s="102">
        <f t="shared" ref="C10:C17" si="0">D9*$B$5</f>
        <v>18.333333333333332</v>
      </c>
      <c r="D10" s="102">
        <f>D9+B10+C10</f>
        <v>2018.3333333333333</v>
      </c>
      <c r="E10" s="92"/>
      <c r="F10" s="92"/>
      <c r="G10" s="92"/>
    </row>
    <row r="11" spans="1:7">
      <c r="A11" s="99">
        <v>3</v>
      </c>
      <c r="B11" s="101">
        <v>1000</v>
      </c>
      <c r="C11" s="102">
        <f t="shared" si="0"/>
        <v>37.00277777777778</v>
      </c>
      <c r="D11" s="102">
        <f t="shared" ref="D11:D17" si="1">D10+B11+C11</f>
        <v>3055.3361111111108</v>
      </c>
      <c r="E11" s="92"/>
      <c r="F11" s="92"/>
      <c r="G11" s="92"/>
    </row>
    <row r="12" spans="1:7">
      <c r="A12" s="99">
        <v>4</v>
      </c>
      <c r="B12" s="101">
        <v>1000</v>
      </c>
      <c r="C12" s="102">
        <f t="shared" si="0"/>
        <v>56.014495370370362</v>
      </c>
      <c r="D12" s="102">
        <f t="shared" si="1"/>
        <v>4111.350606481481</v>
      </c>
      <c r="E12" s="92"/>
      <c r="F12" s="92"/>
      <c r="G12" s="92"/>
    </row>
    <row r="13" spans="1:7">
      <c r="A13" s="99">
        <v>5</v>
      </c>
      <c r="B13" s="101">
        <v>1000</v>
      </c>
      <c r="C13" s="102">
        <f t="shared" si="0"/>
        <v>75.374761118827152</v>
      </c>
      <c r="D13" s="102">
        <f t="shared" si="1"/>
        <v>5186.7253676003083</v>
      </c>
      <c r="E13" s="92"/>
      <c r="F13" s="92"/>
      <c r="G13" s="92"/>
    </row>
    <row r="14" spans="1:7">
      <c r="A14" s="99">
        <v>6</v>
      </c>
      <c r="B14" s="101">
        <v>1000</v>
      </c>
      <c r="C14" s="102">
        <f t="shared" si="0"/>
        <v>95.089965072672314</v>
      </c>
      <c r="D14" s="102">
        <f t="shared" si="1"/>
        <v>6281.8153326729807</v>
      </c>
      <c r="E14" s="92"/>
      <c r="F14" s="92"/>
      <c r="G14" s="92"/>
    </row>
    <row r="15" spans="1:7">
      <c r="A15" s="99">
        <v>7</v>
      </c>
      <c r="B15" s="101">
        <v>1000</v>
      </c>
      <c r="C15" s="102">
        <f t="shared" si="0"/>
        <v>115.16661443233798</v>
      </c>
      <c r="D15" s="102">
        <f t="shared" si="1"/>
        <v>7396.9819471053188</v>
      </c>
      <c r="E15" s="92"/>
      <c r="F15" s="92"/>
      <c r="G15" s="92"/>
    </row>
    <row r="16" spans="1:7">
      <c r="A16" s="99">
        <v>8</v>
      </c>
      <c r="B16" s="101">
        <v>1000</v>
      </c>
      <c r="C16" s="102">
        <f t="shared" si="0"/>
        <v>135.61133569693084</v>
      </c>
      <c r="D16" s="102">
        <f>D15+B16+C16</f>
        <v>8532.5932828022505</v>
      </c>
      <c r="E16" s="92"/>
      <c r="F16" s="92"/>
      <c r="G16" s="92"/>
    </row>
    <row r="17" spans="1:7" ht="15.75" thickBot="1">
      <c r="A17" s="99">
        <v>9</v>
      </c>
      <c r="B17" s="101">
        <v>1000</v>
      </c>
      <c r="C17" s="102">
        <f t="shared" si="0"/>
        <v>156.43087685137459</v>
      </c>
      <c r="D17" s="103">
        <f t="shared" si="1"/>
        <v>9689.0241596536252</v>
      </c>
      <c r="E17" s="92"/>
      <c r="F17" s="92"/>
      <c r="G17" s="92"/>
    </row>
    <row r="18" spans="1:7">
      <c r="A18" s="90">
        <v>2</v>
      </c>
      <c r="B18" s="91"/>
      <c r="C18" s="92"/>
      <c r="D18" s="92"/>
      <c r="E18" s="92"/>
      <c r="F18" s="92"/>
      <c r="G18" s="92"/>
    </row>
    <row r="19" spans="1:7">
      <c r="A19" s="93" t="s">
        <v>165</v>
      </c>
      <c r="B19" s="94">
        <v>100000</v>
      </c>
      <c r="C19" s="92"/>
      <c r="D19" s="92"/>
      <c r="E19" s="92"/>
      <c r="F19" s="92"/>
      <c r="G19" s="92"/>
    </row>
    <row r="20" spans="1:7">
      <c r="A20" s="93" t="s">
        <v>157</v>
      </c>
      <c r="B20" s="94">
        <v>6</v>
      </c>
      <c r="C20" s="92"/>
      <c r="D20" s="92"/>
      <c r="E20" s="92"/>
      <c r="F20" s="92"/>
      <c r="G20" s="92"/>
    </row>
    <row r="21" spans="1:7">
      <c r="A21" s="93" t="s">
        <v>158</v>
      </c>
      <c r="B21" s="95">
        <v>0.24</v>
      </c>
      <c r="C21" s="92"/>
      <c r="D21" s="92"/>
      <c r="E21" s="92"/>
      <c r="F21" s="92"/>
      <c r="G21" s="92"/>
    </row>
    <row r="22" spans="1:7">
      <c r="A22" s="93" t="s">
        <v>160</v>
      </c>
      <c r="B22" s="96">
        <f>B21/4</f>
        <v>0.06</v>
      </c>
      <c r="C22" s="92"/>
      <c r="D22" s="92"/>
      <c r="E22" s="92"/>
      <c r="F22" s="92"/>
      <c r="G22" s="92"/>
    </row>
    <row r="23" spans="1:7" ht="15.75" thickBot="1">
      <c r="A23" s="97" t="s">
        <v>172</v>
      </c>
      <c r="B23" s="98">
        <f>FV(B22,B20,-B19,)</f>
        <v>697531.8537600009</v>
      </c>
      <c r="C23" s="92"/>
      <c r="D23" s="92"/>
      <c r="E23" s="92"/>
      <c r="F23" s="92"/>
      <c r="G23" s="92"/>
    </row>
    <row r="24" spans="1:7">
      <c r="A24" s="99" t="s">
        <v>162</v>
      </c>
      <c r="B24" s="99" t="s">
        <v>165</v>
      </c>
      <c r="C24" s="99" t="s">
        <v>181</v>
      </c>
      <c r="D24" s="99" t="s">
        <v>182</v>
      </c>
      <c r="E24" s="92"/>
      <c r="F24" s="92"/>
      <c r="G24" s="92"/>
    </row>
    <row r="25" spans="1:7">
      <c r="A25" s="99">
        <v>0</v>
      </c>
      <c r="B25" s="100">
        <v>0</v>
      </c>
      <c r="C25" s="100">
        <v>0</v>
      </c>
      <c r="D25" s="100">
        <v>0</v>
      </c>
      <c r="E25" s="92"/>
      <c r="F25" s="92"/>
      <c r="G25" s="92"/>
    </row>
    <row r="26" spans="1:7">
      <c r="A26" s="99">
        <v>1</v>
      </c>
      <c r="B26" s="101">
        <v>100000</v>
      </c>
      <c r="C26" s="100">
        <v>0</v>
      </c>
      <c r="D26" s="102">
        <f>B26</f>
        <v>100000</v>
      </c>
      <c r="E26" s="92"/>
      <c r="F26" s="92"/>
      <c r="G26" s="92"/>
    </row>
    <row r="27" spans="1:7">
      <c r="A27" s="99">
        <v>2</v>
      </c>
      <c r="B27" s="101">
        <v>100000</v>
      </c>
      <c r="C27" s="102">
        <f>D26*$B$22</f>
        <v>6000</v>
      </c>
      <c r="D27" s="102">
        <f>D26+B27+C27</f>
        <v>206000</v>
      </c>
      <c r="E27" s="92"/>
      <c r="F27" s="92"/>
      <c r="G27" s="92"/>
    </row>
    <row r="28" spans="1:7">
      <c r="A28" s="99">
        <v>3</v>
      </c>
      <c r="B28" s="101">
        <v>100000</v>
      </c>
      <c r="C28" s="102">
        <f t="shared" ref="C28:C31" si="2">D27*$B$22</f>
        <v>12360</v>
      </c>
      <c r="D28" s="102">
        <f t="shared" ref="D28:D31" si="3">D27+B28+C28</f>
        <v>318360</v>
      </c>
      <c r="E28" s="92"/>
      <c r="F28" s="92"/>
      <c r="G28" s="92"/>
    </row>
    <row r="29" spans="1:7">
      <c r="A29" s="99">
        <v>4</v>
      </c>
      <c r="B29" s="101">
        <v>100000</v>
      </c>
      <c r="C29" s="102">
        <f t="shared" si="2"/>
        <v>19101.599999999999</v>
      </c>
      <c r="D29" s="102">
        <f t="shared" si="3"/>
        <v>437461.6</v>
      </c>
      <c r="E29" s="92"/>
      <c r="F29" s="92"/>
      <c r="G29" s="92"/>
    </row>
    <row r="30" spans="1:7">
      <c r="A30" s="99">
        <v>5</v>
      </c>
      <c r="B30" s="101">
        <v>100000</v>
      </c>
      <c r="C30" s="102">
        <f t="shared" si="2"/>
        <v>26247.695999999996</v>
      </c>
      <c r="D30" s="102">
        <f t="shared" si="3"/>
        <v>563709.29599999997</v>
      </c>
      <c r="E30" s="92"/>
      <c r="F30" s="92"/>
      <c r="G30" s="92"/>
    </row>
    <row r="31" spans="1:7" ht="15.75" thickBot="1">
      <c r="A31" s="99">
        <v>6</v>
      </c>
      <c r="B31" s="101">
        <v>100000</v>
      </c>
      <c r="C31" s="102">
        <f t="shared" si="2"/>
        <v>33822.557759999996</v>
      </c>
      <c r="D31" s="103">
        <f t="shared" si="3"/>
        <v>697531.85375999997</v>
      </c>
      <c r="E31" s="92"/>
      <c r="F31" s="92"/>
      <c r="G31" s="92"/>
    </row>
    <row r="32" spans="1:7">
      <c r="A32" s="104">
        <v>3</v>
      </c>
      <c r="B32" s="105"/>
      <c r="C32" s="92"/>
      <c r="D32" s="92"/>
      <c r="E32" s="92"/>
      <c r="F32" s="92"/>
      <c r="G32" s="92"/>
    </row>
    <row r="33" spans="1:7">
      <c r="A33" s="106" t="s">
        <v>165</v>
      </c>
      <c r="B33" s="94">
        <v>40000</v>
      </c>
      <c r="C33" s="92"/>
      <c r="D33" s="92"/>
      <c r="E33" s="92"/>
      <c r="F33" s="92"/>
      <c r="G33" s="92"/>
    </row>
    <row r="34" spans="1:7">
      <c r="A34" s="93" t="s">
        <v>157</v>
      </c>
      <c r="B34" s="94">
        <v>6</v>
      </c>
      <c r="C34" s="92"/>
      <c r="D34" s="92"/>
      <c r="E34" s="92"/>
      <c r="F34" s="92"/>
      <c r="G34" s="92"/>
    </row>
    <row r="35" spans="1:7">
      <c r="A35" s="93" t="s">
        <v>158</v>
      </c>
      <c r="B35" s="95">
        <v>0.36</v>
      </c>
      <c r="C35" s="92"/>
      <c r="D35" s="92"/>
      <c r="E35" s="92"/>
      <c r="F35" s="92"/>
      <c r="G35" s="92"/>
    </row>
    <row r="36" spans="1:7">
      <c r="A36" s="93" t="s">
        <v>125</v>
      </c>
      <c r="B36" s="107">
        <f>B35/4</f>
        <v>0.09</v>
      </c>
      <c r="C36" s="92"/>
      <c r="D36" s="92"/>
      <c r="E36" s="92"/>
      <c r="F36" s="92"/>
      <c r="G36" s="92"/>
    </row>
    <row r="37" spans="1:7" ht="15.75" thickBot="1">
      <c r="A37" s="97" t="s">
        <v>159</v>
      </c>
      <c r="B37" s="108">
        <f>FV(B36,B34,-B33)</f>
        <v>300933.38259600027</v>
      </c>
      <c r="C37" s="92"/>
      <c r="D37" s="92"/>
      <c r="E37" s="92"/>
      <c r="F37" s="92"/>
      <c r="G37" s="92"/>
    </row>
    <row r="38" spans="1:7">
      <c r="A38" s="99" t="s">
        <v>162</v>
      </c>
      <c r="B38" s="99" t="s">
        <v>165</v>
      </c>
      <c r="C38" s="99" t="s">
        <v>181</v>
      </c>
      <c r="D38" s="99" t="s">
        <v>182</v>
      </c>
      <c r="E38" s="92"/>
      <c r="F38" s="92"/>
      <c r="G38" s="92"/>
    </row>
    <row r="39" spans="1:7">
      <c r="A39" s="99">
        <v>0</v>
      </c>
      <c r="B39" s="100">
        <v>0</v>
      </c>
      <c r="C39" s="100">
        <v>0</v>
      </c>
      <c r="D39" s="100">
        <v>0</v>
      </c>
      <c r="E39" s="92"/>
      <c r="F39" s="92"/>
      <c r="G39" s="92"/>
    </row>
    <row r="40" spans="1:7">
      <c r="A40" s="99">
        <v>1</v>
      </c>
      <c r="B40" s="101">
        <v>40000</v>
      </c>
      <c r="C40" s="100">
        <v>0</v>
      </c>
      <c r="D40" s="102">
        <f>B40</f>
        <v>40000</v>
      </c>
      <c r="E40" s="92"/>
      <c r="F40" s="92"/>
      <c r="G40" s="92"/>
    </row>
    <row r="41" spans="1:7">
      <c r="A41" s="99">
        <v>2</v>
      </c>
      <c r="B41" s="101">
        <v>40000</v>
      </c>
      <c r="C41" s="102">
        <f>D40*$B$36</f>
        <v>3600</v>
      </c>
      <c r="D41" s="102">
        <f>D40+B41+C41</f>
        <v>83600</v>
      </c>
      <c r="E41" s="92"/>
      <c r="F41" s="92"/>
      <c r="G41" s="92"/>
    </row>
    <row r="42" spans="1:7">
      <c r="A42" s="99">
        <v>3</v>
      </c>
      <c r="B42" s="101">
        <v>40000</v>
      </c>
      <c r="C42" s="102">
        <f t="shared" ref="C42:C45" si="4">D41*$B$36</f>
        <v>7524</v>
      </c>
      <c r="D42" s="102">
        <f t="shared" ref="D42:D45" si="5">D41+B42+C42</f>
        <v>131124</v>
      </c>
      <c r="E42" s="92"/>
      <c r="F42" s="92"/>
      <c r="G42" s="92"/>
    </row>
    <row r="43" spans="1:7">
      <c r="A43" s="99">
        <v>4</v>
      </c>
      <c r="B43" s="101">
        <v>40000</v>
      </c>
      <c r="C43" s="102">
        <f t="shared" si="4"/>
        <v>11801.16</v>
      </c>
      <c r="D43" s="102">
        <f t="shared" si="5"/>
        <v>182925.16</v>
      </c>
      <c r="E43" s="92"/>
      <c r="F43" s="92"/>
      <c r="G43" s="92"/>
    </row>
    <row r="44" spans="1:7">
      <c r="A44" s="99">
        <v>5</v>
      </c>
      <c r="B44" s="101">
        <v>40000</v>
      </c>
      <c r="C44" s="102">
        <f t="shared" si="4"/>
        <v>16463.2644</v>
      </c>
      <c r="D44" s="102">
        <f t="shared" si="5"/>
        <v>239388.42440000002</v>
      </c>
      <c r="E44" s="92"/>
      <c r="F44" s="92"/>
      <c r="G44" s="92"/>
    </row>
    <row r="45" spans="1:7" ht="15.75" thickBot="1">
      <c r="A45" s="99">
        <v>6</v>
      </c>
      <c r="B45" s="101">
        <v>40000</v>
      </c>
      <c r="C45" s="102">
        <f t="shared" si="4"/>
        <v>21544.958196</v>
      </c>
      <c r="D45" s="103">
        <f t="shared" si="5"/>
        <v>300933.38259600004</v>
      </c>
      <c r="E45" s="92"/>
      <c r="F45" s="92"/>
      <c r="G45" s="92"/>
    </row>
    <row r="46" spans="1:7">
      <c r="A46" s="104">
        <v>4</v>
      </c>
      <c r="B46" s="105"/>
      <c r="C46" s="92"/>
      <c r="D46" s="92"/>
      <c r="E46" s="92"/>
      <c r="F46" s="92"/>
      <c r="G46" s="92"/>
    </row>
    <row r="47" spans="1:7">
      <c r="A47" s="106" t="s">
        <v>3</v>
      </c>
      <c r="B47" s="94">
        <v>2000</v>
      </c>
      <c r="C47" s="92"/>
      <c r="D47" s="92"/>
      <c r="E47" s="92"/>
      <c r="F47" s="92"/>
      <c r="G47" s="92"/>
    </row>
    <row r="48" spans="1:7">
      <c r="A48" s="93" t="s">
        <v>164</v>
      </c>
      <c r="B48" s="109">
        <f>B51/12</f>
        <v>0.04</v>
      </c>
      <c r="C48" s="92"/>
      <c r="D48" s="92"/>
      <c r="E48" s="92"/>
      <c r="F48" s="92"/>
      <c r="G48" s="92"/>
    </row>
    <row r="49" spans="1:7">
      <c r="A49" s="93" t="s">
        <v>19</v>
      </c>
      <c r="B49" s="110">
        <v>1</v>
      </c>
      <c r="C49" s="92"/>
      <c r="D49" s="92"/>
      <c r="E49" s="92"/>
      <c r="F49" s="92"/>
      <c r="G49" s="92"/>
    </row>
    <row r="50" spans="1:7">
      <c r="A50" s="93" t="s">
        <v>162</v>
      </c>
      <c r="B50" s="110">
        <v>6</v>
      </c>
      <c r="C50" s="92"/>
      <c r="D50" s="92"/>
      <c r="E50" s="92"/>
      <c r="F50" s="92"/>
      <c r="G50" s="92"/>
    </row>
    <row r="51" spans="1:7">
      <c r="A51" s="93" t="s">
        <v>163</v>
      </c>
      <c r="B51" s="95">
        <v>0.48</v>
      </c>
      <c r="C51" s="92"/>
      <c r="D51" s="92"/>
      <c r="E51" s="92"/>
      <c r="F51" s="92"/>
      <c r="G51" s="92"/>
    </row>
    <row r="52" spans="1:7" ht="15.75" thickBot="1">
      <c r="A52" s="97" t="s">
        <v>166</v>
      </c>
      <c r="B52" s="108">
        <f>IPMT($B$48,B49,$B$50,-B47)</f>
        <v>80</v>
      </c>
      <c r="C52" s="111"/>
      <c r="D52" s="92"/>
      <c r="E52" s="92"/>
      <c r="F52" s="92"/>
      <c r="G52" s="92"/>
    </row>
    <row r="53" spans="1:7">
      <c r="A53" s="90">
        <v>5</v>
      </c>
      <c r="B53" s="91"/>
      <c r="C53" s="92"/>
      <c r="D53" s="92"/>
      <c r="E53" s="92"/>
      <c r="F53" s="92"/>
      <c r="G53" s="92"/>
    </row>
    <row r="54" spans="1:7">
      <c r="A54" s="93" t="s">
        <v>163</v>
      </c>
      <c r="B54" s="95">
        <v>0.3</v>
      </c>
      <c r="C54" s="92"/>
      <c r="D54" s="92"/>
      <c r="E54" s="92"/>
      <c r="F54" s="92"/>
      <c r="G54" s="92"/>
    </row>
    <row r="55" spans="1:7">
      <c r="A55" s="93" t="s">
        <v>162</v>
      </c>
      <c r="B55" s="94">
        <v>5</v>
      </c>
      <c r="C55" s="92"/>
      <c r="D55" s="92"/>
      <c r="E55" s="92"/>
      <c r="F55" s="92"/>
      <c r="G55" s="92"/>
    </row>
    <row r="56" spans="1:7">
      <c r="A56" s="93" t="s">
        <v>19</v>
      </c>
      <c r="B56" s="94">
        <v>2.5</v>
      </c>
      <c r="C56" s="92"/>
      <c r="D56" s="92"/>
      <c r="E56" s="92"/>
      <c r="F56" s="92"/>
      <c r="G56" s="92"/>
    </row>
    <row r="57" spans="1:7">
      <c r="A57" s="93" t="s">
        <v>165</v>
      </c>
      <c r="B57" s="94">
        <v>20000</v>
      </c>
      <c r="C57" s="92"/>
      <c r="D57" s="92"/>
      <c r="E57" s="92"/>
      <c r="F57" s="92"/>
      <c r="G57" s="92"/>
    </row>
    <row r="58" spans="1:7">
      <c r="A58" s="93" t="s">
        <v>164</v>
      </c>
      <c r="B58" s="107">
        <f>B54/2</f>
        <v>0.15</v>
      </c>
      <c r="C58" s="92"/>
      <c r="D58" s="92"/>
      <c r="E58" s="92"/>
      <c r="F58" s="92"/>
      <c r="G58" s="92"/>
    </row>
    <row r="59" spans="1:7">
      <c r="A59" s="112" t="s">
        <v>167</v>
      </c>
      <c r="B59" s="113">
        <f>FV(B58,B55,-B57)</f>
        <v>134847.62499999991</v>
      </c>
      <c r="C59" s="92"/>
      <c r="D59" s="92"/>
      <c r="E59" s="92"/>
      <c r="F59" s="92"/>
      <c r="G59" s="92"/>
    </row>
    <row r="60" spans="1:7" ht="15.75" thickBot="1">
      <c r="A60" s="97" t="s">
        <v>166</v>
      </c>
      <c r="B60" s="108">
        <f>IPMT(B58,B56,B55,-B57)</f>
        <v>2308.1447036302939</v>
      </c>
      <c r="C60" s="92"/>
      <c r="D60" s="92"/>
      <c r="E60" s="92"/>
      <c r="F60" s="92"/>
      <c r="G60" s="92"/>
    </row>
    <row r="61" spans="1:7">
      <c r="A61" s="99" t="s">
        <v>162</v>
      </c>
      <c r="B61" s="99" t="s">
        <v>165</v>
      </c>
      <c r="C61" s="99" t="s">
        <v>181</v>
      </c>
      <c r="D61" s="99" t="s">
        <v>182</v>
      </c>
      <c r="E61" s="92"/>
      <c r="F61" s="92"/>
      <c r="G61" s="92"/>
    </row>
    <row r="62" spans="1:7">
      <c r="A62" s="99">
        <v>0</v>
      </c>
      <c r="B62" s="100">
        <v>0</v>
      </c>
      <c r="C62" s="100">
        <v>0</v>
      </c>
      <c r="D62" s="100">
        <v>0</v>
      </c>
      <c r="E62" s="92"/>
      <c r="F62" s="92"/>
      <c r="G62" s="92"/>
    </row>
    <row r="63" spans="1:7">
      <c r="A63" s="99">
        <v>1</v>
      </c>
      <c r="B63" s="101">
        <v>20000</v>
      </c>
      <c r="C63" s="100">
        <v>0</v>
      </c>
      <c r="D63" s="102">
        <f>B63</f>
        <v>20000</v>
      </c>
      <c r="E63" s="92"/>
      <c r="F63" s="92"/>
      <c r="G63" s="92"/>
    </row>
    <row r="64" spans="1:7">
      <c r="A64" s="99">
        <v>2</v>
      </c>
      <c r="B64" s="101">
        <v>20000</v>
      </c>
      <c r="C64" s="102">
        <f>D63*$B$58</f>
        <v>3000</v>
      </c>
      <c r="D64" s="102">
        <f>D63+B64+C64</f>
        <v>43000</v>
      </c>
      <c r="E64" s="92"/>
      <c r="F64" s="92"/>
      <c r="G64" s="92"/>
    </row>
    <row r="65" spans="1:7">
      <c r="A65" s="99">
        <v>3</v>
      </c>
      <c r="B65" s="101">
        <v>20000</v>
      </c>
      <c r="C65" s="102">
        <f t="shared" ref="C65:C67" si="6">D64*$B$58</f>
        <v>6450</v>
      </c>
      <c r="D65" s="102">
        <f t="shared" ref="D65:D67" si="7">D64+B65+C65</f>
        <v>69450</v>
      </c>
      <c r="E65" s="92"/>
      <c r="F65" s="92"/>
      <c r="G65" s="92"/>
    </row>
    <row r="66" spans="1:7">
      <c r="A66" s="99">
        <v>4</v>
      </c>
      <c r="B66" s="101">
        <v>20000</v>
      </c>
      <c r="C66" s="102">
        <f t="shared" si="6"/>
        <v>10417.5</v>
      </c>
      <c r="D66" s="102">
        <f t="shared" si="7"/>
        <v>99867.5</v>
      </c>
      <c r="E66" s="92"/>
      <c r="F66" s="92"/>
      <c r="G66" s="92"/>
    </row>
    <row r="67" spans="1:7" ht="15.75" thickBot="1">
      <c r="A67" s="99">
        <v>5</v>
      </c>
      <c r="B67" s="101">
        <v>20000</v>
      </c>
      <c r="C67" s="102">
        <f t="shared" si="6"/>
        <v>14980.125</v>
      </c>
      <c r="D67" s="103">
        <f t="shared" si="7"/>
        <v>134847.625</v>
      </c>
      <c r="E67" s="92"/>
      <c r="F67" s="92"/>
      <c r="G67" s="92"/>
    </row>
    <row r="68" spans="1:7">
      <c r="A68" s="90">
        <v>6</v>
      </c>
      <c r="B68" s="91"/>
      <c r="C68" s="92"/>
      <c r="D68" s="92"/>
      <c r="E68" s="92"/>
      <c r="F68" s="92"/>
      <c r="G68" s="92"/>
    </row>
    <row r="69" spans="1:7">
      <c r="A69" s="93" t="s">
        <v>168</v>
      </c>
      <c r="B69" s="114">
        <v>40000</v>
      </c>
      <c r="C69" s="92"/>
      <c r="D69" s="92"/>
      <c r="E69" s="92"/>
      <c r="F69" s="92"/>
      <c r="G69" s="92"/>
    </row>
    <row r="70" spans="1:7">
      <c r="A70" s="93" t="s">
        <v>162</v>
      </c>
      <c r="B70" s="94">
        <v>10</v>
      </c>
      <c r="C70" s="92"/>
      <c r="D70" s="92"/>
      <c r="E70" s="92"/>
      <c r="F70" s="92"/>
      <c r="G70" s="92"/>
    </row>
    <row r="71" spans="1:7">
      <c r="A71" s="93" t="s">
        <v>169</v>
      </c>
      <c r="B71" s="95">
        <v>0.24</v>
      </c>
      <c r="C71" s="92"/>
      <c r="D71" s="92"/>
      <c r="E71" s="92"/>
      <c r="F71" s="92"/>
      <c r="G71" s="92"/>
    </row>
    <row r="72" spans="1:7">
      <c r="A72" s="93" t="s">
        <v>125</v>
      </c>
      <c r="B72" s="107">
        <f>B71/12</f>
        <v>0.02</v>
      </c>
      <c r="C72" s="92"/>
      <c r="D72" s="92"/>
      <c r="E72" s="92"/>
      <c r="F72" s="92"/>
      <c r="G72" s="92"/>
    </row>
    <row r="73" spans="1:7" ht="15.75" thickBot="1">
      <c r="A73" s="97" t="s">
        <v>170</v>
      </c>
      <c r="B73" s="108">
        <f>FV(B72,B70,-B69)</f>
        <v>437988.83998951415</v>
      </c>
      <c r="C73" s="92"/>
      <c r="D73" s="92"/>
      <c r="E73" s="92"/>
      <c r="F73" s="92"/>
      <c r="G73" s="92"/>
    </row>
    <row r="74" spans="1:7">
      <c r="A74" s="99" t="s">
        <v>162</v>
      </c>
      <c r="B74" s="99" t="s">
        <v>165</v>
      </c>
      <c r="C74" s="99" t="s">
        <v>181</v>
      </c>
      <c r="D74" s="99" t="s">
        <v>182</v>
      </c>
      <c r="E74" s="92"/>
      <c r="F74" s="92"/>
      <c r="G74" s="92"/>
    </row>
    <row r="75" spans="1:7">
      <c r="A75" s="99">
        <v>0</v>
      </c>
      <c r="B75" s="100">
        <v>0</v>
      </c>
      <c r="C75" s="100">
        <v>0</v>
      </c>
      <c r="D75" s="100">
        <v>0</v>
      </c>
      <c r="E75" s="92"/>
      <c r="F75" s="92"/>
      <c r="G75" s="92"/>
    </row>
    <row r="76" spans="1:7">
      <c r="A76" s="99">
        <v>1</v>
      </c>
      <c r="B76" s="101">
        <v>40000</v>
      </c>
      <c r="C76" s="100">
        <v>0</v>
      </c>
      <c r="D76" s="102">
        <f>B76</f>
        <v>40000</v>
      </c>
      <c r="E76" s="92"/>
      <c r="F76" s="92"/>
      <c r="G76" s="92"/>
    </row>
    <row r="77" spans="1:7">
      <c r="A77" s="99">
        <v>2</v>
      </c>
      <c r="B77" s="101">
        <v>40000</v>
      </c>
      <c r="C77" s="102">
        <f>D76*$B$72</f>
        <v>800</v>
      </c>
      <c r="D77" s="102">
        <f>D76+B77+C77</f>
        <v>80800</v>
      </c>
      <c r="E77" s="92"/>
      <c r="F77" s="92"/>
      <c r="G77" s="92"/>
    </row>
    <row r="78" spans="1:7">
      <c r="A78" s="99">
        <v>3</v>
      </c>
      <c r="B78" s="101">
        <v>40000</v>
      </c>
      <c r="C78" s="102">
        <f t="shared" ref="C78:C85" si="8">D77*$B$72</f>
        <v>1616</v>
      </c>
      <c r="D78" s="102">
        <f t="shared" ref="D78:D85" si="9">D77+B78+C78</f>
        <v>122416</v>
      </c>
      <c r="E78" s="92"/>
      <c r="F78" s="92"/>
      <c r="G78" s="92"/>
    </row>
    <row r="79" spans="1:7">
      <c r="A79" s="99">
        <v>4</v>
      </c>
      <c r="B79" s="101">
        <v>40000</v>
      </c>
      <c r="C79" s="102">
        <f t="shared" si="8"/>
        <v>2448.3200000000002</v>
      </c>
      <c r="D79" s="102">
        <f t="shared" si="9"/>
        <v>164864.32000000001</v>
      </c>
      <c r="E79" s="92"/>
      <c r="F79" s="92"/>
      <c r="G79" s="92"/>
    </row>
    <row r="80" spans="1:7">
      <c r="A80" s="99">
        <v>5</v>
      </c>
      <c r="B80" s="101">
        <v>40000</v>
      </c>
      <c r="C80" s="102">
        <f t="shared" si="8"/>
        <v>3297.2864000000004</v>
      </c>
      <c r="D80" s="102">
        <f t="shared" si="9"/>
        <v>208161.60640000002</v>
      </c>
      <c r="E80" s="92"/>
      <c r="F80" s="92"/>
      <c r="G80" s="92"/>
    </row>
    <row r="81" spans="1:7">
      <c r="A81" s="99">
        <v>6</v>
      </c>
      <c r="B81" s="101">
        <v>40000</v>
      </c>
      <c r="C81" s="102">
        <f t="shared" si="8"/>
        <v>4163.2321280000006</v>
      </c>
      <c r="D81" s="102">
        <f t="shared" si="9"/>
        <v>252324.83852800002</v>
      </c>
      <c r="E81" s="92"/>
      <c r="F81" s="92"/>
      <c r="G81" s="92"/>
    </row>
    <row r="82" spans="1:7">
      <c r="A82" s="99">
        <v>7</v>
      </c>
      <c r="B82" s="101">
        <v>40000</v>
      </c>
      <c r="C82" s="102">
        <f t="shared" si="8"/>
        <v>5046.4967705600002</v>
      </c>
      <c r="D82" s="102">
        <f t="shared" si="9"/>
        <v>297371.33529856004</v>
      </c>
      <c r="E82" s="92"/>
      <c r="F82" s="92"/>
      <c r="G82" s="92"/>
    </row>
    <row r="83" spans="1:7">
      <c r="A83" s="99">
        <v>8</v>
      </c>
      <c r="B83" s="101">
        <v>40000</v>
      </c>
      <c r="C83" s="102">
        <f t="shared" si="8"/>
        <v>5947.426705971201</v>
      </c>
      <c r="D83" s="102">
        <f t="shared" si="9"/>
        <v>343318.76200453122</v>
      </c>
      <c r="E83" s="92"/>
      <c r="F83" s="92"/>
      <c r="G83" s="92"/>
    </row>
    <row r="84" spans="1:7">
      <c r="A84" s="99">
        <v>9</v>
      </c>
      <c r="B84" s="101">
        <v>40000</v>
      </c>
      <c r="C84" s="102">
        <f t="shared" si="8"/>
        <v>6866.3752400906242</v>
      </c>
      <c r="D84" s="102">
        <f t="shared" si="9"/>
        <v>390185.13724462187</v>
      </c>
      <c r="E84" s="92"/>
      <c r="F84" s="92"/>
      <c r="G84" s="92"/>
    </row>
    <row r="85" spans="1:7" ht="15.75" thickBot="1">
      <c r="A85" s="99">
        <v>10</v>
      </c>
      <c r="B85" s="101">
        <v>40000</v>
      </c>
      <c r="C85" s="102">
        <f t="shared" si="8"/>
        <v>7803.7027448924373</v>
      </c>
      <c r="D85" s="103">
        <f t="shared" si="9"/>
        <v>437988.83998951432</v>
      </c>
      <c r="E85" s="92"/>
      <c r="F85" s="92"/>
      <c r="G85" s="92"/>
    </row>
    <row r="86" spans="1:7">
      <c r="A86" s="90">
        <v>7</v>
      </c>
      <c r="B86" s="91"/>
      <c r="C86" s="92"/>
      <c r="D86" s="92"/>
      <c r="E86" s="92"/>
      <c r="F86" s="92"/>
      <c r="G86" s="92"/>
    </row>
    <row r="87" spans="1:7">
      <c r="A87" s="93" t="s">
        <v>173</v>
      </c>
      <c r="B87" s="94">
        <v>80000</v>
      </c>
      <c r="C87" s="92"/>
      <c r="D87" s="92"/>
      <c r="E87" s="92"/>
      <c r="F87" s="92"/>
      <c r="G87" s="92"/>
    </row>
    <row r="88" spans="1:7">
      <c r="A88" s="93" t="s">
        <v>157</v>
      </c>
      <c r="B88" s="94">
        <v>8</v>
      </c>
      <c r="C88" s="92"/>
      <c r="D88" s="92"/>
      <c r="E88" s="92"/>
      <c r="F88" s="92"/>
      <c r="G88" s="92"/>
    </row>
    <row r="89" spans="1:7">
      <c r="A89" s="93" t="s">
        <v>174</v>
      </c>
      <c r="B89" s="107">
        <v>0.3</v>
      </c>
      <c r="C89" s="92"/>
      <c r="D89" s="92"/>
      <c r="E89" s="92"/>
      <c r="F89" s="92"/>
      <c r="G89" s="92"/>
    </row>
    <row r="90" spans="1:7">
      <c r="A90" s="93" t="s">
        <v>175</v>
      </c>
      <c r="B90" s="96">
        <f>B89/12</f>
        <v>2.4999999999999998E-2</v>
      </c>
      <c r="C90" s="92"/>
      <c r="D90" s="92"/>
      <c r="E90" s="92"/>
      <c r="F90" s="92"/>
      <c r="G90" s="92"/>
    </row>
    <row r="91" spans="1:7">
      <c r="A91" s="112" t="s">
        <v>180</v>
      </c>
      <c r="B91" s="113">
        <f>PV(B90,B88,B92,-B87)</f>
        <v>65659.725665047357</v>
      </c>
      <c r="C91" s="92"/>
      <c r="D91" s="92"/>
      <c r="E91" s="92"/>
      <c r="F91" s="92"/>
      <c r="G91" s="92"/>
    </row>
    <row r="92" spans="1:7" ht="15.75" thickBot="1">
      <c r="A92" s="115" t="s">
        <v>165</v>
      </c>
      <c r="B92" s="116">
        <v>0</v>
      </c>
      <c r="C92" s="92"/>
      <c r="D92" s="92"/>
      <c r="E92" s="92"/>
      <c r="F92" s="92"/>
      <c r="G92" s="92"/>
    </row>
    <row r="93" spans="1:7">
      <c r="A93" s="90">
        <v>8</v>
      </c>
      <c r="B93" s="91"/>
      <c r="C93" s="92"/>
      <c r="D93" s="92"/>
      <c r="E93" s="92"/>
      <c r="F93" s="92"/>
      <c r="G93" s="92"/>
    </row>
    <row r="94" spans="1:7">
      <c r="A94" s="93" t="s">
        <v>4</v>
      </c>
      <c r="B94" s="94">
        <v>2699.38</v>
      </c>
      <c r="C94" s="92"/>
      <c r="D94" s="92"/>
      <c r="E94" s="92"/>
      <c r="F94" s="92"/>
      <c r="G94" s="92"/>
    </row>
    <row r="95" spans="1:7">
      <c r="A95" s="93" t="s">
        <v>162</v>
      </c>
      <c r="B95" s="94">
        <v>360</v>
      </c>
      <c r="C95" s="92"/>
      <c r="D95" s="92"/>
      <c r="E95" s="92"/>
      <c r="F95" s="92"/>
      <c r="G95" s="92"/>
    </row>
    <row r="96" spans="1:7">
      <c r="A96" s="93" t="s">
        <v>3</v>
      </c>
      <c r="B96" s="94">
        <v>-2000</v>
      </c>
      <c r="C96" s="92"/>
      <c r="D96" s="92"/>
      <c r="E96" s="92"/>
      <c r="F96" s="92"/>
      <c r="G96" s="92"/>
    </row>
    <row r="97" spans="1:7">
      <c r="A97" s="93" t="s">
        <v>165</v>
      </c>
      <c r="B97" s="94">
        <v>0</v>
      </c>
      <c r="C97" s="92"/>
      <c r="D97" s="92"/>
      <c r="E97" s="92"/>
      <c r="F97" s="92"/>
      <c r="G97" s="92"/>
    </row>
    <row r="98" spans="1:7" ht="15.75" thickBot="1">
      <c r="A98" s="97" t="s">
        <v>176</v>
      </c>
      <c r="B98" s="117">
        <f>RATE(B95,B97,B96,B94)</f>
        <v>8.3333296373195871E-4</v>
      </c>
      <c r="C98" s="92"/>
      <c r="D98" s="92"/>
      <c r="E98" s="92"/>
      <c r="F98" s="92"/>
      <c r="G98" s="92"/>
    </row>
    <row r="99" spans="1:7">
      <c r="A99" s="90">
        <v>9</v>
      </c>
      <c r="B99" s="91"/>
      <c r="C99" s="92"/>
      <c r="D99" s="92"/>
      <c r="E99" s="92"/>
      <c r="F99" s="92"/>
      <c r="G99" s="92"/>
    </row>
    <row r="100" spans="1:7">
      <c r="A100" s="93" t="s">
        <v>157</v>
      </c>
      <c r="B100" s="94">
        <v>40</v>
      </c>
      <c r="C100" s="92"/>
      <c r="D100" s="92"/>
      <c r="E100" s="92"/>
      <c r="F100" s="92"/>
      <c r="G100" s="92"/>
    </row>
    <row r="101" spans="1:7">
      <c r="A101" s="93" t="s">
        <v>178</v>
      </c>
      <c r="B101" s="95">
        <v>0.28000000000000003</v>
      </c>
      <c r="C101" s="92"/>
      <c r="D101" s="92"/>
      <c r="E101" s="92"/>
      <c r="F101" s="92"/>
      <c r="G101" s="92"/>
    </row>
    <row r="102" spans="1:7">
      <c r="A102" s="93" t="s">
        <v>165</v>
      </c>
      <c r="B102" s="118">
        <v>1600</v>
      </c>
      <c r="C102" s="92"/>
      <c r="D102" s="92"/>
      <c r="E102" s="92"/>
      <c r="F102" s="92"/>
      <c r="G102" s="92"/>
    </row>
    <row r="103" spans="1:7">
      <c r="A103" s="93" t="s">
        <v>179</v>
      </c>
      <c r="B103" s="96">
        <f>B101/12</f>
        <v>2.3333333333333334E-2</v>
      </c>
      <c r="C103" s="92"/>
      <c r="D103" s="92"/>
      <c r="E103" s="92"/>
      <c r="F103" s="92"/>
      <c r="G103" s="92"/>
    </row>
    <row r="104" spans="1:7" ht="15.75" thickBot="1">
      <c r="A104" s="97" t="s">
        <v>167</v>
      </c>
      <c r="B104" s="119">
        <f>FV(B103,B100,-B102)</f>
        <v>103944.03426516861</v>
      </c>
      <c r="C104" s="92"/>
      <c r="D104" s="92"/>
      <c r="E104" s="92"/>
      <c r="F104" s="92"/>
      <c r="G104" s="92"/>
    </row>
    <row r="105" spans="1:7">
      <c r="A105" s="120" t="s">
        <v>162</v>
      </c>
      <c r="B105" s="120" t="s">
        <v>165</v>
      </c>
      <c r="C105" s="99" t="s">
        <v>181</v>
      </c>
      <c r="D105" s="99" t="s">
        <v>182</v>
      </c>
      <c r="E105" s="92"/>
      <c r="F105" s="92"/>
      <c r="G105" s="92"/>
    </row>
    <row r="106" spans="1:7">
      <c r="A106" s="99">
        <v>0</v>
      </c>
      <c r="B106" s="100">
        <v>0</v>
      </c>
      <c r="C106" s="100">
        <v>0</v>
      </c>
      <c r="D106" s="100">
        <v>0</v>
      </c>
      <c r="E106" s="92"/>
      <c r="F106" s="92"/>
      <c r="G106" s="92"/>
    </row>
    <row r="107" spans="1:7">
      <c r="A107" s="99">
        <v>1</v>
      </c>
      <c r="B107" s="101">
        <v>1600</v>
      </c>
      <c r="C107" s="100">
        <v>0</v>
      </c>
      <c r="D107" s="102">
        <f>B107</f>
        <v>1600</v>
      </c>
      <c r="E107" s="92"/>
      <c r="F107" s="92"/>
      <c r="G107" s="92"/>
    </row>
    <row r="108" spans="1:7">
      <c r="A108" s="99">
        <v>2</v>
      </c>
      <c r="B108" s="101">
        <v>1600</v>
      </c>
      <c r="C108" s="102">
        <f>D107*$B$103</f>
        <v>37.333333333333336</v>
      </c>
      <c r="D108" s="102">
        <f>D107+B108+C108</f>
        <v>3237.3333333333335</v>
      </c>
      <c r="E108" s="92"/>
      <c r="F108" s="92"/>
      <c r="G108" s="92"/>
    </row>
    <row r="109" spans="1:7">
      <c r="A109" s="99">
        <v>3</v>
      </c>
      <c r="B109" s="101">
        <v>1600</v>
      </c>
      <c r="C109" s="102">
        <f t="shared" ref="C109:C146" si="10">D108*$B$103</f>
        <v>75.537777777777791</v>
      </c>
      <c r="D109" s="102">
        <f t="shared" ref="D109:D146" si="11">D108+B109+C109</f>
        <v>4912.8711111111115</v>
      </c>
      <c r="E109" s="92"/>
      <c r="F109" s="92"/>
      <c r="G109" s="92"/>
    </row>
    <row r="110" spans="1:7">
      <c r="A110" s="99">
        <v>4</v>
      </c>
      <c r="B110" s="101">
        <v>1600</v>
      </c>
      <c r="C110" s="102">
        <f t="shared" si="10"/>
        <v>114.63365925925928</v>
      </c>
      <c r="D110" s="102">
        <f t="shared" si="11"/>
        <v>6627.5047703703713</v>
      </c>
      <c r="E110" s="92"/>
      <c r="F110" s="92"/>
      <c r="G110" s="92"/>
    </row>
    <row r="111" spans="1:7">
      <c r="A111" s="99">
        <v>5</v>
      </c>
      <c r="B111" s="101">
        <v>1600</v>
      </c>
      <c r="C111" s="102">
        <f t="shared" si="10"/>
        <v>154.64177797530866</v>
      </c>
      <c r="D111" s="102">
        <f t="shared" si="11"/>
        <v>8382.1465483456795</v>
      </c>
      <c r="E111" s="92"/>
      <c r="F111" s="92"/>
      <c r="G111" s="92"/>
    </row>
    <row r="112" spans="1:7">
      <c r="A112" s="99">
        <v>6</v>
      </c>
      <c r="B112" s="101">
        <v>1600</v>
      </c>
      <c r="C112" s="102">
        <f t="shared" si="10"/>
        <v>195.58341946139919</v>
      </c>
      <c r="D112" s="102">
        <f t="shared" si="11"/>
        <v>10177.729967807079</v>
      </c>
      <c r="E112" s="92"/>
      <c r="F112" s="92"/>
      <c r="G112" s="92"/>
    </row>
    <row r="113" spans="1:7">
      <c r="A113" s="99">
        <v>7</v>
      </c>
      <c r="B113" s="101">
        <v>1600</v>
      </c>
      <c r="C113" s="102">
        <f t="shared" si="10"/>
        <v>237.48036591549854</v>
      </c>
      <c r="D113" s="102">
        <f t="shared" si="11"/>
        <v>12015.210333722578</v>
      </c>
      <c r="E113" s="92"/>
      <c r="F113" s="92"/>
      <c r="G113" s="92"/>
    </row>
    <row r="114" spans="1:7">
      <c r="A114" s="99">
        <v>8</v>
      </c>
      <c r="B114" s="101">
        <v>1600</v>
      </c>
      <c r="C114" s="102">
        <f t="shared" si="10"/>
        <v>280.35490778686017</v>
      </c>
      <c r="D114" s="102">
        <f t="shared" si="11"/>
        <v>13895.565241509437</v>
      </c>
      <c r="E114" s="92"/>
      <c r="F114" s="92"/>
      <c r="G114" s="92"/>
    </row>
    <row r="115" spans="1:7">
      <c r="A115" s="99">
        <v>9</v>
      </c>
      <c r="B115" s="101">
        <v>1600</v>
      </c>
      <c r="C115" s="102">
        <f t="shared" si="10"/>
        <v>324.22985563522025</v>
      </c>
      <c r="D115" s="102">
        <f t="shared" si="11"/>
        <v>15819.795097144657</v>
      </c>
      <c r="E115" s="92"/>
      <c r="F115" s="92"/>
      <c r="G115" s="92"/>
    </row>
    <row r="116" spans="1:7">
      <c r="A116" s="99">
        <v>10</v>
      </c>
      <c r="B116" s="101">
        <v>1600</v>
      </c>
      <c r="C116" s="102">
        <f t="shared" si="10"/>
        <v>369.12855226670871</v>
      </c>
      <c r="D116" s="102">
        <f t="shared" si="11"/>
        <v>17788.923649411365</v>
      </c>
      <c r="E116" s="92"/>
      <c r="F116" s="92"/>
      <c r="G116" s="92"/>
    </row>
    <row r="117" spans="1:7">
      <c r="A117" s="99">
        <v>11</v>
      </c>
      <c r="B117" s="101">
        <v>1600</v>
      </c>
      <c r="C117" s="102">
        <f t="shared" si="10"/>
        <v>415.07488515293187</v>
      </c>
      <c r="D117" s="102">
        <f t="shared" si="11"/>
        <v>19803.998534564296</v>
      </c>
      <c r="E117" s="92"/>
      <c r="F117" s="92"/>
      <c r="G117" s="92"/>
    </row>
    <row r="118" spans="1:7">
      <c r="A118" s="99">
        <v>12</v>
      </c>
      <c r="B118" s="101">
        <v>1600</v>
      </c>
      <c r="C118" s="102">
        <f t="shared" si="10"/>
        <v>462.09329913983362</v>
      </c>
      <c r="D118" s="102">
        <f t="shared" si="11"/>
        <v>21866.091833704129</v>
      </c>
      <c r="E118" s="92"/>
      <c r="F118" s="92"/>
      <c r="G118" s="92"/>
    </row>
    <row r="119" spans="1:7">
      <c r="A119" s="99">
        <v>13</v>
      </c>
      <c r="B119" s="101">
        <v>1600</v>
      </c>
      <c r="C119" s="102">
        <f t="shared" si="10"/>
        <v>510.20880945309636</v>
      </c>
      <c r="D119" s="102">
        <f t="shared" si="11"/>
        <v>23976.300643157225</v>
      </c>
      <c r="E119" s="92"/>
      <c r="F119" s="92"/>
      <c r="G119" s="92"/>
    </row>
    <row r="120" spans="1:7">
      <c r="A120" s="99">
        <v>14</v>
      </c>
      <c r="B120" s="101">
        <v>1600</v>
      </c>
      <c r="C120" s="102">
        <f t="shared" si="10"/>
        <v>559.44701500700194</v>
      </c>
      <c r="D120" s="102">
        <f t="shared" si="11"/>
        <v>26135.747658164226</v>
      </c>
      <c r="E120" s="92"/>
      <c r="F120" s="92"/>
      <c r="G120" s="92"/>
    </row>
    <row r="121" spans="1:7">
      <c r="A121" s="99">
        <v>15</v>
      </c>
      <c r="B121" s="101">
        <v>1600</v>
      </c>
      <c r="C121" s="102">
        <f t="shared" si="10"/>
        <v>609.83411202383195</v>
      </c>
      <c r="D121" s="102">
        <f t="shared" si="11"/>
        <v>28345.581770188059</v>
      </c>
      <c r="E121" s="92"/>
      <c r="F121" s="92"/>
      <c r="G121" s="92"/>
    </row>
    <row r="122" spans="1:7">
      <c r="A122" s="99">
        <v>16</v>
      </c>
      <c r="B122" s="101">
        <v>1600</v>
      </c>
      <c r="C122" s="102">
        <f t="shared" si="10"/>
        <v>661.3969079710547</v>
      </c>
      <c r="D122" s="102">
        <f t="shared" si="11"/>
        <v>30606.978678159114</v>
      </c>
      <c r="E122" s="92"/>
      <c r="F122" s="92"/>
      <c r="G122" s="92"/>
    </row>
    <row r="123" spans="1:7">
      <c r="A123" s="99">
        <v>17</v>
      </c>
      <c r="B123" s="101">
        <v>1600</v>
      </c>
      <c r="C123" s="102">
        <f t="shared" si="10"/>
        <v>714.16283582371273</v>
      </c>
      <c r="D123" s="102">
        <f t="shared" si="11"/>
        <v>32921.141513982824</v>
      </c>
      <c r="E123" s="92"/>
      <c r="F123" s="92"/>
      <c r="G123" s="92"/>
    </row>
    <row r="124" spans="1:7">
      <c r="A124" s="99">
        <v>18</v>
      </c>
      <c r="B124" s="101">
        <v>1600</v>
      </c>
      <c r="C124" s="102">
        <f t="shared" si="10"/>
        <v>768.15996865959926</v>
      </c>
      <c r="D124" s="102">
        <f t="shared" si="11"/>
        <v>35289.301482642426</v>
      </c>
      <c r="E124" s="92"/>
      <c r="F124" s="92"/>
      <c r="G124" s="92"/>
    </row>
    <row r="125" spans="1:7">
      <c r="A125" s="99">
        <v>19</v>
      </c>
      <c r="B125" s="101">
        <v>1600</v>
      </c>
      <c r="C125" s="102">
        <f t="shared" si="10"/>
        <v>823.41703459499001</v>
      </c>
      <c r="D125" s="102">
        <f t="shared" si="11"/>
        <v>37712.718517237416</v>
      </c>
      <c r="E125" s="92"/>
      <c r="F125" s="92"/>
      <c r="G125" s="92"/>
    </row>
    <row r="126" spans="1:7">
      <c r="A126" s="99">
        <v>20</v>
      </c>
      <c r="B126" s="101">
        <v>1600</v>
      </c>
      <c r="C126" s="102">
        <f t="shared" si="10"/>
        <v>879.96343206887309</v>
      </c>
      <c r="D126" s="102">
        <f t="shared" si="11"/>
        <v>40192.681949306287</v>
      </c>
      <c r="E126" s="92"/>
      <c r="F126" s="92"/>
      <c r="G126" s="92"/>
    </row>
    <row r="127" spans="1:7">
      <c r="A127" s="99">
        <v>21</v>
      </c>
      <c r="B127" s="101">
        <v>1600</v>
      </c>
      <c r="C127" s="102">
        <f t="shared" si="10"/>
        <v>937.82924548381345</v>
      </c>
      <c r="D127" s="102">
        <f t="shared" si="11"/>
        <v>42730.511194790102</v>
      </c>
      <c r="E127" s="92"/>
      <c r="F127" s="92"/>
      <c r="G127" s="92"/>
    </row>
    <row r="128" spans="1:7">
      <c r="A128" s="99">
        <v>22</v>
      </c>
      <c r="B128" s="101">
        <v>1600</v>
      </c>
      <c r="C128" s="102">
        <f t="shared" si="10"/>
        <v>997.04526121176912</v>
      </c>
      <c r="D128" s="102">
        <f t="shared" si="11"/>
        <v>45327.556456001868</v>
      </c>
      <c r="E128" s="92"/>
      <c r="F128" s="92"/>
      <c r="G128" s="92"/>
    </row>
    <row r="129" spans="1:7">
      <c r="A129" s="99">
        <v>23</v>
      </c>
      <c r="B129" s="101">
        <v>1600</v>
      </c>
      <c r="C129" s="102">
        <f t="shared" si="10"/>
        <v>1057.6429839733769</v>
      </c>
      <c r="D129" s="102">
        <f t="shared" si="11"/>
        <v>47985.199439975244</v>
      </c>
      <c r="E129" s="92"/>
      <c r="F129" s="92"/>
      <c r="G129" s="92"/>
    </row>
    <row r="130" spans="1:7">
      <c r="A130" s="99">
        <v>24</v>
      </c>
      <c r="B130" s="101">
        <v>1600</v>
      </c>
      <c r="C130" s="102">
        <f t="shared" si="10"/>
        <v>1119.6546535994223</v>
      </c>
      <c r="D130" s="102">
        <f t="shared" si="11"/>
        <v>50704.854093574664</v>
      </c>
      <c r="E130" s="92"/>
      <c r="F130" s="92"/>
      <c r="G130" s="92"/>
    </row>
    <row r="131" spans="1:7">
      <c r="A131" s="99">
        <v>25</v>
      </c>
      <c r="B131" s="101">
        <v>1600</v>
      </c>
      <c r="C131" s="102">
        <f t="shared" si="10"/>
        <v>1183.1132621834088</v>
      </c>
      <c r="D131" s="102">
        <f t="shared" si="11"/>
        <v>53487.967355758075</v>
      </c>
      <c r="E131" s="92"/>
      <c r="F131" s="92"/>
      <c r="G131" s="92"/>
    </row>
    <row r="132" spans="1:7">
      <c r="A132" s="99">
        <v>26</v>
      </c>
      <c r="B132" s="101">
        <v>1600</v>
      </c>
      <c r="C132" s="102">
        <f t="shared" si="10"/>
        <v>1248.0525716343552</v>
      </c>
      <c r="D132" s="102">
        <f t="shared" si="11"/>
        <v>56336.01992739243</v>
      </c>
      <c r="E132" s="92"/>
      <c r="F132" s="92"/>
      <c r="G132" s="92"/>
    </row>
    <row r="133" spans="1:7">
      <c r="A133" s="99">
        <v>27</v>
      </c>
      <c r="B133" s="101">
        <v>1600</v>
      </c>
      <c r="C133" s="102">
        <f t="shared" si="10"/>
        <v>1314.5071316391568</v>
      </c>
      <c r="D133" s="102">
        <f t="shared" si="11"/>
        <v>59250.527059031585</v>
      </c>
      <c r="E133" s="92"/>
      <c r="F133" s="92"/>
      <c r="G133" s="92"/>
    </row>
    <row r="134" spans="1:7">
      <c r="A134" s="99">
        <v>28</v>
      </c>
      <c r="B134" s="101">
        <v>1600</v>
      </c>
      <c r="C134" s="102">
        <f t="shared" si="10"/>
        <v>1382.5122980440703</v>
      </c>
      <c r="D134" s="102">
        <f t="shared" si="11"/>
        <v>62233.039357075657</v>
      </c>
      <c r="E134" s="92"/>
      <c r="F134" s="92"/>
      <c r="G134" s="92"/>
    </row>
    <row r="135" spans="1:7">
      <c r="A135" s="99">
        <v>29</v>
      </c>
      <c r="B135" s="101">
        <v>1600</v>
      </c>
      <c r="C135" s="102">
        <f t="shared" si="10"/>
        <v>1452.1042516650987</v>
      </c>
      <c r="D135" s="102">
        <f t="shared" si="11"/>
        <v>65285.143608740756</v>
      </c>
      <c r="E135" s="92"/>
      <c r="F135" s="92"/>
      <c r="G135" s="92"/>
    </row>
    <row r="136" spans="1:7">
      <c r="A136" s="99">
        <v>30</v>
      </c>
      <c r="B136" s="101">
        <v>1600</v>
      </c>
      <c r="C136" s="102">
        <f t="shared" si="10"/>
        <v>1523.3200175372845</v>
      </c>
      <c r="D136" s="102">
        <f t="shared" si="11"/>
        <v>68408.463626278055</v>
      </c>
      <c r="E136" s="92"/>
      <c r="F136" s="92"/>
      <c r="G136" s="92"/>
    </row>
    <row r="137" spans="1:7">
      <c r="A137" s="99">
        <v>31</v>
      </c>
      <c r="B137" s="101">
        <v>1600</v>
      </c>
      <c r="C137" s="102">
        <f t="shared" si="10"/>
        <v>1596.1974846131548</v>
      </c>
      <c r="D137" s="102">
        <f t="shared" si="11"/>
        <v>71604.661110891204</v>
      </c>
      <c r="E137" s="92"/>
      <c r="F137" s="92"/>
      <c r="G137" s="92"/>
    </row>
    <row r="138" spans="1:7">
      <c r="A138" s="99">
        <v>32</v>
      </c>
      <c r="B138" s="101">
        <v>1600</v>
      </c>
      <c r="C138" s="102">
        <f t="shared" si="10"/>
        <v>1670.7754259207948</v>
      </c>
      <c r="D138" s="102">
        <f t="shared" si="11"/>
        <v>74875.436536812005</v>
      </c>
      <c r="E138" s="92"/>
      <c r="F138" s="92"/>
      <c r="G138" s="92"/>
    </row>
    <row r="139" spans="1:7">
      <c r="A139" s="99">
        <v>33</v>
      </c>
      <c r="B139" s="101">
        <v>1600</v>
      </c>
      <c r="C139" s="102">
        <f t="shared" si="10"/>
        <v>1747.0935191922802</v>
      </c>
      <c r="D139" s="102">
        <f t="shared" si="11"/>
        <v>78222.530056004282</v>
      </c>
      <c r="E139" s="92"/>
      <c r="F139" s="92"/>
      <c r="G139" s="92"/>
    </row>
    <row r="140" spans="1:7">
      <c r="A140" s="99">
        <v>34</v>
      </c>
      <c r="B140" s="101">
        <v>1600</v>
      </c>
      <c r="C140" s="102">
        <f t="shared" si="10"/>
        <v>1825.1923679734334</v>
      </c>
      <c r="D140" s="102">
        <f t="shared" si="11"/>
        <v>81647.722423977713</v>
      </c>
      <c r="E140" s="92"/>
      <c r="F140" s="92"/>
      <c r="G140" s="92"/>
    </row>
    <row r="141" spans="1:7">
      <c r="A141" s="99">
        <v>35</v>
      </c>
      <c r="B141" s="101">
        <v>1600</v>
      </c>
      <c r="C141" s="102">
        <f t="shared" si="10"/>
        <v>1905.1135232261468</v>
      </c>
      <c r="D141" s="102">
        <f t="shared" si="11"/>
        <v>85152.835947203857</v>
      </c>
      <c r="E141" s="92"/>
      <c r="F141" s="92"/>
      <c r="G141" s="92"/>
    </row>
    <row r="142" spans="1:7">
      <c r="A142" s="99">
        <v>36</v>
      </c>
      <c r="B142" s="101">
        <v>1600</v>
      </c>
      <c r="C142" s="102">
        <f t="shared" si="10"/>
        <v>1986.8995054347567</v>
      </c>
      <c r="D142" s="102">
        <f t="shared" si="11"/>
        <v>88739.735452638619</v>
      </c>
      <c r="E142" s="92"/>
      <c r="F142" s="92"/>
      <c r="G142" s="92"/>
    </row>
    <row r="143" spans="1:7">
      <c r="A143" s="99">
        <v>37</v>
      </c>
      <c r="B143" s="101">
        <v>1600</v>
      </c>
      <c r="C143" s="102">
        <f t="shared" si="10"/>
        <v>2070.5938272282347</v>
      </c>
      <c r="D143" s="102">
        <f t="shared" si="11"/>
        <v>92410.329279866855</v>
      </c>
      <c r="E143" s="92"/>
      <c r="F143" s="92"/>
      <c r="G143" s="92"/>
    </row>
    <row r="144" spans="1:7">
      <c r="A144" s="99">
        <v>38</v>
      </c>
      <c r="B144" s="101">
        <v>1600</v>
      </c>
      <c r="C144" s="102">
        <f t="shared" si="10"/>
        <v>2156.2410165302267</v>
      </c>
      <c r="D144" s="102">
        <f t="shared" si="11"/>
        <v>96166.570296397083</v>
      </c>
      <c r="E144" s="92"/>
      <c r="F144" s="92"/>
      <c r="G144" s="92"/>
    </row>
    <row r="145" spans="1:7">
      <c r="A145" s="99">
        <v>39</v>
      </c>
      <c r="B145" s="101">
        <v>1600</v>
      </c>
      <c r="C145" s="102">
        <f t="shared" si="10"/>
        <v>2243.8866402492654</v>
      </c>
      <c r="D145" s="102">
        <f t="shared" si="11"/>
        <v>100010.45693664635</v>
      </c>
      <c r="E145" s="92"/>
      <c r="F145" s="92"/>
      <c r="G145" s="92"/>
    </row>
    <row r="146" spans="1:7" ht="15.75" thickBot="1">
      <c r="A146" s="121">
        <v>40</v>
      </c>
      <c r="B146" s="122">
        <v>1600</v>
      </c>
      <c r="C146" s="102">
        <f t="shared" si="10"/>
        <v>2333.5773285217483</v>
      </c>
      <c r="D146" s="103">
        <f t="shared" si="11"/>
        <v>103944.0342651681</v>
      </c>
      <c r="E146" s="92"/>
      <c r="F146" s="92"/>
      <c r="G146" s="92"/>
    </row>
    <row r="147" spans="1:7">
      <c r="A147" s="90" t="s">
        <v>186</v>
      </c>
      <c r="B147" s="91"/>
      <c r="C147" s="92"/>
      <c r="D147" s="92"/>
      <c r="E147" s="92"/>
      <c r="F147" s="92"/>
      <c r="G147" s="92"/>
    </row>
    <row r="148" spans="1:7">
      <c r="A148" s="93" t="s">
        <v>42</v>
      </c>
      <c r="B148" s="123">
        <v>2.5000000000000001E-2</v>
      </c>
      <c r="C148" s="92"/>
      <c r="D148" s="92"/>
      <c r="E148" s="92"/>
      <c r="F148" s="92"/>
      <c r="G148" s="92"/>
    </row>
    <row r="149" spans="1:7">
      <c r="A149" s="93" t="s">
        <v>185</v>
      </c>
      <c r="B149" s="94">
        <v>166.67</v>
      </c>
      <c r="C149" s="124" t="s">
        <v>184</v>
      </c>
      <c r="D149" s="92"/>
      <c r="E149" s="92"/>
      <c r="F149" s="92"/>
      <c r="G149" s="92"/>
    </row>
    <row r="150" spans="1:7">
      <c r="A150" s="93" t="s">
        <v>44</v>
      </c>
      <c r="B150" s="94">
        <v>12</v>
      </c>
      <c r="C150" s="92"/>
      <c r="D150" s="92"/>
      <c r="E150" s="92"/>
      <c r="F150" s="92"/>
      <c r="G150" s="92"/>
    </row>
    <row r="151" spans="1:7" ht="15.75" thickBot="1">
      <c r="A151" s="97" t="s">
        <v>167</v>
      </c>
      <c r="B151" s="108">
        <f>FV(B148,B150,-B149)</f>
        <v>2299.3048134852161</v>
      </c>
      <c r="C151" s="92"/>
      <c r="D151" s="92"/>
      <c r="E151" s="92"/>
      <c r="F151" s="92"/>
      <c r="G151" s="92"/>
    </row>
    <row r="152" spans="1:7">
      <c r="A152" s="120" t="s">
        <v>162</v>
      </c>
      <c r="B152" s="120" t="s">
        <v>165</v>
      </c>
      <c r="C152" s="99" t="s">
        <v>181</v>
      </c>
      <c r="D152" s="99" t="s">
        <v>182</v>
      </c>
      <c r="E152" s="92"/>
      <c r="F152" s="92"/>
      <c r="G152" s="92"/>
    </row>
    <row r="153" spans="1:7">
      <c r="A153" s="99">
        <v>0</v>
      </c>
      <c r="B153" s="100">
        <v>0</v>
      </c>
      <c r="C153" s="100">
        <v>0</v>
      </c>
      <c r="D153" s="100">
        <v>0</v>
      </c>
      <c r="E153" s="92"/>
      <c r="F153" s="92"/>
      <c r="G153" s="92"/>
    </row>
    <row r="154" spans="1:7">
      <c r="A154" s="99">
        <v>1</v>
      </c>
      <c r="B154" s="101">
        <v>166.67</v>
      </c>
      <c r="C154" s="100">
        <v>0</v>
      </c>
      <c r="D154" s="102">
        <f>B154</f>
        <v>166.67</v>
      </c>
      <c r="E154" s="92"/>
      <c r="F154" s="92"/>
      <c r="G154" s="92"/>
    </row>
    <row r="155" spans="1:7">
      <c r="A155" s="99">
        <v>2</v>
      </c>
      <c r="B155" s="101">
        <v>166.67</v>
      </c>
      <c r="C155" s="102">
        <f>D154*$B$148</f>
        <v>4.1667499999999995</v>
      </c>
      <c r="D155" s="102">
        <f>D154+B155+C155</f>
        <v>337.50674999999995</v>
      </c>
      <c r="E155" s="92"/>
      <c r="F155" s="92"/>
      <c r="G155" s="92"/>
    </row>
    <row r="156" spans="1:7">
      <c r="A156" s="99">
        <v>3</v>
      </c>
      <c r="B156" s="101">
        <v>166.67</v>
      </c>
      <c r="C156" s="102">
        <f t="shared" ref="C156:C165" si="12">D155*$B$148</f>
        <v>8.4376687499999985</v>
      </c>
      <c r="D156" s="102">
        <f t="shared" ref="D156:D165" si="13">D155+B156+C156</f>
        <v>512.61441874999991</v>
      </c>
      <c r="E156" s="92"/>
      <c r="F156" s="92"/>
      <c r="G156" s="92"/>
    </row>
    <row r="157" spans="1:7">
      <c r="A157" s="99">
        <v>4</v>
      </c>
      <c r="B157" s="101">
        <v>166.67</v>
      </c>
      <c r="C157" s="102">
        <f t="shared" si="12"/>
        <v>12.815360468749999</v>
      </c>
      <c r="D157" s="102">
        <f t="shared" si="13"/>
        <v>692.09977921874986</v>
      </c>
      <c r="E157" s="92"/>
      <c r="F157" s="92"/>
      <c r="G157" s="92"/>
    </row>
    <row r="158" spans="1:7">
      <c r="A158" s="99">
        <v>5</v>
      </c>
      <c r="B158" s="101">
        <v>166.67</v>
      </c>
      <c r="C158" s="102">
        <f t="shared" si="12"/>
        <v>17.302494480468749</v>
      </c>
      <c r="D158" s="102">
        <f t="shared" si="13"/>
        <v>876.07227369921861</v>
      </c>
      <c r="E158" s="92"/>
      <c r="F158" s="92"/>
      <c r="G158" s="92"/>
    </row>
    <row r="159" spans="1:7">
      <c r="A159" s="99">
        <v>6</v>
      </c>
      <c r="B159" s="101">
        <v>166.67</v>
      </c>
      <c r="C159" s="102">
        <f t="shared" si="12"/>
        <v>21.901806842480468</v>
      </c>
      <c r="D159" s="102">
        <f t="shared" si="13"/>
        <v>1064.6440805416992</v>
      </c>
      <c r="E159" s="92"/>
      <c r="F159" s="92"/>
      <c r="G159" s="92"/>
    </row>
    <row r="160" spans="1:7">
      <c r="A160" s="99">
        <v>7</v>
      </c>
      <c r="B160" s="101">
        <v>166.67</v>
      </c>
      <c r="C160" s="102">
        <f t="shared" si="12"/>
        <v>26.616102013542481</v>
      </c>
      <c r="D160" s="102">
        <f t="shared" si="13"/>
        <v>1257.9301825552418</v>
      </c>
      <c r="E160" s="92"/>
      <c r="F160" s="92"/>
      <c r="G160" s="92"/>
    </row>
    <row r="161" spans="1:7">
      <c r="A161" s="99">
        <v>8</v>
      </c>
      <c r="B161" s="101">
        <v>166.67</v>
      </c>
      <c r="C161" s="102">
        <f t="shared" si="12"/>
        <v>31.448254563881047</v>
      </c>
      <c r="D161" s="102">
        <f t="shared" si="13"/>
        <v>1456.0484371191228</v>
      </c>
      <c r="E161" s="92"/>
      <c r="F161" s="92"/>
      <c r="G161" s="92"/>
    </row>
    <row r="162" spans="1:7">
      <c r="A162" s="99">
        <v>9</v>
      </c>
      <c r="B162" s="101">
        <v>166.67</v>
      </c>
      <c r="C162" s="102">
        <f t="shared" si="12"/>
        <v>36.40121092797807</v>
      </c>
      <c r="D162" s="102">
        <f t="shared" si="13"/>
        <v>1659.119648047101</v>
      </c>
      <c r="E162" s="92"/>
      <c r="F162" s="92"/>
      <c r="G162" s="92"/>
    </row>
    <row r="163" spans="1:7">
      <c r="A163" s="99">
        <v>10</v>
      </c>
      <c r="B163" s="101">
        <v>166.67</v>
      </c>
      <c r="C163" s="102">
        <f t="shared" si="12"/>
        <v>41.477991201177531</v>
      </c>
      <c r="D163" s="102">
        <f t="shared" si="13"/>
        <v>1867.2676392482786</v>
      </c>
      <c r="E163" s="92"/>
      <c r="F163" s="92"/>
      <c r="G163" s="92"/>
    </row>
    <row r="164" spans="1:7">
      <c r="A164" s="99">
        <v>11</v>
      </c>
      <c r="B164" s="101">
        <v>166.67</v>
      </c>
      <c r="C164" s="102">
        <f t="shared" si="12"/>
        <v>46.68169098120697</v>
      </c>
      <c r="D164" s="102">
        <f t="shared" si="13"/>
        <v>2080.6193302294855</v>
      </c>
      <c r="E164" s="92"/>
      <c r="F164" s="92"/>
      <c r="G164" s="92"/>
    </row>
    <row r="165" spans="1:7">
      <c r="A165" s="99">
        <v>12</v>
      </c>
      <c r="B165" s="101">
        <v>166.67</v>
      </c>
      <c r="C165" s="102">
        <f t="shared" si="12"/>
        <v>52.015483255737138</v>
      </c>
      <c r="D165" s="103">
        <f t="shared" si="13"/>
        <v>2299.3048134852229</v>
      </c>
      <c r="E165" s="92"/>
      <c r="F165" s="92"/>
      <c r="G165" s="92"/>
    </row>
    <row r="166" spans="1:7" ht="15.75" thickBot="1">
      <c r="A166" s="125" t="s">
        <v>187</v>
      </c>
      <c r="B166" s="125"/>
      <c r="C166" s="125"/>
      <c r="D166" s="125"/>
      <c r="E166" s="125"/>
      <c r="F166" s="92"/>
      <c r="G166" s="92"/>
    </row>
    <row r="167" spans="1:7">
      <c r="A167" s="126" t="s">
        <v>143</v>
      </c>
      <c r="B167" s="127"/>
      <c r="C167" s="127"/>
      <c r="D167" s="127"/>
      <c r="E167" s="128"/>
      <c r="F167" s="92"/>
      <c r="G167" s="92"/>
    </row>
    <row r="168" spans="1:7">
      <c r="A168" s="129" t="s">
        <v>6</v>
      </c>
      <c r="B168" s="130"/>
      <c r="C168" s="131">
        <v>2.5000000000000001E-2</v>
      </c>
      <c r="D168" s="132"/>
      <c r="E168" s="94"/>
      <c r="F168" s="92"/>
      <c r="G168" s="92"/>
    </row>
    <row r="169" spans="1:7">
      <c r="A169" s="129" t="s">
        <v>145</v>
      </c>
      <c r="B169" s="130"/>
      <c r="C169" s="132">
        <v>12</v>
      </c>
      <c r="D169" s="132" t="s">
        <v>188</v>
      </c>
      <c r="E169" s="94"/>
      <c r="F169" s="92"/>
      <c r="G169" s="92"/>
    </row>
    <row r="170" spans="1:7">
      <c r="A170" s="129" t="s">
        <v>177</v>
      </c>
      <c r="B170" s="130"/>
      <c r="C170" s="132">
        <v>2000</v>
      </c>
      <c r="D170" s="132"/>
      <c r="E170" s="94"/>
      <c r="F170" s="92"/>
      <c r="G170" s="92"/>
    </row>
    <row r="171" spans="1:7">
      <c r="A171" s="93"/>
      <c r="B171" s="99" t="s">
        <v>21</v>
      </c>
      <c r="C171" s="99" t="s">
        <v>150</v>
      </c>
      <c r="D171" s="132"/>
      <c r="E171" s="94"/>
      <c r="F171" s="92"/>
      <c r="G171" s="92"/>
    </row>
    <row r="172" spans="1:7">
      <c r="A172" s="93"/>
      <c r="B172" s="100">
        <v>1</v>
      </c>
      <c r="C172" s="133">
        <f t="shared" ref="C172:C183" si="14">ISPMT($C$112,B172,$C$113,$C$114)</f>
        <v>-54601.877612293523</v>
      </c>
      <c r="D172" s="132"/>
      <c r="E172" s="94"/>
      <c r="F172" s="92"/>
      <c r="G172" s="92"/>
    </row>
    <row r="173" spans="1:7">
      <c r="A173" s="93"/>
      <c r="B173" s="100">
        <v>2</v>
      </c>
      <c r="C173" s="133">
        <f t="shared" si="14"/>
        <v>-54370.983696847688</v>
      </c>
      <c r="D173" s="132"/>
      <c r="E173" s="94"/>
      <c r="F173" s="92"/>
      <c r="G173" s="92"/>
    </row>
    <row r="174" spans="1:7">
      <c r="A174" s="93"/>
      <c r="B174" s="100">
        <v>3</v>
      </c>
      <c r="C174" s="133">
        <f t="shared" si="14"/>
        <v>-54140.089781401854</v>
      </c>
      <c r="D174" s="132"/>
      <c r="E174" s="94"/>
      <c r="F174" s="92"/>
      <c r="G174" s="92"/>
    </row>
    <row r="175" spans="1:7">
      <c r="A175" s="93"/>
      <c r="B175" s="100">
        <v>4</v>
      </c>
      <c r="C175" s="133">
        <f t="shared" si="14"/>
        <v>-53909.195865956019</v>
      </c>
      <c r="D175" s="132"/>
      <c r="E175" s="94"/>
      <c r="F175" s="92"/>
      <c r="G175" s="92"/>
    </row>
    <row r="176" spans="1:7">
      <c r="A176" s="93"/>
      <c r="B176" s="134">
        <v>5</v>
      </c>
      <c r="C176" s="133">
        <f t="shared" si="14"/>
        <v>-53678.301950510184</v>
      </c>
      <c r="D176" s="132"/>
      <c r="E176" s="94"/>
      <c r="F176" s="92"/>
      <c r="G176" s="92"/>
    </row>
    <row r="177" spans="1:7">
      <c r="A177" s="93"/>
      <c r="B177" s="134">
        <v>6</v>
      </c>
      <c r="C177" s="133">
        <f t="shared" si="14"/>
        <v>-53447.408035064349</v>
      </c>
      <c r="D177" s="132"/>
      <c r="E177" s="94"/>
      <c r="F177" s="92"/>
      <c r="G177" s="92"/>
    </row>
    <row r="178" spans="1:7">
      <c r="A178" s="93"/>
      <c r="B178" s="134">
        <v>7</v>
      </c>
      <c r="C178" s="133">
        <f t="shared" si="14"/>
        <v>-53216.514119618514</v>
      </c>
      <c r="D178" s="132"/>
      <c r="E178" s="94"/>
      <c r="F178" s="92"/>
      <c r="G178" s="92"/>
    </row>
    <row r="179" spans="1:7">
      <c r="A179" s="93"/>
      <c r="B179" s="134">
        <v>8</v>
      </c>
      <c r="C179" s="133">
        <f t="shared" si="14"/>
        <v>-52985.620204172679</v>
      </c>
      <c r="D179" s="132"/>
      <c r="E179" s="94"/>
      <c r="F179" s="92"/>
      <c r="G179" s="92"/>
    </row>
    <row r="180" spans="1:7">
      <c r="A180" s="93"/>
      <c r="B180" s="134">
        <v>9</v>
      </c>
      <c r="C180" s="133">
        <f t="shared" si="14"/>
        <v>-52754.726288726837</v>
      </c>
      <c r="D180" s="132"/>
      <c r="E180" s="94"/>
      <c r="F180" s="92"/>
      <c r="G180" s="92"/>
    </row>
    <row r="181" spans="1:7">
      <c r="A181" s="93"/>
      <c r="B181" s="134">
        <v>10</v>
      </c>
      <c r="C181" s="133">
        <f t="shared" si="14"/>
        <v>-52523.832373280995</v>
      </c>
      <c r="D181" s="132"/>
      <c r="E181" s="94"/>
      <c r="F181" s="92"/>
      <c r="G181" s="92"/>
    </row>
    <row r="182" spans="1:7">
      <c r="A182" s="93"/>
      <c r="B182" s="134">
        <v>11</v>
      </c>
      <c r="C182" s="133">
        <f t="shared" si="14"/>
        <v>-52292.93845783516</v>
      </c>
      <c r="D182" s="132"/>
      <c r="E182" s="94"/>
      <c r="F182" s="92"/>
      <c r="G182" s="92"/>
    </row>
    <row r="183" spans="1:7">
      <c r="A183" s="93"/>
      <c r="B183" s="134">
        <v>12</v>
      </c>
      <c r="C183" s="133">
        <f t="shared" si="14"/>
        <v>-52062.044542389325</v>
      </c>
      <c r="D183" s="132"/>
      <c r="E183" s="94"/>
      <c r="F183" s="92"/>
      <c r="G183" s="92"/>
    </row>
    <row r="184" spans="1:7" ht="15.75" thickBot="1">
      <c r="A184" s="115"/>
      <c r="B184" s="135"/>
      <c r="C184" s="135"/>
      <c r="D184" s="135"/>
      <c r="E184" s="116"/>
      <c r="F184" s="92"/>
      <c r="G184" s="92"/>
    </row>
    <row r="185" spans="1:7">
      <c r="A185" s="90" t="s">
        <v>189</v>
      </c>
      <c r="B185" s="91"/>
      <c r="C185" s="92"/>
      <c r="D185" s="92"/>
      <c r="E185" s="92"/>
      <c r="F185" s="92"/>
      <c r="G185" s="92"/>
    </row>
    <row r="186" spans="1:7">
      <c r="A186" s="136" t="s">
        <v>191</v>
      </c>
      <c r="B186" s="94">
        <v>2000</v>
      </c>
      <c r="C186" s="92"/>
      <c r="D186" s="92"/>
      <c r="E186" s="92"/>
      <c r="F186" s="92"/>
      <c r="G186" s="92"/>
    </row>
    <row r="187" spans="1:7">
      <c r="A187" s="136" t="s">
        <v>165</v>
      </c>
      <c r="B187" s="94">
        <v>166.67</v>
      </c>
      <c r="C187" s="92"/>
      <c r="D187" s="92"/>
      <c r="E187" s="92"/>
      <c r="F187" s="92"/>
      <c r="G187" s="92"/>
    </row>
    <row r="188" spans="1:7">
      <c r="A188" s="136" t="s">
        <v>157</v>
      </c>
      <c r="B188" s="94">
        <v>12</v>
      </c>
      <c r="C188" s="92"/>
      <c r="D188" s="92"/>
      <c r="E188" s="92"/>
      <c r="F188" s="92"/>
      <c r="G188" s="92"/>
    </row>
    <row r="189" spans="1:7">
      <c r="A189" s="136" t="s">
        <v>190</v>
      </c>
      <c r="B189" s="137">
        <v>2.5000000000000001E-2</v>
      </c>
      <c r="C189" s="92"/>
      <c r="D189" s="92"/>
      <c r="E189" s="92"/>
      <c r="F189" s="92"/>
      <c r="G189" s="92"/>
    </row>
    <row r="190" spans="1:7">
      <c r="A190" s="93" t="s">
        <v>192</v>
      </c>
      <c r="B190" s="138">
        <f>RATE(B188,B187,-B186)</f>
        <v>3.0769050769849989E-6</v>
      </c>
      <c r="C190" s="92"/>
      <c r="D190" s="92"/>
      <c r="E190" s="92"/>
      <c r="F190" s="92"/>
      <c r="G190" s="92"/>
    </row>
    <row r="191" spans="1:7" ht="15.75" thickBot="1">
      <c r="A191" s="139" t="s">
        <v>193</v>
      </c>
      <c r="B191" s="140">
        <f>B190*12</f>
        <v>3.6922860923819983E-5</v>
      </c>
      <c r="C191" s="92"/>
      <c r="D191" s="92"/>
      <c r="E191" s="92"/>
      <c r="F191" s="92"/>
      <c r="G191" s="92"/>
    </row>
    <row r="192" spans="1:7">
      <c r="A192" s="141" t="s">
        <v>194</v>
      </c>
      <c r="B192" s="142"/>
      <c r="C192" s="92"/>
      <c r="D192" s="92"/>
      <c r="E192" s="92"/>
      <c r="F192" s="92"/>
      <c r="G192" s="92"/>
    </row>
    <row r="193" spans="1:7">
      <c r="A193" s="143" t="s">
        <v>195</v>
      </c>
      <c r="B193" s="92"/>
      <c r="C193" s="92"/>
      <c r="D193" s="92"/>
      <c r="E193" s="92"/>
      <c r="F193" s="92"/>
      <c r="G193" s="92"/>
    </row>
    <row r="194" spans="1:7">
      <c r="A194" s="144">
        <v>11</v>
      </c>
      <c r="B194" s="144"/>
      <c r="C194" s="92"/>
      <c r="D194" s="92"/>
      <c r="E194" s="92"/>
      <c r="F194" s="92"/>
      <c r="G194" s="92"/>
    </row>
    <row r="195" spans="1:7">
      <c r="A195" s="145" t="s">
        <v>197</v>
      </c>
      <c r="B195" s="146" t="s">
        <v>198</v>
      </c>
      <c r="C195" s="146" t="s">
        <v>199</v>
      </c>
      <c r="D195" s="92"/>
      <c r="E195" s="92"/>
      <c r="F195" s="92"/>
      <c r="G195" s="92"/>
    </row>
    <row r="196" spans="1:7">
      <c r="A196" s="147" t="s">
        <v>53</v>
      </c>
      <c r="B196" s="148">
        <v>0.02</v>
      </c>
      <c r="C196" s="149">
        <v>2.5000000000000001E-2</v>
      </c>
      <c r="D196" s="92"/>
      <c r="E196" s="92"/>
      <c r="F196" s="92"/>
      <c r="G196" s="92"/>
    </row>
    <row r="197" spans="1:7">
      <c r="A197" s="147" t="s">
        <v>196</v>
      </c>
      <c r="B197" s="150">
        <v>2</v>
      </c>
      <c r="C197" s="151">
        <v>1</v>
      </c>
      <c r="D197" s="92"/>
      <c r="E197" s="92"/>
      <c r="F197" s="92"/>
      <c r="G197" s="92"/>
    </row>
    <row r="198" spans="1:7">
      <c r="A198" s="152" t="s">
        <v>69</v>
      </c>
      <c r="B198" s="153">
        <f>NOMINAL(B196,B197)</f>
        <v>1.990098767241566E-2</v>
      </c>
      <c r="C198" s="153">
        <f>NOMINAL(C196,C197)</f>
        <v>2.4999999999999911E-2</v>
      </c>
      <c r="D198" s="92"/>
      <c r="E198" s="92"/>
      <c r="F198" s="92"/>
      <c r="G198" s="92"/>
    </row>
    <row r="199" spans="1:7" ht="15.75" thickBot="1">
      <c r="A199" s="125">
        <v>12</v>
      </c>
      <c r="B199" s="125"/>
      <c r="C199" s="125"/>
      <c r="D199" s="125"/>
      <c r="E199" s="125"/>
      <c r="F199" s="125"/>
      <c r="G199" s="125"/>
    </row>
    <row r="200" spans="1:7">
      <c r="A200" s="154" t="s">
        <v>108</v>
      </c>
      <c r="B200" s="155"/>
      <c r="C200" s="155"/>
      <c r="D200" s="155"/>
      <c r="E200" s="155"/>
      <c r="F200" s="155"/>
      <c r="G200" s="156"/>
    </row>
    <row r="201" spans="1:7">
      <c r="A201" s="93"/>
      <c r="B201" s="132"/>
      <c r="C201" s="132"/>
      <c r="D201" s="132"/>
      <c r="E201" s="132"/>
      <c r="F201" s="132"/>
      <c r="G201" s="94"/>
    </row>
    <row r="202" spans="1:7">
      <c r="A202" s="93" t="s">
        <v>114</v>
      </c>
      <c r="B202" s="132">
        <v>20000</v>
      </c>
      <c r="C202" s="132"/>
      <c r="D202" s="132"/>
      <c r="E202" s="132" t="s">
        <v>115</v>
      </c>
      <c r="F202" s="132"/>
      <c r="G202" s="94"/>
    </row>
    <row r="203" spans="1:7">
      <c r="A203" s="93" t="s">
        <v>118</v>
      </c>
      <c r="B203" s="157">
        <v>0.08</v>
      </c>
      <c r="C203" s="132"/>
      <c r="D203" s="132"/>
      <c r="E203" s="132" t="s">
        <v>119</v>
      </c>
      <c r="F203" s="132"/>
      <c r="G203" s="94"/>
    </row>
    <row r="204" spans="1:7">
      <c r="A204" s="93" t="s">
        <v>123</v>
      </c>
      <c r="B204" s="132">
        <v>12</v>
      </c>
      <c r="C204" s="132"/>
      <c r="D204" s="132"/>
      <c r="E204" s="132"/>
      <c r="F204" s="132"/>
      <c r="G204" s="94"/>
    </row>
    <row r="205" spans="1:7">
      <c r="A205" s="93"/>
      <c r="B205" s="158"/>
      <c r="C205" s="132"/>
      <c r="D205" s="132"/>
      <c r="E205" s="132"/>
      <c r="F205" s="132"/>
      <c r="G205" s="94"/>
    </row>
    <row r="206" spans="1:7">
      <c r="A206" s="93"/>
      <c r="B206" s="132"/>
      <c r="C206" s="132" t="s">
        <v>129</v>
      </c>
      <c r="D206" s="132" t="s">
        <v>130</v>
      </c>
      <c r="E206" s="132"/>
      <c r="F206" s="132" t="s">
        <v>131</v>
      </c>
      <c r="G206" s="94"/>
    </row>
    <row r="207" spans="1:7" ht="15.75" thickBot="1">
      <c r="A207" s="93"/>
      <c r="B207" s="132"/>
      <c r="C207" s="132"/>
      <c r="D207" s="132"/>
      <c r="E207" s="132"/>
      <c r="F207" s="135"/>
      <c r="G207" s="94"/>
    </row>
    <row r="208" spans="1:7">
      <c r="A208" s="159" t="s">
        <v>200</v>
      </c>
      <c r="B208" s="160" t="s">
        <v>135</v>
      </c>
      <c r="C208" s="160" t="s">
        <v>136</v>
      </c>
      <c r="D208" s="160" t="s">
        <v>137</v>
      </c>
      <c r="E208" s="160" t="s">
        <v>138</v>
      </c>
      <c r="F208" s="160" t="s">
        <v>139</v>
      </c>
      <c r="G208" s="94"/>
    </row>
    <row r="209" spans="1:7">
      <c r="A209" s="166">
        <v>0</v>
      </c>
      <c r="B209" s="167"/>
      <c r="C209" s="167"/>
      <c r="D209" s="167"/>
      <c r="E209" s="167"/>
      <c r="F209" s="168">
        <f>B202</f>
        <v>20000</v>
      </c>
      <c r="G209" s="94"/>
    </row>
    <row r="210" spans="1:7">
      <c r="A210" s="166">
        <v>1</v>
      </c>
      <c r="B210" s="168">
        <f>F209</f>
        <v>20000</v>
      </c>
      <c r="C210" s="168">
        <f>IPMT($B$203,A210,$B$204,-$B$202)</f>
        <v>1600.0000000000002</v>
      </c>
      <c r="D210" s="168">
        <f>PPMT($B$203,A210,$B$204,-$B$202)</f>
        <v>1053.9003384893913</v>
      </c>
      <c r="E210" s="168">
        <f>PMT($B$203,$B$204,-$B$202)</f>
        <v>2653.9003384893913</v>
      </c>
      <c r="F210" s="168">
        <f>B210-D210</f>
        <v>18946.099661510609</v>
      </c>
      <c r="G210" s="94"/>
    </row>
    <row r="211" spans="1:7" ht="30" customHeight="1">
      <c r="A211" s="166">
        <v>2</v>
      </c>
      <c r="B211" s="168">
        <f t="shared" ref="B211:B212" si="15">F210</f>
        <v>18946.099661510609</v>
      </c>
      <c r="C211" s="168">
        <f>IPMT($B$203,A211,$B$204,-$B$202)</f>
        <v>1515.6879729208488</v>
      </c>
      <c r="D211" s="168">
        <f>PPMT($B$203,A211,$B$204,-$B$202)</f>
        <v>1138.2123655685425</v>
      </c>
      <c r="E211" s="168">
        <f>PMT($B$203,$B$204,-$B$202)</f>
        <v>2653.9003384893913</v>
      </c>
      <c r="F211" s="168">
        <f>B211-D211</f>
        <v>17807.887295942066</v>
      </c>
      <c r="G211" s="161" t="s">
        <v>201</v>
      </c>
    </row>
    <row r="212" spans="1:7">
      <c r="A212" s="162">
        <v>3</v>
      </c>
      <c r="B212" s="163">
        <f t="shared" si="15"/>
        <v>17807.887295942066</v>
      </c>
      <c r="C212" s="163">
        <f t="shared" ref="C212:C221" si="16">IPMT($B$203,A212,$B$204,-$B$202)</f>
        <v>1424.6309836753653</v>
      </c>
      <c r="D212" s="163">
        <f t="shared" ref="D212:D221" si="17">PPMT($B$203,A212,$B$204,-$B$202)</f>
        <v>1229.269354814026</v>
      </c>
      <c r="E212" s="163">
        <f t="shared" ref="E212:E221" si="18">PMT($B$203,$B$204,-$B$202)</f>
        <v>2653.9003384893913</v>
      </c>
      <c r="F212" s="163">
        <f t="shared" ref="F212:F221" si="19">B212-D212</f>
        <v>16578.617941128039</v>
      </c>
      <c r="G212" s="94"/>
    </row>
    <row r="213" spans="1:7">
      <c r="A213" s="162">
        <v>4</v>
      </c>
      <c r="B213" s="163">
        <f t="shared" ref="B213:B221" si="20">F212</f>
        <v>16578.617941128039</v>
      </c>
      <c r="C213" s="163">
        <f t="shared" si="16"/>
        <v>1326.2894352902435</v>
      </c>
      <c r="D213" s="163">
        <f t="shared" si="17"/>
        <v>1327.610903199148</v>
      </c>
      <c r="E213" s="163">
        <f t="shared" si="18"/>
        <v>2653.9003384893913</v>
      </c>
      <c r="F213" s="163">
        <f t="shared" si="19"/>
        <v>15251.007037928892</v>
      </c>
      <c r="G213" s="94"/>
    </row>
    <row r="214" spans="1:7">
      <c r="A214" s="162">
        <v>5</v>
      </c>
      <c r="B214" s="163">
        <f t="shared" si="20"/>
        <v>15251.007037928892</v>
      </c>
      <c r="C214" s="163">
        <f t="shared" si="16"/>
        <v>1220.0805630343114</v>
      </c>
      <c r="D214" s="163">
        <f t="shared" si="17"/>
        <v>1433.8197754550799</v>
      </c>
      <c r="E214" s="163">
        <f t="shared" si="18"/>
        <v>2653.9003384893913</v>
      </c>
      <c r="F214" s="163">
        <f t="shared" si="19"/>
        <v>13817.187262473812</v>
      </c>
      <c r="G214" s="94"/>
    </row>
    <row r="215" spans="1:7">
      <c r="A215" s="162">
        <v>6</v>
      </c>
      <c r="B215" s="163">
        <f t="shared" si="20"/>
        <v>13817.187262473812</v>
      </c>
      <c r="C215" s="163">
        <f t="shared" si="16"/>
        <v>1105.3749809979049</v>
      </c>
      <c r="D215" s="163">
        <f t="shared" si="17"/>
        <v>1548.5253574914864</v>
      </c>
      <c r="E215" s="163">
        <f t="shared" si="18"/>
        <v>2653.9003384893913</v>
      </c>
      <c r="F215" s="163">
        <f t="shared" si="19"/>
        <v>12268.661904982326</v>
      </c>
      <c r="G215" s="94"/>
    </row>
    <row r="216" spans="1:7">
      <c r="A216" s="162">
        <v>7</v>
      </c>
      <c r="B216" s="163">
        <f t="shared" si="20"/>
        <v>12268.661904982326</v>
      </c>
      <c r="C216" s="163">
        <f t="shared" si="16"/>
        <v>981.49295239858611</v>
      </c>
      <c r="D216" s="163">
        <f t="shared" si="17"/>
        <v>1672.4073860908052</v>
      </c>
      <c r="E216" s="163">
        <f t="shared" si="18"/>
        <v>2653.9003384893913</v>
      </c>
      <c r="F216" s="163">
        <f t="shared" si="19"/>
        <v>10596.254518891521</v>
      </c>
      <c r="G216" s="94"/>
    </row>
    <row r="217" spans="1:7">
      <c r="A217" s="162">
        <v>8</v>
      </c>
      <c r="B217" s="163">
        <f t="shared" si="20"/>
        <v>10596.254518891521</v>
      </c>
      <c r="C217" s="163">
        <f t="shared" si="16"/>
        <v>847.70036151132172</v>
      </c>
      <c r="D217" s="163">
        <f t="shared" si="17"/>
        <v>1806.1999769780696</v>
      </c>
      <c r="E217" s="163">
        <f t="shared" si="18"/>
        <v>2653.9003384893913</v>
      </c>
      <c r="F217" s="163">
        <f t="shared" si="19"/>
        <v>8790.0545419134505</v>
      </c>
      <c r="G217" s="94"/>
    </row>
    <row r="218" spans="1:7">
      <c r="A218" s="162">
        <v>9</v>
      </c>
      <c r="B218" s="163">
        <f t="shared" si="20"/>
        <v>8790.0545419134505</v>
      </c>
      <c r="C218" s="163">
        <f t="shared" si="16"/>
        <v>703.20436335307602</v>
      </c>
      <c r="D218" s="163">
        <f t="shared" si="17"/>
        <v>1950.6959751363152</v>
      </c>
      <c r="E218" s="163">
        <f t="shared" si="18"/>
        <v>2653.9003384893913</v>
      </c>
      <c r="F218" s="163">
        <f t="shared" si="19"/>
        <v>6839.3585667771349</v>
      </c>
      <c r="G218" s="94"/>
    </row>
    <row r="219" spans="1:7">
      <c r="A219" s="162">
        <v>10</v>
      </c>
      <c r="B219" s="163">
        <f t="shared" si="20"/>
        <v>6839.3585667771349</v>
      </c>
      <c r="C219" s="163">
        <f t="shared" si="16"/>
        <v>547.14868534217089</v>
      </c>
      <c r="D219" s="163">
        <f t="shared" si="17"/>
        <v>2106.7516531472202</v>
      </c>
      <c r="E219" s="163">
        <f t="shared" si="18"/>
        <v>2653.9003384893913</v>
      </c>
      <c r="F219" s="163">
        <f t="shared" si="19"/>
        <v>4732.6069136299147</v>
      </c>
      <c r="G219" s="94"/>
    </row>
    <row r="220" spans="1:7">
      <c r="A220" s="162">
        <v>11</v>
      </c>
      <c r="B220" s="163">
        <f t="shared" si="20"/>
        <v>4732.6069136299147</v>
      </c>
      <c r="C220" s="163">
        <f t="shared" si="16"/>
        <v>378.60855309039329</v>
      </c>
      <c r="D220" s="163">
        <f t="shared" si="17"/>
        <v>2275.2917853989979</v>
      </c>
      <c r="E220" s="163">
        <f t="shared" si="18"/>
        <v>2653.9003384893913</v>
      </c>
      <c r="F220" s="163">
        <f t="shared" si="19"/>
        <v>2457.3151282309168</v>
      </c>
      <c r="G220" s="94"/>
    </row>
    <row r="221" spans="1:7" ht="15.75" thickBot="1">
      <c r="A221" s="164">
        <v>12</v>
      </c>
      <c r="B221" s="165">
        <f t="shared" si="20"/>
        <v>2457.3151282309168</v>
      </c>
      <c r="C221" s="165">
        <f t="shared" si="16"/>
        <v>196.58521025847341</v>
      </c>
      <c r="D221" s="165">
        <f t="shared" si="17"/>
        <v>2457.3151282309177</v>
      </c>
      <c r="E221" s="165">
        <f t="shared" si="18"/>
        <v>2653.9003384893913</v>
      </c>
      <c r="F221" s="165">
        <f t="shared" si="19"/>
        <v>0</v>
      </c>
      <c r="G221" s="116"/>
    </row>
    <row r="222" spans="1:7">
      <c r="A222" s="92"/>
      <c r="B222" s="92"/>
      <c r="C222" s="92"/>
      <c r="D222" s="92"/>
      <c r="E222" s="92"/>
      <c r="F222" s="92"/>
      <c r="G222" s="92"/>
    </row>
  </sheetData>
  <mergeCells count="20">
    <mergeCell ref="A68:B68"/>
    <mergeCell ref="A1:B1"/>
    <mergeCell ref="A18:B18"/>
    <mergeCell ref="A32:B32"/>
    <mergeCell ref="A46:B46"/>
    <mergeCell ref="A53:B53"/>
    <mergeCell ref="A86:B86"/>
    <mergeCell ref="A93:B93"/>
    <mergeCell ref="A99:B99"/>
    <mergeCell ref="A147:B147"/>
    <mergeCell ref="A166:E166"/>
    <mergeCell ref="A192:B192"/>
    <mergeCell ref="A194:B194"/>
    <mergeCell ref="A200:G200"/>
    <mergeCell ref="A199:G199"/>
    <mergeCell ref="A167:E167"/>
    <mergeCell ref="A168:B168"/>
    <mergeCell ref="A169:B169"/>
    <mergeCell ref="A170:B170"/>
    <mergeCell ref="A185:B185"/>
  </mergeCells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MARIA ANDREA CABANILLA CHAVEZ</cp:lastModifiedBy>
  <cp:revision>0</cp:revision>
  <dcterms:created xsi:type="dcterms:W3CDTF">2006-09-16T00:00:00Z</dcterms:created>
  <dcterms:modified xsi:type="dcterms:W3CDTF">2015-06-15T20:28:18Z</dcterms:modified>
  <dc:language>es-EC</dc:language>
</cp:coreProperties>
</file>