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480" windowHeight="9585" tabRatio="672" activeTab="1"/>
  </bookViews>
  <sheets>
    <sheet name="clase" sheetId="1" r:id="rId1"/>
    <sheet name="practica" sheetId="2" r:id="rId2"/>
    <sheet name="Hoja3" sheetId="3" r:id="rId3"/>
  </sheets>
  <calcPr calcId="124519" iterateDelta="1E-4"/>
</workbook>
</file>

<file path=xl/calcChain.xml><?xml version="1.0" encoding="utf-8"?>
<calcChain xmlns="http://schemas.openxmlformats.org/spreadsheetml/2006/main">
  <c r="B52" i="2"/>
  <c r="B53" s="1"/>
  <c r="B37" l="1"/>
  <c r="BH17" i="1"/>
  <c r="B36" i="2"/>
  <c r="B38" s="1"/>
  <c r="B47"/>
  <c r="C200" l="1"/>
  <c r="C201"/>
  <c r="C202"/>
  <c r="C203"/>
  <c r="C204"/>
  <c r="C205"/>
  <c r="C206"/>
  <c r="C207"/>
  <c r="C208"/>
  <c r="C209"/>
  <c r="C198"/>
  <c r="C199"/>
  <c r="E200"/>
  <c r="E201"/>
  <c r="E202"/>
  <c r="E203"/>
  <c r="E204"/>
  <c r="E205"/>
  <c r="E206"/>
  <c r="E207"/>
  <c r="E208"/>
  <c r="E209"/>
  <c r="E199"/>
  <c r="E198"/>
  <c r="D200"/>
  <c r="D201"/>
  <c r="D202"/>
  <c r="D203"/>
  <c r="D204"/>
  <c r="D205"/>
  <c r="D206"/>
  <c r="D207"/>
  <c r="D208"/>
  <c r="D209"/>
  <c r="D199"/>
  <c r="D198"/>
  <c r="F197"/>
  <c r="B198" s="1"/>
  <c r="F198" s="1"/>
  <c r="C186"/>
  <c r="B186"/>
  <c r="B178"/>
  <c r="B179" s="1"/>
  <c r="D142"/>
  <c r="C143" s="1"/>
  <c r="B139"/>
  <c r="D64"/>
  <c r="D26"/>
  <c r="D9"/>
  <c r="D95"/>
  <c r="B91"/>
  <c r="B86"/>
  <c r="B78"/>
  <c r="B79" s="1"/>
  <c r="B199" l="1"/>
  <c r="F199" s="1"/>
  <c r="D143"/>
  <c r="C144" s="1"/>
  <c r="C96"/>
  <c r="D96" s="1"/>
  <c r="B92"/>
  <c r="B60"/>
  <c r="B200" l="1"/>
  <c r="F200" s="1"/>
  <c r="D144"/>
  <c r="C145" s="1"/>
  <c r="B61"/>
  <c r="C65"/>
  <c r="D65" s="1"/>
  <c r="C97"/>
  <c r="D97" s="1"/>
  <c r="C98" s="1"/>
  <c r="D98" s="1"/>
  <c r="BL7" i="1"/>
  <c r="B201" i="2" l="1"/>
  <c r="F201" s="1"/>
  <c r="B202" s="1"/>
  <c r="F202" s="1"/>
  <c r="D145"/>
  <c r="C146" s="1"/>
  <c r="C66"/>
  <c r="D66" s="1"/>
  <c r="C99"/>
  <c r="D99" s="1"/>
  <c r="C100" s="1"/>
  <c r="AJ57" i="1"/>
  <c r="AJ55"/>
  <c r="V31"/>
  <c r="B203" i="2" l="1"/>
  <c r="D100"/>
  <c r="C101" s="1"/>
  <c r="D101" s="1"/>
  <c r="C102" s="1"/>
  <c r="D102" s="1"/>
  <c r="D146"/>
  <c r="C147" s="1"/>
  <c r="C67"/>
  <c r="D67" s="1"/>
  <c r="AU59" i="1"/>
  <c r="AQ57"/>
  <c r="AK29"/>
  <c r="C163" i="2" l="1"/>
  <c r="C171"/>
  <c r="C166"/>
  <c r="C167"/>
  <c r="C162"/>
  <c r="C170"/>
  <c r="F203"/>
  <c r="B204" s="1"/>
  <c r="F204" s="1"/>
  <c r="B205" s="1"/>
  <c r="F205" s="1"/>
  <c r="B206" s="1"/>
  <c r="F206" s="1"/>
  <c r="B207" s="1"/>
  <c r="C161"/>
  <c r="C165"/>
  <c r="C169"/>
  <c r="C160"/>
  <c r="C164"/>
  <c r="C168"/>
  <c r="D147"/>
  <c r="C148" s="1"/>
  <c r="C68"/>
  <c r="D68"/>
  <c r="C103"/>
  <c r="D103" s="1"/>
  <c r="B22"/>
  <c r="B5"/>
  <c r="BC17" i="1"/>
  <c r="AU48"/>
  <c r="AU61" s="1"/>
  <c r="AU26"/>
  <c r="AU20"/>
  <c r="AO23"/>
  <c r="AP78"/>
  <c r="AP79" s="1"/>
  <c r="AQ56"/>
  <c r="AQ55"/>
  <c r="AI11"/>
  <c r="W51"/>
  <c r="AA9"/>
  <c r="AB8"/>
  <c r="AA11"/>
  <c r="AA10"/>
  <c r="AA8"/>
  <c r="C37"/>
  <c r="O11"/>
  <c r="O10"/>
  <c r="O9"/>
  <c r="O8"/>
  <c r="G8"/>
  <c r="Y65"/>
  <c r="AQ64"/>
  <c r="Y64"/>
  <c r="AQ63"/>
  <c r="Y63"/>
  <c r="AQ62"/>
  <c r="Y62"/>
  <c r="AQ61"/>
  <c r="AQ60"/>
  <c r="AQ59"/>
  <c r="AQ58"/>
  <c r="AM54"/>
  <c r="AI55" s="1"/>
  <c r="AI50"/>
  <c r="AK21"/>
  <c r="AK20"/>
  <c r="AK19"/>
  <c r="K19"/>
  <c r="O17"/>
  <c r="G17"/>
  <c r="AW16"/>
  <c r="O16"/>
  <c r="G16"/>
  <c r="AW15"/>
  <c r="O15"/>
  <c r="G15"/>
  <c r="AW14"/>
  <c r="AA14"/>
  <c r="V14"/>
  <c r="O14"/>
  <c r="G14"/>
  <c r="AW13"/>
  <c r="AA13"/>
  <c r="O13"/>
  <c r="G13"/>
  <c r="AW12"/>
  <c r="AA12"/>
  <c r="O12"/>
  <c r="G12"/>
  <c r="AW11"/>
  <c r="G11"/>
  <c r="BH10"/>
  <c r="BC10"/>
  <c r="AW10"/>
  <c r="G10"/>
  <c r="AW9"/>
  <c r="G9"/>
  <c r="AW8"/>
  <c r="AU34" s="1"/>
  <c r="AB9"/>
  <c r="AB10" s="1"/>
  <c r="AB11" s="1"/>
  <c r="AB12" s="1"/>
  <c r="AB13" s="1"/>
  <c r="AB14" s="1"/>
  <c r="F207" i="2" l="1"/>
  <c r="B208" s="1"/>
  <c r="F208" s="1"/>
  <c r="B209" s="1"/>
  <c r="F209" s="1"/>
  <c r="D148"/>
  <c r="C149" s="1"/>
  <c r="C69"/>
  <c r="D69" s="1"/>
  <c r="B23"/>
  <c r="C27"/>
  <c r="D27" s="1"/>
  <c r="B6"/>
  <c r="C10"/>
  <c r="D10" s="1"/>
  <c r="C104"/>
  <c r="D104" s="1"/>
  <c r="AJ58" i="1"/>
  <c r="AK55"/>
  <c r="AM55"/>
  <c r="AI56" s="1"/>
  <c r="AM56" s="1"/>
  <c r="AI57" s="1"/>
  <c r="AM57" s="1"/>
  <c r="AI58" s="1"/>
  <c r="AM58" s="1"/>
  <c r="AI59" s="1"/>
  <c r="AM59" s="1"/>
  <c r="AI60" s="1"/>
  <c r="AM60" s="1"/>
  <c r="AI61" s="1"/>
  <c r="AM61" s="1"/>
  <c r="AI62" s="1"/>
  <c r="AM62" s="1"/>
  <c r="AI63" s="1"/>
  <c r="AM63" s="1"/>
  <c r="AI64" s="1"/>
  <c r="AM64" s="1"/>
  <c r="AI65" s="1"/>
  <c r="AM65" s="1"/>
  <c r="AI66" s="1"/>
  <c r="AM66" s="1"/>
  <c r="AI67" s="1"/>
  <c r="AM67" s="1"/>
  <c r="AI68" s="1"/>
  <c r="AM68" s="1"/>
  <c r="AI69" s="1"/>
  <c r="AM69" s="1"/>
  <c r="AI70" s="1"/>
  <c r="AM70" s="1"/>
  <c r="AI71" s="1"/>
  <c r="AM71" s="1"/>
  <c r="AI72" s="1"/>
  <c r="AM72" s="1"/>
  <c r="AI73" s="1"/>
  <c r="AM73" s="1"/>
  <c r="AI74" s="1"/>
  <c r="AM74" s="1"/>
  <c r="AI75" s="1"/>
  <c r="AM75" s="1"/>
  <c r="AI76" s="1"/>
  <c r="AM76" s="1"/>
  <c r="AI77" s="1"/>
  <c r="AM77" s="1"/>
  <c r="AI78" s="1"/>
  <c r="AM78" s="1"/>
  <c r="AL55"/>
  <c r="AL78"/>
  <c r="AK78"/>
  <c r="AJ78"/>
  <c r="AL77"/>
  <c r="AK77"/>
  <c r="AJ77"/>
  <c r="AL76"/>
  <c r="AK76"/>
  <c r="AJ76"/>
  <c r="AL75"/>
  <c r="AK75"/>
  <c r="AJ75"/>
  <c r="AL74"/>
  <c r="AK74"/>
  <c r="AJ74"/>
  <c r="AL73"/>
  <c r="AK73"/>
  <c r="AJ73"/>
  <c r="AL72"/>
  <c r="AK72"/>
  <c r="AJ72"/>
  <c r="AL71"/>
  <c r="AK71"/>
  <c r="AJ71"/>
  <c r="AL70"/>
  <c r="AK70"/>
  <c r="AJ70"/>
  <c r="AL69"/>
  <c r="AK69"/>
  <c r="AJ69"/>
  <c r="AL68"/>
  <c r="AK68"/>
  <c r="AJ68"/>
  <c r="AL67"/>
  <c r="AK67"/>
  <c r="AJ67"/>
  <c r="AL66"/>
  <c r="AK66"/>
  <c r="AJ66"/>
  <c r="AL65"/>
  <c r="AK65"/>
  <c r="AJ65"/>
  <c r="AL64"/>
  <c r="AK64"/>
  <c r="AJ64"/>
  <c r="AL63"/>
  <c r="AK63"/>
  <c r="AJ63"/>
  <c r="AL62"/>
  <c r="AK62"/>
  <c r="AJ62"/>
  <c r="AJ56"/>
  <c r="AK56"/>
  <c r="AL56"/>
  <c r="AK57"/>
  <c r="AL57"/>
  <c r="AK58"/>
  <c r="AL58"/>
  <c r="AJ59"/>
  <c r="AK59"/>
  <c r="AL59"/>
  <c r="AJ60"/>
  <c r="AK60"/>
  <c r="AL60"/>
  <c r="AJ61"/>
  <c r="AK61"/>
  <c r="AL61"/>
  <c r="D149" i="2" l="1"/>
  <c r="C150" s="1"/>
  <c r="C70"/>
  <c r="D70" s="1"/>
  <c r="C28"/>
  <c r="D28" s="1"/>
  <c r="C11"/>
  <c r="D11" s="1"/>
  <c r="C105"/>
  <c r="D105" s="1"/>
  <c r="D150" l="1"/>
  <c r="C151" s="1"/>
  <c r="C71"/>
  <c r="D71" s="1"/>
  <c r="C29"/>
  <c r="D29" s="1"/>
  <c r="C30" s="1"/>
  <c r="D30" s="1"/>
  <c r="C12"/>
  <c r="D12" s="1"/>
  <c r="C106"/>
  <c r="D106" s="1"/>
  <c r="D151" l="1"/>
  <c r="C152" s="1"/>
  <c r="C72"/>
  <c r="D72" s="1"/>
  <c r="C31"/>
  <c r="D31" s="1"/>
  <c r="C13"/>
  <c r="D13" s="1"/>
  <c r="C107"/>
  <c r="D107" s="1"/>
  <c r="D152" l="1"/>
  <c r="C153" s="1"/>
  <c r="C73"/>
  <c r="D73" s="1"/>
  <c r="C14"/>
  <c r="D14" s="1"/>
  <c r="C108"/>
  <c r="D108" s="1"/>
  <c r="D153" l="1"/>
  <c r="C15"/>
  <c r="D15" s="1"/>
  <c r="C109"/>
  <c r="D109" s="1"/>
  <c r="C16" l="1"/>
  <c r="D16" s="1"/>
  <c r="C110"/>
  <c r="D110" s="1"/>
  <c r="C17" l="1"/>
  <c r="D17" s="1"/>
  <c r="C111"/>
  <c r="D111" s="1"/>
  <c r="C112" l="1"/>
  <c r="D112" s="1"/>
  <c r="C113" l="1"/>
  <c r="D113" s="1"/>
  <c r="C114" l="1"/>
  <c r="D114" s="1"/>
  <c r="C115" l="1"/>
  <c r="D115" s="1"/>
  <c r="C116" l="1"/>
  <c r="D116" s="1"/>
  <c r="C117" l="1"/>
  <c r="D117" s="1"/>
  <c r="C118" l="1"/>
  <c r="D118" s="1"/>
  <c r="C119" l="1"/>
  <c r="D119" s="1"/>
  <c r="C120" l="1"/>
  <c r="D120" s="1"/>
  <c r="C121" l="1"/>
  <c r="D121" s="1"/>
  <c r="C122" l="1"/>
  <c r="D122" s="1"/>
  <c r="C123" l="1"/>
  <c r="D123" s="1"/>
  <c r="C124" l="1"/>
  <c r="D124" s="1"/>
  <c r="C125" l="1"/>
  <c r="D125" s="1"/>
  <c r="C126" l="1"/>
  <c r="D126" s="1"/>
  <c r="C127" l="1"/>
  <c r="D127" s="1"/>
  <c r="C128" l="1"/>
  <c r="D128" s="1"/>
  <c r="C129" l="1"/>
  <c r="D129" s="1"/>
  <c r="C130" l="1"/>
  <c r="D130" s="1"/>
  <c r="C131" l="1"/>
  <c r="D131" s="1"/>
  <c r="C132" l="1"/>
  <c r="D132" s="1"/>
  <c r="C133" l="1"/>
  <c r="D133" s="1"/>
  <c r="C134" l="1"/>
  <c r="D134" s="1"/>
</calcChain>
</file>

<file path=xl/sharedStrings.xml><?xml version="1.0" encoding="utf-8"?>
<sst xmlns="http://schemas.openxmlformats.org/spreadsheetml/2006/main" count="323" uniqueCount="207">
  <si>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</si>
  <si>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</si>
  <si>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</si>
  <si>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</si>
  <si>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</si>
  <si>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</si>
  <si>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</si>
  <si>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</si>
  <si>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</si>
  <si>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</si>
  <si>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</si>
  <si>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</si>
  <si>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</si>
  <si>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</si>
  <si>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</si>
  <si>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</si>
  <si>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</si>
  <si>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</si>
  <si>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</si>
  <si>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</si>
  <si>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</si>
  <si>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</si>
  <si>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</si>
  <si>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</si>
  <si>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</si>
  <si>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</si>
  <si>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</si>
  <si>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</si>
  <si>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</si>
  <si>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</si>
  <si>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</si>
  <si>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</si>
  <si>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</si>
  <si>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</si>
  <si>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</si>
  <si>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</si>
  <si>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</si>
  <si>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</si>
  <si>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</si>
  <si>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</si>
  <si>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</si>
  <si>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</si>
  <si>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</si>
  <si>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</si>
  <si>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</si>
  <si>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</si>
  <si>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</si>
  <si>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</si>
  <si>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</si>
  <si>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</si>
  <si>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</si>
  <si>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</si>
  <si>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</si>
  <si>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</si>
  <si>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</si>
  <si>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</si>
  <si>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</si>
  <si>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</si>
  <si>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</si>
  <si>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</si>
  <si>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</si>
  <si>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</si>
  <si>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</si>
  <si>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</si>
  <si>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</si>
  <si>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</si>
  <si>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</si>
  <si>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</si>
  <si>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</si>
  <si>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</si>
  <si>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</si>
  <si>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</si>
  <si>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</si>
  <si>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</si>
  <si>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</si>
  <si>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</si>
  <si>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</si>
  <si>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</si>
  <si>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</si>
  <si>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</si>
  <si>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</si>
  <si>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</si>
  <si>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</si>
  <si>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</si>
  <si>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</si>
  <si>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</si>
  <si>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</si>
  <si>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</si>
  <si>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</si>
  <si>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</si>
  <si>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</si>
  <si>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</si>
  <si>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</si>
  <si>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</si>
  <si>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</si>
  <si>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</si>
  <si>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</si>
  <si>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</si>
  <si>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</si>
  <si>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</si>
  <si>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</si>
  <si>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</si>
  <si>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</si>
  <si>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</si>
  <si>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</si>
  <si>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</si>
  <si>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</si>
  <si>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</si>
  <si>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</si>
  <si>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</si>
  <si>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</si>
  <si>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</si>
  <si>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</si>
  <si>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</si>
  <si>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</si>
  <si>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</si>
  <si>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</si>
  <si>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</si>
  <si>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</si>
  <si>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</si>
  <si>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</si>
  <si>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</si>
  <si>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</si>
  <si>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</si>
  <si>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</si>
  <si>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</si>
  <si>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</si>
  <si>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</si>
  <si>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</si>
  <si>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</si>
  <si>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</si>
  <si>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</si>
  <si>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</si>
  <si>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</si>
  <si>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</si>
  <si>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</si>
  <si>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</si>
  <si>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</si>
  <si>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</si>
  <si>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</si>
  <si>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</si>
  <si>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</si>
  <si>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</si>
  <si>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</si>
  <si>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</si>
  <si>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</si>
  <si>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</si>
  <si>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</si>
  <si>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</si>
  <si>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</si>
  <si>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</si>
  <si>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</si>
  <si>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</si>
  <si>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</si>
  <si>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</si>
  <si>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</si>
  <si>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</si>
  <si>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</si>
  <si>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</si>
  <si>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</si>
  <si>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</si>
  <si>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</si>
  <si>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</si>
  <si>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</si>
  <si>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</si>
  <si>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</si>
  <si>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</si>
  <si>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</si>
  <si>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</si>
  <si>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</si>
  <si>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</si>
  <si>
    <t>Monto</t>
  </si>
  <si>
    <t>Int anual</t>
  </si>
  <si>
    <t>Int mes</t>
  </si>
  <si>
    <t>TASA DE INTERES</t>
  </si>
  <si>
    <t>VP</t>
  </si>
  <si>
    <t>Tasa deInteres</t>
  </si>
  <si>
    <t>Tasa de Int Mes</t>
  </si>
  <si>
    <t>VALOR PRESENTE</t>
  </si>
  <si>
    <t xml:space="preserve">Interes </t>
  </si>
  <si>
    <t>Saldo</t>
  </si>
  <si>
    <t>interes anual</t>
  </si>
  <si>
    <t>2000/12</t>
  </si>
  <si>
    <t>pago Mensual</t>
  </si>
  <si>
    <t>10 A)</t>
  </si>
  <si>
    <t>10 B)</t>
  </si>
  <si>
    <t>meses</t>
  </si>
  <si>
    <t>10 C)</t>
  </si>
  <si>
    <t>Tasa Interes</t>
  </si>
  <si>
    <t>Valor Actual</t>
  </si>
  <si>
    <t>Tasa Interes efectiva Mensual</t>
  </si>
  <si>
    <t>Tasa Inteners Efectiva Anual</t>
  </si>
  <si>
    <t>10 D)</t>
  </si>
  <si>
    <t>No puedo calcular la tasa efectiva anual debido a que se obtuvo 0%</t>
  </si>
  <si>
    <t>num periodos por dias</t>
  </si>
  <si>
    <t>dias</t>
  </si>
  <si>
    <t>36 dias</t>
  </si>
  <si>
    <t>28 dias</t>
  </si>
  <si>
    <t>Periodos (meses)</t>
  </si>
  <si>
    <t>MONTO</t>
  </si>
  <si>
    <t>INTERES MENSUAL</t>
  </si>
  <si>
    <t>PERIODO</t>
  </si>
  <si>
    <t xml:space="preserve">N </t>
  </si>
  <si>
    <t>PAGO</t>
  </si>
  <si>
    <t>NUMERO PER</t>
  </si>
  <si>
    <t>tasa anual</t>
  </si>
  <si>
    <t>valor futuro</t>
  </si>
</sst>
</file>

<file path=xl/styles.xml><?xml version="1.0" encoding="utf-8"?>
<styleSheet xmlns="http://schemas.openxmlformats.org/spreadsheetml/2006/main">
  <numFmts count="9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#,##0.00_);[Red]\(&quot;$&quot;#,##0.00\)"/>
    <numFmt numFmtId="168" formatCode="[$$-300A]#,##0.00;[Red][$$-300A]\-#,##0.00"/>
    <numFmt numFmtId="169" formatCode="[$$-540A]#,##0.00_ ;[Red]\-[$$-540A]#,##0.00\ "/>
    <numFmt numFmtId="170" formatCode="yyyy\-mm\-dd"/>
    <numFmt numFmtId="171" formatCode="0.0000%"/>
    <numFmt numFmtId="172" formatCode="0.0%"/>
  </numFmts>
  <fonts count="22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Calibri"/>
      <family val="2"/>
    </font>
    <font>
      <b/>
      <sz val="10"/>
      <color theme="5" tint="-0.249977111117893"/>
      <name val="Arial"/>
      <family val="2"/>
    </font>
    <font>
      <sz val="11"/>
      <color theme="5" tint="-0.24997711111789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166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165" fontId="13" fillId="0" borderId="0" applyFont="0" applyFill="0" applyBorder="0" applyAlignment="0" applyProtection="0"/>
  </cellStyleXfs>
  <cellXfs count="18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8" fontId="0" fillId="0" borderId="0" xfId="0" applyNumberFormat="1" applyBorder="1"/>
    <xf numFmtId="168" fontId="0" fillId="0" borderId="3" xfId="0" applyNumberFormat="1" applyBorder="1"/>
    <xf numFmtId="169" fontId="0" fillId="0" borderId="2" xfId="0" applyNumberFormat="1" applyFont="1" applyBorder="1"/>
    <xf numFmtId="170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0" fontId="5" fillId="0" borderId="2" xfId="3" applyBorder="1" applyAlignment="1">
      <alignment horizontal="center"/>
    </xf>
    <xf numFmtId="169" fontId="0" fillId="0" borderId="0" xfId="0" applyNumberFormat="1" applyBorder="1"/>
    <xf numFmtId="169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8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8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70" fontId="0" fillId="0" borderId="3" xfId="0" applyNumberFormat="1" applyBorder="1"/>
    <xf numFmtId="169" fontId="0" fillId="0" borderId="5" xfId="0" applyNumberFormat="1" applyFont="1" applyBorder="1"/>
    <xf numFmtId="169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9" fontId="0" fillId="0" borderId="17" xfId="0" applyNumberFormat="1" applyBorder="1"/>
    <xf numFmtId="0" fontId="5" fillId="0" borderId="18" xfId="3" applyBorder="1" applyAlignment="1">
      <alignment horizontal="center"/>
    </xf>
    <xf numFmtId="169" fontId="0" fillId="0" borderId="19" xfId="0" applyNumberFormat="1" applyBorder="1"/>
    <xf numFmtId="0" fontId="8" fillId="0" borderId="2" xfId="3" applyFont="1" applyBorder="1" applyAlignment="1">
      <alignment horizontal="center"/>
    </xf>
    <xf numFmtId="169" fontId="9" fillId="0" borderId="0" xfId="0" applyNumberFormat="1" applyFont="1" applyBorder="1"/>
    <xf numFmtId="169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9" fontId="0" fillId="0" borderId="0" xfId="0" applyNumberFormat="1" applyFont="1" applyBorder="1"/>
    <xf numFmtId="169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71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166" fontId="1" fillId="0" borderId="7" xfId="1" applyBorder="1"/>
    <xf numFmtId="9" fontId="0" fillId="0" borderId="0" xfId="0" applyNumberFormat="1"/>
    <xf numFmtId="0" fontId="11" fillId="0" borderId="22" xfId="0" applyFont="1" applyBorder="1"/>
    <xf numFmtId="0" fontId="11" fillId="0" borderId="23" xfId="0" applyFont="1" applyBorder="1"/>
    <xf numFmtId="9" fontId="11" fillId="0" borderId="23" xfId="0" applyNumberFormat="1" applyFont="1" applyBorder="1"/>
    <xf numFmtId="10" fontId="12" fillId="0" borderId="23" xfId="2" applyNumberFormat="1" applyFont="1" applyBorder="1"/>
    <xf numFmtId="0" fontId="10" fillId="0" borderId="24" xfId="0" applyFont="1" applyBorder="1"/>
    <xf numFmtId="167" fontId="10" fillId="0" borderId="25" xfId="0" applyNumberFormat="1" applyFont="1" applyBorder="1"/>
    <xf numFmtId="0" fontId="11" fillId="0" borderId="22" xfId="0" applyFont="1" applyFill="1" applyBorder="1"/>
    <xf numFmtId="9" fontId="12" fillId="0" borderId="23" xfId="2" applyFont="1" applyBorder="1"/>
    <xf numFmtId="164" fontId="10" fillId="0" borderId="25" xfId="0" applyNumberFormat="1" applyFont="1" applyBorder="1"/>
    <xf numFmtId="0" fontId="10" fillId="0" borderId="22" xfId="0" applyFont="1" applyBorder="1"/>
    <xf numFmtId="0" fontId="11" fillId="0" borderId="23" xfId="0" applyFont="1" applyBorder="1" applyAlignme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4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4" fillId="0" borderId="12" xfId="0" applyFont="1" applyBorder="1" applyAlignment="1">
      <alignment horizontal="center"/>
    </xf>
    <xf numFmtId="165" fontId="15" fillId="0" borderId="12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1" fillId="0" borderId="23" xfId="2" applyBorder="1"/>
    <xf numFmtId="10" fontId="1" fillId="0" borderId="23" xfId="2" applyNumberFormat="1" applyBorder="1"/>
    <xf numFmtId="0" fontId="14" fillId="0" borderId="22" xfId="0" applyFont="1" applyBorder="1"/>
    <xf numFmtId="164" fontId="14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4" fillId="0" borderId="24" xfId="0" applyFont="1" applyBorder="1"/>
    <xf numFmtId="10" fontId="14" fillId="0" borderId="25" xfId="0" applyNumberFormat="1" applyFont="1" applyBorder="1"/>
    <xf numFmtId="0" fontId="14" fillId="0" borderId="28" xfId="0" applyFont="1" applyBorder="1" applyAlignment="1">
      <alignment horizontal="center"/>
    </xf>
    <xf numFmtId="9" fontId="0" fillId="0" borderId="23" xfId="0" applyNumberFormat="1" applyBorder="1"/>
    <xf numFmtId="0" fontId="0" fillId="0" borderId="23" xfId="0" applyNumberFormat="1" applyBorder="1"/>
    <xf numFmtId="164" fontId="0" fillId="0" borderId="25" xfId="0" applyNumberFormat="1" applyBorder="1"/>
    <xf numFmtId="0" fontId="14" fillId="0" borderId="29" xfId="0" applyFont="1" applyBorder="1" applyAlignment="1">
      <alignment horizontal="center"/>
    </xf>
    <xf numFmtId="165" fontId="0" fillId="0" borderId="29" xfId="4" applyFont="1" applyBorder="1" applyAlignment="1">
      <alignment horizontal="center"/>
    </xf>
    <xf numFmtId="10" fontId="0" fillId="0" borderId="23" xfId="0" applyNumberFormat="1" applyBorder="1"/>
    <xf numFmtId="164" fontId="14" fillId="0" borderId="25" xfId="0" applyNumberFormat="1" applyFont="1" applyBorder="1"/>
    <xf numFmtId="0" fontId="0" fillId="0" borderId="12" xfId="0" applyFont="1" applyBorder="1"/>
    <xf numFmtId="0" fontId="0" fillId="0" borderId="22" xfId="0" applyFont="1" applyBorder="1"/>
    <xf numFmtId="0" fontId="0" fillId="0" borderId="27" xfId="0" applyBorder="1"/>
    <xf numFmtId="0" fontId="0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5" fillId="0" borderId="22" xfId="3" applyFont="1" applyBorder="1" applyAlignment="1">
      <alignment horizontal="left"/>
    </xf>
    <xf numFmtId="172" fontId="1" fillId="0" borderId="23" xfId="2" applyNumberFormat="1" applyBorder="1"/>
    <xf numFmtId="0" fontId="0" fillId="0" borderId="23" xfId="0" applyFont="1" applyBorder="1"/>
    <xf numFmtId="10" fontId="17" fillId="0" borderId="23" xfId="2" applyNumberFormat="1" applyFont="1" applyBorder="1" applyAlignment="1">
      <alignment horizontal="center"/>
    </xf>
    <xf numFmtId="0" fontId="18" fillId="0" borderId="24" xfId="3" applyFont="1" applyFill="1" applyBorder="1" applyAlignment="1">
      <alignment horizontal="left"/>
    </xf>
    <xf numFmtId="10" fontId="18" fillId="0" borderId="25" xfId="2" applyNumberFormat="1" applyFont="1" applyBorder="1" applyAlignment="1">
      <alignment horizontal="center"/>
    </xf>
    <xf numFmtId="0" fontId="17" fillId="0" borderId="22" xfId="3" applyFont="1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172" fontId="1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2" xfId="3" applyBorder="1" applyAlignment="1">
      <alignment horizontal="left"/>
    </xf>
    <xf numFmtId="0" fontId="18" fillId="0" borderId="2" xfId="3" applyFont="1" applyBorder="1" applyAlignment="1">
      <alignment horizontal="left"/>
    </xf>
    <xf numFmtId="9" fontId="18" fillId="0" borderId="0" xfId="2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9" fontId="0" fillId="0" borderId="0" xfId="0" applyNumberFormat="1" applyBorder="1"/>
    <xf numFmtId="0" fontId="7" fillId="0" borderId="30" xfId="3" applyFont="1" applyBorder="1" applyAlignment="1">
      <alignment horizontal="center"/>
    </xf>
    <xf numFmtId="0" fontId="19" fillId="0" borderId="23" xfId="0" applyFont="1" applyBorder="1" applyAlignment="1">
      <alignment horizontal="center" wrapText="1"/>
    </xf>
    <xf numFmtId="0" fontId="16" fillId="0" borderId="31" xfId="3" applyFont="1" applyBorder="1" applyAlignment="1">
      <alignment horizontal="center" vertical="center"/>
    </xf>
    <xf numFmtId="169" fontId="0" fillId="0" borderId="12" xfId="0" applyNumberFormat="1" applyBorder="1" applyAlignment="1">
      <alignment vertical="center"/>
    </xf>
    <xf numFmtId="0" fontId="16" fillId="0" borderId="32" xfId="3" applyFont="1" applyBorder="1" applyAlignment="1">
      <alignment horizontal="center" vertical="center"/>
    </xf>
    <xf numFmtId="169" fontId="0" fillId="0" borderId="33" xfId="0" applyNumberFormat="1" applyBorder="1" applyAlignment="1">
      <alignment vertical="center"/>
    </xf>
    <xf numFmtId="0" fontId="0" fillId="0" borderId="22" xfId="0" applyFill="1" applyBorder="1"/>
    <xf numFmtId="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4" fillId="0" borderId="0" xfId="0" applyFont="1" applyBorder="1" applyAlignment="1">
      <alignment horizontal="center"/>
    </xf>
    <xf numFmtId="165" fontId="0" fillId="0" borderId="0" xfId="4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66" fontId="1" fillId="0" borderId="23" xfId="1" applyBorder="1"/>
    <xf numFmtId="0" fontId="0" fillId="0" borderId="0" xfId="0" applyFill="1" applyBorder="1"/>
    <xf numFmtId="0" fontId="14" fillId="0" borderId="0" xfId="0" applyFont="1" applyFill="1" applyBorder="1"/>
    <xf numFmtId="0" fontId="16" fillId="3" borderId="31" xfId="3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169" fontId="0" fillId="3" borderId="12" xfId="0" applyNumberFormat="1" applyFill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8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8" fillId="0" borderId="20" xfId="3" applyFont="1" applyFill="1" applyBorder="1" applyAlignment="1">
      <alignment horizontal="center"/>
    </xf>
    <xf numFmtId="0" fontId="18" fillId="0" borderId="26" xfId="3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2" xfId="0" applyFont="1" applyBorder="1" applyAlignment="1">
      <alignment horizontal="left" vertical="center"/>
    </xf>
    <xf numFmtId="0" fontId="20" fillId="3" borderId="31" xfId="3" applyFont="1" applyFill="1" applyBorder="1" applyAlignment="1">
      <alignment horizontal="center" vertical="center"/>
    </xf>
    <xf numFmtId="169" fontId="21" fillId="3" borderId="12" xfId="0" applyNumberFormat="1" applyFont="1" applyFill="1" applyBorder="1" applyAlignment="1">
      <alignment vertical="center"/>
    </xf>
  </cellXfs>
  <cellStyles count="5">
    <cellStyle name="Millares" xfId="1" builtinId="3"/>
    <cellStyle name="Moneda" xfId="4" builtinId="4"/>
    <cellStyle name="Normal" xfId="0" builtinId="0"/>
    <cellStyle name="Porcentual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L86"/>
  <sheetViews>
    <sheetView topLeftCell="AX3" zoomScale="90" zoomScaleNormal="90" workbookViewId="0">
      <selection activeCell="BH18" sqref="BH18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154" t="s">
        <v>0</v>
      </c>
      <c r="AU1" s="154"/>
      <c r="AV1" s="154"/>
      <c r="AW1" s="154"/>
      <c r="AX1" s="154"/>
    </row>
    <row r="2" spans="2:64">
      <c r="AT2" s="1"/>
      <c r="AW2" s="2"/>
      <c r="AX2" s="3"/>
    </row>
    <row r="3" spans="2:64">
      <c r="AH3" s="156" t="s">
        <v>1</v>
      </c>
      <c r="AI3" s="156"/>
      <c r="AJ3" s="156"/>
      <c r="AK3" s="156"/>
      <c r="AL3" s="156"/>
      <c r="AM3" s="156"/>
      <c r="AN3" s="156"/>
      <c r="AO3" s="156"/>
      <c r="AT3" s="1" t="s">
        <v>2</v>
      </c>
      <c r="AU3">
        <v>15000</v>
      </c>
      <c r="AW3" s="2"/>
      <c r="AX3" s="3"/>
      <c r="BA3" s="160" t="s">
        <v>3</v>
      </c>
      <c r="BB3" s="160"/>
      <c r="BC3" s="160"/>
      <c r="BF3" s="160" t="s">
        <v>4</v>
      </c>
      <c r="BG3" s="160"/>
      <c r="BH3" s="160"/>
      <c r="BJ3" s="160" t="s">
        <v>5</v>
      </c>
      <c r="BK3" s="160"/>
      <c r="BL3" s="160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67" t="s">
        <v>11</v>
      </c>
      <c r="C5" s="167"/>
      <c r="D5" s="167"/>
      <c r="E5" s="167"/>
      <c r="F5" s="167"/>
      <c r="G5" s="167"/>
      <c r="H5" s="167"/>
      <c r="J5" s="167" t="s">
        <v>12</v>
      </c>
      <c r="K5" s="167"/>
      <c r="L5" s="167"/>
      <c r="M5" s="167"/>
      <c r="N5" s="167"/>
      <c r="O5" s="167"/>
      <c r="P5" s="167"/>
      <c r="Q5" s="167"/>
      <c r="R5" s="167"/>
      <c r="U5" s="167" t="s">
        <v>13</v>
      </c>
      <c r="V5" s="167"/>
      <c r="W5" s="167"/>
      <c r="X5" s="167"/>
      <c r="Y5" s="167"/>
      <c r="Z5" s="167"/>
      <c r="AA5" s="167"/>
      <c r="AB5" s="167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58" t="s">
        <v>18</v>
      </c>
      <c r="AK6" s="158"/>
      <c r="AL6" s="158"/>
      <c r="AM6" s="158"/>
      <c r="AN6" s="158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68" t="s">
        <v>28</v>
      </c>
      <c r="AK7" s="168"/>
      <c r="AL7" s="168"/>
      <c r="AM7" s="168"/>
      <c r="AN7" s="168"/>
      <c r="AO7" s="168"/>
      <c r="AT7" s="166" t="s">
        <v>29</v>
      </c>
      <c r="AU7" s="166"/>
      <c r="AV7" s="166"/>
      <c r="AW7" s="166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68"/>
      <c r="AK8" s="168"/>
      <c r="AL8" s="168"/>
      <c r="AM8" s="168"/>
      <c r="AN8" s="168"/>
      <c r="AO8" s="168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158" t="s">
        <v>41</v>
      </c>
      <c r="W13" s="158"/>
      <c r="X13" s="158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58" t="s">
        <v>47</v>
      </c>
      <c r="C16" s="158"/>
      <c r="D16" s="158"/>
      <c r="E16" s="158"/>
      <c r="F16" s="158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148" t="s">
        <v>48</v>
      </c>
      <c r="AO16" s="148"/>
      <c r="AP16" s="148"/>
      <c r="AQ16" s="148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154" t="s">
        <v>49</v>
      </c>
      <c r="AI17" s="154"/>
      <c r="AJ17" s="154"/>
      <c r="AK17" s="154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150" t="s">
        <v>66</v>
      </c>
      <c r="M21" s="150"/>
      <c r="N21" s="150"/>
      <c r="O21" s="150"/>
      <c r="P21" s="150"/>
      <c r="Q21" s="150"/>
      <c r="R21" s="150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64" t="s">
        <v>71</v>
      </c>
      <c r="M22" s="164"/>
      <c r="N22" s="164"/>
      <c r="O22" s="164"/>
      <c r="P22" s="164"/>
      <c r="Q22" s="164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154" t="s">
        <v>76</v>
      </c>
      <c r="C26" s="154"/>
      <c r="D26" s="154"/>
      <c r="E26" s="154"/>
      <c r="F26" s="154"/>
      <c r="G26" s="154"/>
      <c r="H26" s="154"/>
      <c r="I26" s="154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62" t="s">
        <v>78</v>
      </c>
      <c r="D27" s="162"/>
      <c r="E27" s="162"/>
      <c r="F27" s="162"/>
      <c r="I27" s="3"/>
      <c r="U27" s="1" t="s">
        <v>79</v>
      </c>
      <c r="V27">
        <v>5000</v>
      </c>
      <c r="AF27" s="3"/>
      <c r="AH27" s="165" t="s">
        <v>80</v>
      </c>
      <c r="AI27" s="165"/>
      <c r="AJ27" s="165"/>
      <c r="AK27" s="165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62" t="s">
        <v>82</v>
      </c>
      <c r="E28" s="162"/>
      <c r="F28" s="162"/>
      <c r="G28" s="162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63" t="s">
        <v>88</v>
      </c>
      <c r="AU28" s="163"/>
      <c r="AV28" s="27" t="s">
        <v>89</v>
      </c>
      <c r="AX28" s="3"/>
    </row>
    <row r="29" spans="2:63">
      <c r="B29" s="1" t="s">
        <v>90</v>
      </c>
      <c r="C29" s="11">
        <v>42155</v>
      </c>
      <c r="D29" s="162" t="s">
        <v>91</v>
      </c>
      <c r="E29" s="162"/>
      <c r="F29" s="162"/>
      <c r="G29" s="162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63" t="s">
        <v>92</v>
      </c>
      <c r="AU29" s="163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63" t="s">
        <v>88</v>
      </c>
      <c r="AU30" s="163"/>
      <c r="AV30" s="5">
        <v>0.13</v>
      </c>
      <c r="AX30" s="3"/>
    </row>
    <row r="31" spans="2:63">
      <c r="B31" s="1" t="s">
        <v>45</v>
      </c>
      <c r="C31">
        <v>2</v>
      </c>
      <c r="D31" s="158" t="s">
        <v>47</v>
      </c>
      <c r="E31" s="158"/>
      <c r="F31" s="158"/>
      <c r="G31" s="158"/>
      <c r="H31" s="158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59" t="s">
        <v>100</v>
      </c>
      <c r="C34" s="159"/>
      <c r="D34" s="159"/>
      <c r="E34" s="159"/>
      <c r="F34" s="159"/>
      <c r="G34" s="159"/>
      <c r="H34" s="159"/>
      <c r="I34" s="159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59" t="s">
        <v>102</v>
      </c>
      <c r="C35" s="159"/>
      <c r="D35" s="159"/>
      <c r="E35" s="159"/>
      <c r="F35" s="159"/>
      <c r="G35" s="159"/>
      <c r="H35" s="159"/>
      <c r="I35" s="159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160" t="s">
        <v>105</v>
      </c>
      <c r="AU39" s="160"/>
      <c r="AV39" s="160"/>
      <c r="AW39" s="160"/>
      <c r="AX39" s="160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61" t="s">
        <v>106</v>
      </c>
      <c r="E43" s="161"/>
      <c r="F43" s="161"/>
      <c r="G43" s="13"/>
      <c r="H43" s="13"/>
      <c r="I43" s="14"/>
      <c r="AT43" s="1"/>
      <c r="AX43" s="3"/>
    </row>
    <row r="44" spans="2:50">
      <c r="U44" s="156" t="s">
        <v>107</v>
      </c>
      <c r="V44" s="156"/>
      <c r="W44" s="156"/>
      <c r="X44" s="156"/>
      <c r="Y44" s="156"/>
      <c r="Z44" s="156"/>
      <c r="AA44" s="156"/>
      <c r="AB44" s="156"/>
      <c r="AC44" s="156"/>
      <c r="AD44" s="156"/>
      <c r="AT44" s="1"/>
      <c r="AX44" s="3"/>
    </row>
    <row r="45" spans="2:50">
      <c r="U45" s="1"/>
      <c r="AD45" s="3"/>
      <c r="AH45" s="154" t="s">
        <v>108</v>
      </c>
      <c r="AI45" s="154"/>
      <c r="AJ45" s="154"/>
      <c r="AK45" s="154"/>
      <c r="AL45" s="154"/>
      <c r="AM45" s="154"/>
      <c r="AN45" s="154"/>
      <c r="AT45" s="1"/>
      <c r="AX45" s="3"/>
    </row>
    <row r="46" spans="2:50">
      <c r="U46" s="149" t="s">
        <v>109</v>
      </c>
      <c r="V46" s="149"/>
      <c r="W46" s="5">
        <v>5.1999999999999998E-2</v>
      </c>
      <c r="AD46" s="3"/>
      <c r="AH46" s="1"/>
      <c r="AN46" s="3"/>
      <c r="AO46" s="154" t="s">
        <v>110</v>
      </c>
      <c r="AP46" s="154"/>
      <c r="AQ46" s="154"/>
      <c r="AR46" s="154"/>
      <c r="AT46" s="157" t="s">
        <v>111</v>
      </c>
      <c r="AU46" s="157"/>
      <c r="AV46" s="157"/>
      <c r="AW46" s="157"/>
      <c r="AX46" s="3"/>
    </row>
    <row r="47" spans="2:50">
      <c r="U47" s="149" t="s">
        <v>112</v>
      </c>
      <c r="V47" s="149"/>
      <c r="W47">
        <v>2</v>
      </c>
      <c r="X47" s="150" t="s">
        <v>113</v>
      </c>
      <c r="Y47" s="150"/>
      <c r="Z47" s="150"/>
      <c r="AA47" s="150"/>
      <c r="AB47" s="150"/>
      <c r="AC47" s="150"/>
      <c r="AD47" s="150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151" t="s">
        <v>122</v>
      </c>
      <c r="AW48" s="151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52" t="s">
        <v>128</v>
      </c>
      <c r="V51" s="152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53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153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154" t="s">
        <v>143</v>
      </c>
      <c r="V56" s="154"/>
      <c r="W56" s="154"/>
      <c r="X56" s="154"/>
      <c r="Y56" s="154"/>
      <c r="Z56" s="154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153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149" t="s">
        <v>6</v>
      </c>
      <c r="V57" s="149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153"/>
      <c r="AQ57" s="45">
        <f>SYD($AP$47,$AP$48,$AP$49,AO57)</f>
        <v>3927.2727272727275</v>
      </c>
      <c r="AR57" s="51"/>
      <c r="AT57" s="1"/>
      <c r="AX57" s="3"/>
    </row>
    <row r="58" spans="21:50">
      <c r="U58" s="149" t="s">
        <v>145</v>
      </c>
      <c r="V58" s="149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153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149" t="s">
        <v>147</v>
      </c>
      <c r="V59" s="149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153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153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153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55" t="s">
        <v>152</v>
      </c>
      <c r="AA62" s="155"/>
      <c r="AB62" s="155"/>
      <c r="AC62" s="155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153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153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153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153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148" t="s">
        <v>153</v>
      </c>
      <c r="AP71" s="148"/>
      <c r="AQ71" s="148"/>
      <c r="AR71" s="148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1"/>
  <sheetViews>
    <sheetView tabSelected="1" zoomScale="130" zoomScaleNormal="130" workbookViewId="0">
      <selection activeCell="C202" sqref="C202"/>
    </sheetView>
  </sheetViews>
  <sheetFormatPr baseColWidth="10" defaultColWidth="9.140625" defaultRowHeight="15"/>
  <cols>
    <col min="1" max="1" width="26.5703125" customWidth="1"/>
    <col min="2" max="2" width="20.140625" customWidth="1"/>
    <col min="3" max="3" width="14.5703125" customWidth="1"/>
    <col min="4" max="4" width="15.7109375" customWidth="1"/>
    <col min="5" max="5" width="10.85546875" customWidth="1"/>
    <col min="6" max="6" width="14.28515625" customWidth="1"/>
    <col min="7" max="1025" width="8.5703125"/>
  </cols>
  <sheetData>
    <row r="1" spans="1:4">
      <c r="A1" s="173">
        <v>1</v>
      </c>
      <c r="B1" s="174"/>
    </row>
    <row r="2" spans="1:4">
      <c r="A2" s="70" t="s">
        <v>163</v>
      </c>
      <c r="B2" s="71">
        <v>1000</v>
      </c>
    </row>
    <row r="3" spans="1:4">
      <c r="A3" s="70" t="s">
        <v>157</v>
      </c>
      <c r="B3" s="71">
        <v>9</v>
      </c>
    </row>
    <row r="4" spans="1:4">
      <c r="A4" s="70" t="s">
        <v>181</v>
      </c>
      <c r="B4" s="72">
        <v>0.22</v>
      </c>
    </row>
    <row r="5" spans="1:4">
      <c r="A5" s="70" t="s">
        <v>125</v>
      </c>
      <c r="B5" s="73">
        <f>B4/12</f>
        <v>1.8333333333333333E-2</v>
      </c>
    </row>
    <row r="6" spans="1:4" ht="15.75" thickBot="1">
      <c r="A6" s="74" t="s">
        <v>169</v>
      </c>
      <c r="B6" s="75">
        <f>FV(B5,B3,-B2,)</f>
        <v>9689.0241596536216</v>
      </c>
    </row>
    <row r="7" spans="1:4">
      <c r="A7" s="85" t="s">
        <v>162</v>
      </c>
      <c r="B7" s="85" t="s">
        <v>163</v>
      </c>
      <c r="C7" s="85" t="s">
        <v>179</v>
      </c>
      <c r="D7" s="85" t="s">
        <v>180</v>
      </c>
    </row>
    <row r="8" spans="1:4">
      <c r="A8" s="85">
        <v>0</v>
      </c>
      <c r="B8" s="82">
        <v>0</v>
      </c>
      <c r="C8" s="82">
        <v>0</v>
      </c>
      <c r="D8" s="82">
        <v>0</v>
      </c>
    </row>
    <row r="9" spans="1:4">
      <c r="A9" s="85">
        <v>1</v>
      </c>
      <c r="B9" s="83">
        <v>1000</v>
      </c>
      <c r="C9" s="82">
        <v>0</v>
      </c>
      <c r="D9" s="84">
        <f>B9</f>
        <v>1000</v>
      </c>
    </row>
    <row r="10" spans="1:4">
      <c r="A10" s="85">
        <v>2</v>
      </c>
      <c r="B10" s="83">
        <v>1000</v>
      </c>
      <c r="C10" s="84">
        <f t="shared" ref="C10:C17" si="0">D9*$B$5</f>
        <v>18.333333333333332</v>
      </c>
      <c r="D10" s="84">
        <f>D9+B10+C10</f>
        <v>2018.3333333333333</v>
      </c>
    </row>
    <row r="11" spans="1:4">
      <c r="A11" s="85">
        <v>3</v>
      </c>
      <c r="B11" s="83">
        <v>1000</v>
      </c>
      <c r="C11" s="84">
        <f t="shared" si="0"/>
        <v>37.00277777777778</v>
      </c>
      <c r="D11" s="84">
        <f t="shared" ref="D11:D17" si="1">D10+B11+C11</f>
        <v>3055.3361111111108</v>
      </c>
    </row>
    <row r="12" spans="1:4">
      <c r="A12" s="85">
        <v>4</v>
      </c>
      <c r="B12" s="83">
        <v>1000</v>
      </c>
      <c r="C12" s="84">
        <f t="shared" si="0"/>
        <v>56.014495370370362</v>
      </c>
      <c r="D12" s="84">
        <f t="shared" si="1"/>
        <v>4111.350606481481</v>
      </c>
    </row>
    <row r="13" spans="1:4">
      <c r="A13" s="85">
        <v>5</v>
      </c>
      <c r="B13" s="83">
        <v>1000</v>
      </c>
      <c r="C13" s="84">
        <f t="shared" si="0"/>
        <v>75.374761118827152</v>
      </c>
      <c r="D13" s="84">
        <f t="shared" si="1"/>
        <v>5186.7253676003083</v>
      </c>
    </row>
    <row r="14" spans="1:4">
      <c r="A14" s="85">
        <v>6</v>
      </c>
      <c r="B14" s="83">
        <v>1000</v>
      </c>
      <c r="C14" s="84">
        <f t="shared" si="0"/>
        <v>95.089965072672314</v>
      </c>
      <c r="D14" s="84">
        <f t="shared" si="1"/>
        <v>6281.8153326729807</v>
      </c>
    </row>
    <row r="15" spans="1:4">
      <c r="A15" s="85">
        <v>7</v>
      </c>
      <c r="B15" s="83">
        <v>1000</v>
      </c>
      <c r="C15" s="84">
        <f t="shared" si="0"/>
        <v>115.16661443233798</v>
      </c>
      <c r="D15" s="84">
        <f t="shared" si="1"/>
        <v>7396.9819471053188</v>
      </c>
    </row>
    <row r="16" spans="1:4">
      <c r="A16" s="85">
        <v>8</v>
      </c>
      <c r="B16" s="83">
        <v>1000</v>
      </c>
      <c r="C16" s="84">
        <f t="shared" si="0"/>
        <v>135.61133569693084</v>
      </c>
      <c r="D16" s="84">
        <f>D15+B16+C16</f>
        <v>8532.5932828022505</v>
      </c>
    </row>
    <row r="17" spans="1:4" ht="16.5" thickBot="1">
      <c r="A17" s="85">
        <v>9</v>
      </c>
      <c r="B17" s="83">
        <v>1000</v>
      </c>
      <c r="C17" s="84">
        <f t="shared" si="0"/>
        <v>156.43087685137459</v>
      </c>
      <c r="D17" s="86">
        <f t="shared" si="1"/>
        <v>9689.0241596536252</v>
      </c>
    </row>
    <row r="18" spans="1:4">
      <c r="A18" s="173">
        <v>2</v>
      </c>
      <c r="B18" s="174"/>
    </row>
    <row r="19" spans="1:4">
      <c r="A19" s="70" t="s">
        <v>163</v>
      </c>
      <c r="B19" s="71">
        <v>100000</v>
      </c>
    </row>
    <row r="20" spans="1:4">
      <c r="A20" s="70" t="s">
        <v>157</v>
      </c>
      <c r="B20" s="71">
        <v>6</v>
      </c>
    </row>
    <row r="21" spans="1:4">
      <c r="A21" s="70" t="s">
        <v>158</v>
      </c>
      <c r="B21" s="72">
        <v>0.24</v>
      </c>
    </row>
    <row r="22" spans="1:4">
      <c r="A22" s="70" t="s">
        <v>160</v>
      </c>
      <c r="B22" s="73">
        <f>B21/4</f>
        <v>0.06</v>
      </c>
    </row>
    <row r="23" spans="1:4" ht="15.75" thickBot="1">
      <c r="A23" s="74" t="s">
        <v>170</v>
      </c>
      <c r="B23" s="75">
        <f>FV(B22,B20,-B19,)</f>
        <v>697531.8537600009</v>
      </c>
    </row>
    <row r="24" spans="1:4">
      <c r="A24" s="85" t="s">
        <v>162</v>
      </c>
      <c r="B24" s="85" t="s">
        <v>163</v>
      </c>
      <c r="C24" s="85" t="s">
        <v>179</v>
      </c>
      <c r="D24" s="85" t="s">
        <v>180</v>
      </c>
    </row>
    <row r="25" spans="1:4">
      <c r="A25" s="85">
        <v>0</v>
      </c>
      <c r="B25" s="82">
        <v>0</v>
      </c>
      <c r="C25" s="82">
        <v>0</v>
      </c>
      <c r="D25" s="82">
        <v>0</v>
      </c>
    </row>
    <row r="26" spans="1:4">
      <c r="A26" s="85">
        <v>1</v>
      </c>
      <c r="B26" s="83">
        <v>100000</v>
      </c>
      <c r="C26" s="82">
        <v>0</v>
      </c>
      <c r="D26" s="84">
        <f>B26</f>
        <v>100000</v>
      </c>
    </row>
    <row r="27" spans="1:4">
      <c r="A27" s="85">
        <v>2</v>
      </c>
      <c r="B27" s="83">
        <v>100000</v>
      </c>
      <c r="C27" s="84">
        <f>D26*$B$22</f>
        <v>6000</v>
      </c>
      <c r="D27" s="84">
        <f>D26+B27+C27</f>
        <v>206000</v>
      </c>
    </row>
    <row r="28" spans="1:4">
      <c r="A28" s="85">
        <v>3</v>
      </c>
      <c r="B28" s="83">
        <v>100000</v>
      </c>
      <c r="C28" s="84">
        <f t="shared" ref="C28:C31" si="2">D27*$B$22</f>
        <v>12360</v>
      </c>
      <c r="D28" s="84">
        <f t="shared" ref="D28:D31" si="3">D27+B28+C28</f>
        <v>318360</v>
      </c>
    </row>
    <row r="29" spans="1:4">
      <c r="A29" s="85">
        <v>4</v>
      </c>
      <c r="B29" s="83">
        <v>100000</v>
      </c>
      <c r="C29" s="84">
        <f t="shared" si="2"/>
        <v>19101.599999999999</v>
      </c>
      <c r="D29" s="84">
        <f t="shared" si="3"/>
        <v>437461.6</v>
      </c>
    </row>
    <row r="30" spans="1:4">
      <c r="A30" s="85">
        <v>5</v>
      </c>
      <c r="B30" s="83">
        <v>100000</v>
      </c>
      <c r="C30" s="84">
        <f t="shared" si="2"/>
        <v>26247.695999999996</v>
      </c>
      <c r="D30" s="84">
        <f t="shared" si="3"/>
        <v>563709.29599999997</v>
      </c>
    </row>
    <row r="31" spans="1:4" ht="16.5" thickBot="1">
      <c r="A31" s="85">
        <v>6</v>
      </c>
      <c r="B31" s="83">
        <v>100000</v>
      </c>
      <c r="C31" s="84">
        <f t="shared" si="2"/>
        <v>33822.557759999996</v>
      </c>
      <c r="D31" s="86">
        <f t="shared" si="3"/>
        <v>697531.85375999997</v>
      </c>
    </row>
    <row r="32" spans="1:4">
      <c r="A32" s="175">
        <v>3</v>
      </c>
      <c r="B32" s="176"/>
    </row>
    <row r="33" spans="1:4">
      <c r="A33" s="76" t="s">
        <v>199</v>
      </c>
      <c r="B33" s="71">
        <v>40000</v>
      </c>
    </row>
    <row r="34" spans="1:4">
      <c r="A34" s="70" t="s">
        <v>157</v>
      </c>
      <c r="B34" s="71">
        <v>6</v>
      </c>
    </row>
    <row r="35" spans="1:4">
      <c r="A35" s="70" t="s">
        <v>158</v>
      </c>
      <c r="B35" s="72">
        <v>0.36</v>
      </c>
    </row>
    <row r="36" spans="1:4">
      <c r="A36" s="70" t="s">
        <v>125</v>
      </c>
      <c r="B36" s="77">
        <f>B35/4</f>
        <v>0.09</v>
      </c>
    </row>
    <row r="37" spans="1:4">
      <c r="A37" s="70" t="s">
        <v>203</v>
      </c>
      <c r="B37" s="142">
        <f>B33/B34</f>
        <v>6666.666666666667</v>
      </c>
    </row>
    <row r="38" spans="1:4" ht="15.75" thickBot="1">
      <c r="A38" s="74" t="s">
        <v>159</v>
      </c>
      <c r="B38" s="78">
        <f>FV(B36,B34,-B33)</f>
        <v>300933.38259600027</v>
      </c>
    </row>
    <row r="39" spans="1:4">
      <c r="A39" s="101"/>
      <c r="B39" s="141"/>
      <c r="C39" s="137"/>
      <c r="D39" s="137"/>
    </row>
    <row r="40" spans="1:4" ht="15.75">
      <c r="A40" s="137"/>
      <c r="B40" s="138"/>
      <c r="C40" s="139"/>
      <c r="D40" s="140"/>
    </row>
    <row r="41" spans="1:4">
      <c r="A41" s="177">
        <v>4</v>
      </c>
      <c r="B41" s="177"/>
    </row>
    <row r="42" spans="1:4">
      <c r="A42" s="133" t="s">
        <v>199</v>
      </c>
      <c r="B42">
        <v>2000</v>
      </c>
    </row>
    <row r="43" spans="1:4">
      <c r="A43" s="87" t="s">
        <v>200</v>
      </c>
      <c r="B43" s="134">
        <v>0.08</v>
      </c>
    </row>
    <row r="44" spans="1:4">
      <c r="A44" s="87" t="s">
        <v>201</v>
      </c>
      <c r="B44" s="135">
        <v>1</v>
      </c>
    </row>
    <row r="45" spans="1:4">
      <c r="A45" s="87" t="s">
        <v>202</v>
      </c>
      <c r="B45" s="135">
        <v>6</v>
      </c>
    </row>
    <row r="46" spans="1:4">
      <c r="A46" s="87" t="s">
        <v>174</v>
      </c>
      <c r="B46" s="69">
        <v>0.48</v>
      </c>
    </row>
    <row r="47" spans="1:4">
      <c r="A47" s="87" t="s">
        <v>164</v>
      </c>
      <c r="B47" s="136">
        <f>IPMT(B43,B44,B45,-B42)</f>
        <v>160</v>
      </c>
      <c r="C47" s="69"/>
    </row>
    <row r="48" spans="1:4">
      <c r="A48" s="178">
        <v>5</v>
      </c>
      <c r="B48" s="178"/>
    </row>
    <row r="49" spans="1:4">
      <c r="A49" s="143" t="s">
        <v>203</v>
      </c>
      <c r="B49">
        <v>4000</v>
      </c>
    </row>
    <row r="50" spans="1:4">
      <c r="A50" s="143" t="s">
        <v>204</v>
      </c>
      <c r="B50">
        <v>5</v>
      </c>
    </row>
    <row r="51" spans="1:4">
      <c r="A51" s="143" t="s">
        <v>205</v>
      </c>
      <c r="B51" s="69">
        <v>0.3</v>
      </c>
    </row>
    <row r="52" spans="1:4">
      <c r="A52" s="144" t="s">
        <v>206</v>
      </c>
      <c r="B52" s="136">
        <f>FV(B51,B50,-B49,)</f>
        <v>36172.400000000016</v>
      </c>
    </row>
    <row r="53" spans="1:4">
      <c r="A53" s="144" t="s">
        <v>164</v>
      </c>
      <c r="B53" s="136">
        <f>IPMT(B51,1,B50,-20000,B52)</f>
        <v>6000</v>
      </c>
    </row>
    <row r="54" spans="1:4">
      <c r="A54" s="79"/>
      <c r="B54" s="136"/>
    </row>
    <row r="55" spans="1:4" ht="15.75" thickBot="1">
      <c r="A55" s="74"/>
      <c r="B55" s="78"/>
    </row>
    <row r="56" spans="1:4">
      <c r="A56" s="173">
        <v>6</v>
      </c>
      <c r="B56" s="174"/>
    </row>
    <row r="57" spans="1:4">
      <c r="A57" s="70" t="s">
        <v>166</v>
      </c>
      <c r="B57" s="80">
        <v>40000</v>
      </c>
    </row>
    <row r="58" spans="1:4">
      <c r="A58" s="70" t="s">
        <v>162</v>
      </c>
      <c r="B58" s="71">
        <v>10</v>
      </c>
    </row>
    <row r="59" spans="1:4">
      <c r="A59" s="70" t="s">
        <v>167</v>
      </c>
      <c r="B59" s="72">
        <v>0.24</v>
      </c>
    </row>
    <row r="60" spans="1:4">
      <c r="A60" s="70" t="s">
        <v>125</v>
      </c>
      <c r="B60" s="77">
        <f>B59/12</f>
        <v>0.02</v>
      </c>
    </row>
    <row r="61" spans="1:4" ht="15.75" thickBot="1">
      <c r="A61" s="74" t="s">
        <v>168</v>
      </c>
      <c r="B61" s="78">
        <f>FV(B60,B58,-B57)</f>
        <v>437988.83998951415</v>
      </c>
    </row>
    <row r="62" spans="1:4">
      <c r="A62" s="85" t="s">
        <v>162</v>
      </c>
      <c r="B62" s="85" t="s">
        <v>163</v>
      </c>
      <c r="C62" s="85" t="s">
        <v>179</v>
      </c>
      <c r="D62" s="85" t="s">
        <v>180</v>
      </c>
    </row>
    <row r="63" spans="1:4">
      <c r="A63" s="85">
        <v>0</v>
      </c>
      <c r="B63" s="82">
        <v>0</v>
      </c>
      <c r="C63" s="82">
        <v>0</v>
      </c>
      <c r="D63" s="82">
        <v>0</v>
      </c>
    </row>
    <row r="64" spans="1:4">
      <c r="A64" s="85">
        <v>1</v>
      </c>
      <c r="B64" s="83">
        <v>40000</v>
      </c>
      <c r="C64" s="82">
        <v>0</v>
      </c>
      <c r="D64" s="84">
        <f>B64</f>
        <v>40000</v>
      </c>
    </row>
    <row r="65" spans="1:4">
      <c r="A65" s="85">
        <v>2</v>
      </c>
      <c r="B65" s="83">
        <v>40000</v>
      </c>
      <c r="C65" s="84">
        <f>D64*$B$60</f>
        <v>800</v>
      </c>
      <c r="D65" s="84">
        <f>D64+B65+C65</f>
        <v>80800</v>
      </c>
    </row>
    <row r="66" spans="1:4">
      <c r="A66" s="85">
        <v>3</v>
      </c>
      <c r="B66" s="83">
        <v>40000</v>
      </c>
      <c r="C66" s="84">
        <f t="shared" ref="C66:C73" si="4">D65*$B$60</f>
        <v>1616</v>
      </c>
      <c r="D66" s="84">
        <f t="shared" ref="D66:D73" si="5">D65+B66+C66</f>
        <v>122416</v>
      </c>
    </row>
    <row r="67" spans="1:4">
      <c r="A67" s="85">
        <v>4</v>
      </c>
      <c r="B67" s="83">
        <v>40000</v>
      </c>
      <c r="C67" s="84">
        <f t="shared" si="4"/>
        <v>2448.3200000000002</v>
      </c>
      <c r="D67" s="84">
        <f t="shared" si="5"/>
        <v>164864.32000000001</v>
      </c>
    </row>
    <row r="68" spans="1:4">
      <c r="A68" s="85">
        <v>5</v>
      </c>
      <c r="B68" s="83">
        <v>40000</v>
      </c>
      <c r="C68" s="84">
        <f t="shared" si="4"/>
        <v>3297.2864000000004</v>
      </c>
      <c r="D68" s="84">
        <f t="shared" si="5"/>
        <v>208161.60640000002</v>
      </c>
    </row>
    <row r="69" spans="1:4">
      <c r="A69" s="85">
        <v>6</v>
      </c>
      <c r="B69" s="83">
        <v>40000</v>
      </c>
      <c r="C69" s="84">
        <f t="shared" si="4"/>
        <v>4163.2321280000006</v>
      </c>
      <c r="D69" s="84">
        <f t="shared" si="5"/>
        <v>252324.83852800002</v>
      </c>
    </row>
    <row r="70" spans="1:4">
      <c r="A70" s="85">
        <v>7</v>
      </c>
      <c r="B70" s="83">
        <v>40000</v>
      </c>
      <c r="C70" s="84">
        <f t="shared" si="4"/>
        <v>5046.4967705600002</v>
      </c>
      <c r="D70" s="84">
        <f t="shared" si="5"/>
        <v>297371.33529856004</v>
      </c>
    </row>
    <row r="71" spans="1:4">
      <c r="A71" s="85">
        <v>8</v>
      </c>
      <c r="B71" s="83">
        <v>40000</v>
      </c>
      <c r="C71" s="84">
        <f t="shared" si="4"/>
        <v>5947.426705971201</v>
      </c>
      <c r="D71" s="84">
        <f t="shared" si="5"/>
        <v>343318.76200453122</v>
      </c>
    </row>
    <row r="72" spans="1:4">
      <c r="A72" s="85">
        <v>9</v>
      </c>
      <c r="B72" s="83">
        <v>40000</v>
      </c>
      <c r="C72" s="84">
        <f t="shared" si="4"/>
        <v>6866.3752400906242</v>
      </c>
      <c r="D72" s="84">
        <f t="shared" si="5"/>
        <v>390185.13724462187</v>
      </c>
    </row>
    <row r="73" spans="1:4" ht="16.5" thickBot="1">
      <c r="A73" s="85">
        <v>10</v>
      </c>
      <c r="B73" s="83">
        <v>40000</v>
      </c>
      <c r="C73" s="84">
        <f t="shared" si="4"/>
        <v>7803.7027448924373</v>
      </c>
      <c r="D73" s="86">
        <f t="shared" si="5"/>
        <v>437988.83998951432</v>
      </c>
    </row>
    <row r="74" spans="1:4">
      <c r="A74" s="179">
        <v>7</v>
      </c>
      <c r="B74" s="180"/>
    </row>
    <row r="75" spans="1:4">
      <c r="A75" s="87" t="s">
        <v>171</v>
      </c>
      <c r="B75" s="88">
        <v>80000</v>
      </c>
    </row>
    <row r="76" spans="1:4">
      <c r="A76" s="87" t="s">
        <v>157</v>
      </c>
      <c r="B76" s="88">
        <v>8</v>
      </c>
    </row>
    <row r="77" spans="1:4">
      <c r="A77" s="87" t="s">
        <v>172</v>
      </c>
      <c r="B77" s="89">
        <v>0.3</v>
      </c>
    </row>
    <row r="78" spans="1:4">
      <c r="A78" s="87" t="s">
        <v>173</v>
      </c>
      <c r="B78" s="90">
        <f>B77/12</f>
        <v>2.4999999999999998E-2</v>
      </c>
    </row>
    <row r="79" spans="1:4">
      <c r="A79" s="91" t="s">
        <v>178</v>
      </c>
      <c r="B79" s="92">
        <f>PV(B78,B76,B80,-B75)</f>
        <v>65659.725665047357</v>
      </c>
    </row>
    <row r="80" spans="1:4" ht="15.75" thickBot="1">
      <c r="A80" s="93" t="s">
        <v>163</v>
      </c>
      <c r="B80" s="94">
        <v>0</v>
      </c>
    </row>
    <row r="81" spans="1:4">
      <c r="A81" s="179">
        <v>8</v>
      </c>
      <c r="B81" s="180"/>
    </row>
    <row r="82" spans="1:4">
      <c r="A82" s="87" t="s">
        <v>4</v>
      </c>
      <c r="B82" s="88">
        <v>2699.38</v>
      </c>
    </row>
    <row r="83" spans="1:4">
      <c r="A83" s="87" t="s">
        <v>162</v>
      </c>
      <c r="B83" s="88">
        <v>360</v>
      </c>
    </row>
    <row r="84" spans="1:4">
      <c r="A84" s="87" t="s">
        <v>3</v>
      </c>
      <c r="B84" s="88">
        <v>-2000</v>
      </c>
    </row>
    <row r="85" spans="1:4">
      <c r="A85" s="87" t="s">
        <v>163</v>
      </c>
      <c r="B85" s="88">
        <v>0</v>
      </c>
    </row>
    <row r="86" spans="1:4" ht="15.75" thickBot="1">
      <c r="A86" s="95" t="s">
        <v>174</v>
      </c>
      <c r="B86" s="96">
        <f>RATE(B83,B85,B84,B82)</f>
        <v>8.3333296373195871E-4</v>
      </c>
    </row>
    <row r="87" spans="1:4">
      <c r="A87" s="179">
        <v>9</v>
      </c>
      <c r="B87" s="180"/>
    </row>
    <row r="88" spans="1:4">
      <c r="A88" s="87" t="s">
        <v>157</v>
      </c>
      <c r="B88" s="88">
        <v>40</v>
      </c>
    </row>
    <row r="89" spans="1:4">
      <c r="A89" s="87" t="s">
        <v>176</v>
      </c>
      <c r="B89" s="98">
        <v>0.28000000000000003</v>
      </c>
    </row>
    <row r="90" spans="1:4">
      <c r="A90" s="87" t="s">
        <v>163</v>
      </c>
      <c r="B90" s="99">
        <v>1600</v>
      </c>
    </row>
    <row r="91" spans="1:4">
      <c r="A91" s="87" t="s">
        <v>177</v>
      </c>
      <c r="B91" s="90">
        <f>B89/12</f>
        <v>2.3333333333333334E-2</v>
      </c>
    </row>
    <row r="92" spans="1:4" ht="15.75" thickBot="1">
      <c r="A92" s="95" t="s">
        <v>165</v>
      </c>
      <c r="B92" s="100">
        <f>FV(B91,B88,-B90)</f>
        <v>103944.03426516861</v>
      </c>
    </row>
    <row r="93" spans="1:4">
      <c r="A93" s="97" t="s">
        <v>162</v>
      </c>
      <c r="B93" s="97" t="s">
        <v>163</v>
      </c>
      <c r="C93" s="85" t="s">
        <v>179</v>
      </c>
      <c r="D93" s="85" t="s">
        <v>180</v>
      </c>
    </row>
    <row r="94" spans="1:4">
      <c r="A94" s="85">
        <v>0</v>
      </c>
      <c r="B94" s="82">
        <v>0</v>
      </c>
      <c r="C94" s="82">
        <v>0</v>
      </c>
      <c r="D94" s="82">
        <v>0</v>
      </c>
    </row>
    <row r="95" spans="1:4">
      <c r="A95" s="85">
        <v>1</v>
      </c>
      <c r="B95" s="83">
        <v>1600</v>
      </c>
      <c r="C95" s="82">
        <v>0</v>
      </c>
      <c r="D95" s="84">
        <f>B95</f>
        <v>1600</v>
      </c>
    </row>
    <row r="96" spans="1:4">
      <c r="A96" s="85">
        <v>2</v>
      </c>
      <c r="B96" s="83">
        <v>1600</v>
      </c>
      <c r="C96" s="84">
        <f>D95*$B$91</f>
        <v>37.333333333333336</v>
      </c>
      <c r="D96" s="84">
        <f>D95+B96+C96</f>
        <v>3237.3333333333335</v>
      </c>
    </row>
    <row r="97" spans="1:4">
      <c r="A97" s="85">
        <v>3</v>
      </c>
      <c r="B97" s="83">
        <v>1600</v>
      </c>
      <c r="C97" s="84">
        <f t="shared" ref="C97:C134" si="6">D96*$B$91</f>
        <v>75.537777777777791</v>
      </c>
      <c r="D97" s="84">
        <f t="shared" ref="D97:D134" si="7">D96+B97+C97</f>
        <v>4912.8711111111115</v>
      </c>
    </row>
    <row r="98" spans="1:4">
      <c r="A98" s="85">
        <v>4</v>
      </c>
      <c r="B98" s="83">
        <v>1600</v>
      </c>
      <c r="C98" s="84">
        <f t="shared" si="6"/>
        <v>114.63365925925928</v>
      </c>
      <c r="D98" s="84">
        <f t="shared" si="7"/>
        <v>6627.5047703703713</v>
      </c>
    </row>
    <row r="99" spans="1:4">
      <c r="A99" s="85">
        <v>5</v>
      </c>
      <c r="B99" s="83">
        <v>1600</v>
      </c>
      <c r="C99" s="84">
        <f t="shared" si="6"/>
        <v>154.64177797530866</v>
      </c>
      <c r="D99" s="84">
        <f t="shared" si="7"/>
        <v>8382.1465483456795</v>
      </c>
    </row>
    <row r="100" spans="1:4">
      <c r="A100" s="85">
        <v>6</v>
      </c>
      <c r="B100" s="83">
        <v>1600</v>
      </c>
      <c r="C100" s="84">
        <f t="shared" si="6"/>
        <v>195.58341946139919</v>
      </c>
      <c r="D100" s="84">
        <f t="shared" si="7"/>
        <v>10177.729967807079</v>
      </c>
    </row>
    <row r="101" spans="1:4">
      <c r="A101" s="85">
        <v>7</v>
      </c>
      <c r="B101" s="83">
        <v>1600</v>
      </c>
      <c r="C101" s="84">
        <f t="shared" si="6"/>
        <v>237.48036591549854</v>
      </c>
      <c r="D101" s="84">
        <f t="shared" si="7"/>
        <v>12015.210333722578</v>
      </c>
    </row>
    <row r="102" spans="1:4">
      <c r="A102" s="85">
        <v>8</v>
      </c>
      <c r="B102" s="83">
        <v>1600</v>
      </c>
      <c r="C102" s="84">
        <f t="shared" si="6"/>
        <v>280.35490778686017</v>
      </c>
      <c r="D102" s="84">
        <f t="shared" si="7"/>
        <v>13895.565241509437</v>
      </c>
    </row>
    <row r="103" spans="1:4">
      <c r="A103" s="85">
        <v>9</v>
      </c>
      <c r="B103" s="83">
        <v>1600</v>
      </c>
      <c r="C103" s="84">
        <f t="shared" si="6"/>
        <v>324.22985563522025</v>
      </c>
      <c r="D103" s="84">
        <f t="shared" si="7"/>
        <v>15819.795097144657</v>
      </c>
    </row>
    <row r="104" spans="1:4">
      <c r="A104" s="85">
        <v>10</v>
      </c>
      <c r="B104" s="83">
        <v>1600</v>
      </c>
      <c r="C104" s="84">
        <f t="shared" si="6"/>
        <v>369.12855226670871</v>
      </c>
      <c r="D104" s="84">
        <f t="shared" si="7"/>
        <v>17788.923649411365</v>
      </c>
    </row>
    <row r="105" spans="1:4">
      <c r="A105" s="85">
        <v>11</v>
      </c>
      <c r="B105" s="83">
        <v>1600</v>
      </c>
      <c r="C105" s="84">
        <f t="shared" si="6"/>
        <v>415.07488515293187</v>
      </c>
      <c r="D105" s="84">
        <f t="shared" si="7"/>
        <v>19803.998534564296</v>
      </c>
    </row>
    <row r="106" spans="1:4">
      <c r="A106" s="85">
        <v>12</v>
      </c>
      <c r="B106" s="83">
        <v>1600</v>
      </c>
      <c r="C106" s="84">
        <f t="shared" si="6"/>
        <v>462.09329913983362</v>
      </c>
      <c r="D106" s="84">
        <f t="shared" si="7"/>
        <v>21866.091833704129</v>
      </c>
    </row>
    <row r="107" spans="1:4">
      <c r="A107" s="85">
        <v>13</v>
      </c>
      <c r="B107" s="83">
        <v>1600</v>
      </c>
      <c r="C107" s="84">
        <f t="shared" si="6"/>
        <v>510.20880945309636</v>
      </c>
      <c r="D107" s="84">
        <f t="shared" si="7"/>
        <v>23976.300643157225</v>
      </c>
    </row>
    <row r="108" spans="1:4">
      <c r="A108" s="85">
        <v>14</v>
      </c>
      <c r="B108" s="83">
        <v>1600</v>
      </c>
      <c r="C108" s="84">
        <f t="shared" si="6"/>
        <v>559.44701500700194</v>
      </c>
      <c r="D108" s="84">
        <f t="shared" si="7"/>
        <v>26135.747658164226</v>
      </c>
    </row>
    <row r="109" spans="1:4">
      <c r="A109" s="85">
        <v>15</v>
      </c>
      <c r="B109" s="83">
        <v>1600</v>
      </c>
      <c r="C109" s="84">
        <f t="shared" si="6"/>
        <v>609.83411202383195</v>
      </c>
      <c r="D109" s="84">
        <f t="shared" si="7"/>
        <v>28345.581770188059</v>
      </c>
    </row>
    <row r="110" spans="1:4">
      <c r="A110" s="85">
        <v>16</v>
      </c>
      <c r="B110" s="83">
        <v>1600</v>
      </c>
      <c r="C110" s="84">
        <f t="shared" si="6"/>
        <v>661.3969079710547</v>
      </c>
      <c r="D110" s="84">
        <f t="shared" si="7"/>
        <v>30606.978678159114</v>
      </c>
    </row>
    <row r="111" spans="1:4">
      <c r="A111" s="85">
        <v>17</v>
      </c>
      <c r="B111" s="83">
        <v>1600</v>
      </c>
      <c r="C111" s="84">
        <f t="shared" si="6"/>
        <v>714.16283582371273</v>
      </c>
      <c r="D111" s="84">
        <f t="shared" si="7"/>
        <v>32921.141513982824</v>
      </c>
    </row>
    <row r="112" spans="1:4">
      <c r="A112" s="85">
        <v>18</v>
      </c>
      <c r="B112" s="83">
        <v>1600</v>
      </c>
      <c r="C112" s="84">
        <f t="shared" si="6"/>
        <v>768.15996865959926</v>
      </c>
      <c r="D112" s="84">
        <f t="shared" si="7"/>
        <v>35289.301482642426</v>
      </c>
    </row>
    <row r="113" spans="1:4">
      <c r="A113" s="85">
        <v>19</v>
      </c>
      <c r="B113" s="83">
        <v>1600</v>
      </c>
      <c r="C113" s="84">
        <f t="shared" si="6"/>
        <v>823.41703459499001</v>
      </c>
      <c r="D113" s="84">
        <f t="shared" si="7"/>
        <v>37712.718517237416</v>
      </c>
    </row>
    <row r="114" spans="1:4">
      <c r="A114" s="85">
        <v>20</v>
      </c>
      <c r="B114" s="83">
        <v>1600</v>
      </c>
      <c r="C114" s="84">
        <f t="shared" si="6"/>
        <v>879.96343206887309</v>
      </c>
      <c r="D114" s="84">
        <f t="shared" si="7"/>
        <v>40192.681949306287</v>
      </c>
    </row>
    <row r="115" spans="1:4">
      <c r="A115" s="85">
        <v>21</v>
      </c>
      <c r="B115" s="83">
        <v>1600</v>
      </c>
      <c r="C115" s="84">
        <f t="shared" si="6"/>
        <v>937.82924548381345</v>
      </c>
      <c r="D115" s="84">
        <f t="shared" si="7"/>
        <v>42730.511194790102</v>
      </c>
    </row>
    <row r="116" spans="1:4">
      <c r="A116" s="85">
        <v>22</v>
      </c>
      <c r="B116" s="83">
        <v>1600</v>
      </c>
      <c r="C116" s="84">
        <f t="shared" si="6"/>
        <v>997.04526121176912</v>
      </c>
      <c r="D116" s="84">
        <f t="shared" si="7"/>
        <v>45327.556456001868</v>
      </c>
    </row>
    <row r="117" spans="1:4">
      <c r="A117" s="85">
        <v>23</v>
      </c>
      <c r="B117" s="83">
        <v>1600</v>
      </c>
      <c r="C117" s="84">
        <f t="shared" si="6"/>
        <v>1057.6429839733769</v>
      </c>
      <c r="D117" s="84">
        <f t="shared" si="7"/>
        <v>47985.199439975244</v>
      </c>
    </row>
    <row r="118" spans="1:4">
      <c r="A118" s="85">
        <v>24</v>
      </c>
      <c r="B118" s="83">
        <v>1600</v>
      </c>
      <c r="C118" s="84">
        <f t="shared" si="6"/>
        <v>1119.6546535994223</v>
      </c>
      <c r="D118" s="84">
        <f t="shared" si="7"/>
        <v>50704.854093574664</v>
      </c>
    </row>
    <row r="119" spans="1:4">
      <c r="A119" s="85">
        <v>25</v>
      </c>
      <c r="B119" s="83">
        <v>1600</v>
      </c>
      <c r="C119" s="84">
        <f t="shared" si="6"/>
        <v>1183.1132621834088</v>
      </c>
      <c r="D119" s="84">
        <f t="shared" si="7"/>
        <v>53487.967355758075</v>
      </c>
    </row>
    <row r="120" spans="1:4">
      <c r="A120" s="85">
        <v>26</v>
      </c>
      <c r="B120" s="83">
        <v>1600</v>
      </c>
      <c r="C120" s="84">
        <f t="shared" si="6"/>
        <v>1248.0525716343552</v>
      </c>
      <c r="D120" s="84">
        <f t="shared" si="7"/>
        <v>56336.01992739243</v>
      </c>
    </row>
    <row r="121" spans="1:4">
      <c r="A121" s="85">
        <v>27</v>
      </c>
      <c r="B121" s="83">
        <v>1600</v>
      </c>
      <c r="C121" s="84">
        <f t="shared" si="6"/>
        <v>1314.5071316391568</v>
      </c>
      <c r="D121" s="84">
        <f t="shared" si="7"/>
        <v>59250.527059031585</v>
      </c>
    </row>
    <row r="122" spans="1:4">
      <c r="A122" s="85">
        <v>28</v>
      </c>
      <c r="B122" s="83">
        <v>1600</v>
      </c>
      <c r="C122" s="84">
        <f t="shared" si="6"/>
        <v>1382.5122980440703</v>
      </c>
      <c r="D122" s="84">
        <f t="shared" si="7"/>
        <v>62233.039357075657</v>
      </c>
    </row>
    <row r="123" spans="1:4">
      <c r="A123" s="85">
        <v>29</v>
      </c>
      <c r="B123" s="83">
        <v>1600</v>
      </c>
      <c r="C123" s="84">
        <f t="shared" si="6"/>
        <v>1452.1042516650987</v>
      </c>
      <c r="D123" s="84">
        <f t="shared" si="7"/>
        <v>65285.143608740756</v>
      </c>
    </row>
    <row r="124" spans="1:4">
      <c r="A124" s="85">
        <v>30</v>
      </c>
      <c r="B124" s="83">
        <v>1600</v>
      </c>
      <c r="C124" s="84">
        <f t="shared" si="6"/>
        <v>1523.3200175372845</v>
      </c>
      <c r="D124" s="84">
        <f t="shared" si="7"/>
        <v>68408.463626278055</v>
      </c>
    </row>
    <row r="125" spans="1:4">
      <c r="A125" s="85">
        <v>31</v>
      </c>
      <c r="B125" s="83">
        <v>1600</v>
      </c>
      <c r="C125" s="84">
        <f t="shared" si="6"/>
        <v>1596.1974846131548</v>
      </c>
      <c r="D125" s="84">
        <f t="shared" si="7"/>
        <v>71604.661110891204</v>
      </c>
    </row>
    <row r="126" spans="1:4">
      <c r="A126" s="85">
        <v>32</v>
      </c>
      <c r="B126" s="83">
        <v>1600</v>
      </c>
      <c r="C126" s="84">
        <f t="shared" si="6"/>
        <v>1670.7754259207948</v>
      </c>
      <c r="D126" s="84">
        <f t="shared" si="7"/>
        <v>74875.436536812005</v>
      </c>
    </row>
    <row r="127" spans="1:4">
      <c r="A127" s="85">
        <v>33</v>
      </c>
      <c r="B127" s="83">
        <v>1600</v>
      </c>
      <c r="C127" s="84">
        <f t="shared" si="6"/>
        <v>1747.0935191922802</v>
      </c>
      <c r="D127" s="84">
        <f t="shared" si="7"/>
        <v>78222.530056004282</v>
      </c>
    </row>
    <row r="128" spans="1:4">
      <c r="A128" s="85">
        <v>34</v>
      </c>
      <c r="B128" s="83">
        <v>1600</v>
      </c>
      <c r="C128" s="84">
        <f t="shared" si="6"/>
        <v>1825.1923679734334</v>
      </c>
      <c r="D128" s="84">
        <f t="shared" si="7"/>
        <v>81647.722423977713</v>
      </c>
    </row>
    <row r="129" spans="1:4">
      <c r="A129" s="85">
        <v>35</v>
      </c>
      <c r="B129" s="83">
        <v>1600</v>
      </c>
      <c r="C129" s="84">
        <f t="shared" si="6"/>
        <v>1905.1135232261468</v>
      </c>
      <c r="D129" s="84">
        <f t="shared" si="7"/>
        <v>85152.835947203857</v>
      </c>
    </row>
    <row r="130" spans="1:4">
      <c r="A130" s="85">
        <v>36</v>
      </c>
      <c r="B130" s="83">
        <v>1600</v>
      </c>
      <c r="C130" s="84">
        <f t="shared" si="6"/>
        <v>1986.8995054347567</v>
      </c>
      <c r="D130" s="84">
        <f t="shared" si="7"/>
        <v>88739.735452638619</v>
      </c>
    </row>
    <row r="131" spans="1:4">
      <c r="A131" s="85">
        <v>37</v>
      </c>
      <c r="B131" s="83">
        <v>1600</v>
      </c>
      <c r="C131" s="84">
        <f t="shared" si="6"/>
        <v>2070.5938272282347</v>
      </c>
      <c r="D131" s="84">
        <f t="shared" si="7"/>
        <v>92410.329279866855</v>
      </c>
    </row>
    <row r="132" spans="1:4">
      <c r="A132" s="85">
        <v>38</v>
      </c>
      <c r="B132" s="83">
        <v>1600</v>
      </c>
      <c r="C132" s="84">
        <f t="shared" si="6"/>
        <v>2156.2410165302267</v>
      </c>
      <c r="D132" s="84">
        <f t="shared" si="7"/>
        <v>96166.570296397083</v>
      </c>
    </row>
    <row r="133" spans="1:4">
      <c r="A133" s="85">
        <v>39</v>
      </c>
      <c r="B133" s="83">
        <v>1600</v>
      </c>
      <c r="C133" s="84">
        <f t="shared" si="6"/>
        <v>2243.8866402492654</v>
      </c>
      <c r="D133" s="84">
        <f t="shared" si="7"/>
        <v>100010.45693664635</v>
      </c>
    </row>
    <row r="134" spans="1:4" ht="16.5" thickBot="1">
      <c r="A134" s="101">
        <v>40</v>
      </c>
      <c r="B134" s="102">
        <v>1600</v>
      </c>
      <c r="C134" s="84">
        <f t="shared" si="6"/>
        <v>2333.5773285217483</v>
      </c>
      <c r="D134" s="86">
        <f t="shared" si="7"/>
        <v>103944.0342651681</v>
      </c>
    </row>
    <row r="135" spans="1:4">
      <c r="A135" s="179" t="s">
        <v>184</v>
      </c>
      <c r="B135" s="180"/>
    </row>
    <row r="136" spans="1:4">
      <c r="A136" s="87" t="s">
        <v>42</v>
      </c>
      <c r="B136" s="103">
        <v>2.5000000000000001E-2</v>
      </c>
    </row>
    <row r="137" spans="1:4">
      <c r="A137" s="87" t="s">
        <v>183</v>
      </c>
      <c r="B137" s="88">
        <v>166.67</v>
      </c>
      <c r="C137" s="81" t="s">
        <v>182</v>
      </c>
    </row>
    <row r="138" spans="1:4">
      <c r="A138" s="87" t="s">
        <v>44</v>
      </c>
      <c r="B138" s="88">
        <v>12</v>
      </c>
    </row>
    <row r="139" spans="1:4" ht="15.75" thickBot="1">
      <c r="A139" s="95" t="s">
        <v>165</v>
      </c>
      <c r="B139" s="104">
        <f>FV(B136,B138,-B137)</f>
        <v>2299.3048134852161</v>
      </c>
    </row>
    <row r="140" spans="1:4">
      <c r="A140" s="97" t="s">
        <v>162</v>
      </c>
      <c r="B140" s="97" t="s">
        <v>163</v>
      </c>
      <c r="C140" s="85" t="s">
        <v>179</v>
      </c>
      <c r="D140" s="85" t="s">
        <v>180</v>
      </c>
    </row>
    <row r="141" spans="1:4">
      <c r="A141" s="85">
        <v>0</v>
      </c>
      <c r="B141" s="82">
        <v>0</v>
      </c>
      <c r="C141" s="82">
        <v>0</v>
      </c>
      <c r="D141" s="82">
        <v>0</v>
      </c>
    </row>
    <row r="142" spans="1:4">
      <c r="A142" s="85">
        <v>1</v>
      </c>
      <c r="B142" s="83">
        <v>166.67</v>
      </c>
      <c r="C142" s="82">
        <v>0</v>
      </c>
      <c r="D142" s="84">
        <f>B142</f>
        <v>166.67</v>
      </c>
    </row>
    <row r="143" spans="1:4">
      <c r="A143" s="85">
        <v>2</v>
      </c>
      <c r="B143" s="83">
        <v>166.67</v>
      </c>
      <c r="C143" s="84">
        <f>D142*$B$136</f>
        <v>4.1667499999999995</v>
      </c>
      <c r="D143" s="84">
        <f>D142+B143+C143</f>
        <v>337.50674999999995</v>
      </c>
    </row>
    <row r="144" spans="1:4">
      <c r="A144" s="85">
        <v>3</v>
      </c>
      <c r="B144" s="83">
        <v>166.67</v>
      </c>
      <c r="C144" s="84">
        <f t="shared" ref="C144:C153" si="8">D143*$B$136</f>
        <v>8.4376687499999985</v>
      </c>
      <c r="D144" s="84">
        <f t="shared" ref="D144:D153" si="9">D143+B144+C144</f>
        <v>512.61441874999991</v>
      </c>
    </row>
    <row r="145" spans="1:5">
      <c r="A145" s="85">
        <v>4</v>
      </c>
      <c r="B145" s="83">
        <v>166.67</v>
      </c>
      <c r="C145" s="84">
        <f t="shared" si="8"/>
        <v>12.815360468749999</v>
      </c>
      <c r="D145" s="84">
        <f t="shared" si="9"/>
        <v>692.09977921874986</v>
      </c>
    </row>
    <row r="146" spans="1:5">
      <c r="A146" s="85">
        <v>5</v>
      </c>
      <c r="B146" s="83">
        <v>166.67</v>
      </c>
      <c r="C146" s="84">
        <f t="shared" si="8"/>
        <v>17.302494480468749</v>
      </c>
      <c r="D146" s="84">
        <f t="shared" si="9"/>
        <v>876.07227369921861</v>
      </c>
    </row>
    <row r="147" spans="1:5">
      <c r="A147" s="85">
        <v>6</v>
      </c>
      <c r="B147" s="83">
        <v>166.67</v>
      </c>
      <c r="C147" s="84">
        <f t="shared" si="8"/>
        <v>21.901806842480468</v>
      </c>
      <c r="D147" s="84">
        <f t="shared" si="9"/>
        <v>1064.6440805416992</v>
      </c>
    </row>
    <row r="148" spans="1:5">
      <c r="A148" s="85">
        <v>7</v>
      </c>
      <c r="B148" s="83">
        <v>166.67</v>
      </c>
      <c r="C148" s="84">
        <f t="shared" si="8"/>
        <v>26.616102013542481</v>
      </c>
      <c r="D148" s="84">
        <f t="shared" si="9"/>
        <v>1257.9301825552418</v>
      </c>
    </row>
    <row r="149" spans="1:5">
      <c r="A149" s="85">
        <v>8</v>
      </c>
      <c r="B149" s="83">
        <v>166.67</v>
      </c>
      <c r="C149" s="84">
        <f t="shared" si="8"/>
        <v>31.448254563881047</v>
      </c>
      <c r="D149" s="84">
        <f t="shared" si="9"/>
        <v>1456.0484371191228</v>
      </c>
    </row>
    <row r="150" spans="1:5">
      <c r="A150" s="85">
        <v>9</v>
      </c>
      <c r="B150" s="83">
        <v>166.67</v>
      </c>
      <c r="C150" s="84">
        <f t="shared" si="8"/>
        <v>36.40121092797807</v>
      </c>
      <c r="D150" s="84">
        <f t="shared" si="9"/>
        <v>1659.119648047101</v>
      </c>
    </row>
    <row r="151" spans="1:5">
      <c r="A151" s="85">
        <v>10</v>
      </c>
      <c r="B151" s="83">
        <v>166.67</v>
      </c>
      <c r="C151" s="84">
        <f t="shared" si="8"/>
        <v>41.477991201177531</v>
      </c>
      <c r="D151" s="84">
        <f t="shared" si="9"/>
        <v>1867.2676392482786</v>
      </c>
    </row>
    <row r="152" spans="1:5">
      <c r="A152" s="85">
        <v>11</v>
      </c>
      <c r="B152" s="83">
        <v>166.67</v>
      </c>
      <c r="C152" s="84">
        <f t="shared" si="8"/>
        <v>46.68169098120697</v>
      </c>
      <c r="D152" s="84">
        <f t="shared" si="9"/>
        <v>2080.6193302294855</v>
      </c>
    </row>
    <row r="153" spans="1:5" ht="15.75">
      <c r="A153" s="85">
        <v>12</v>
      </c>
      <c r="B153" s="83">
        <v>166.67</v>
      </c>
      <c r="C153" s="84">
        <f t="shared" si="8"/>
        <v>52.015483255737138</v>
      </c>
      <c r="D153" s="86">
        <f t="shared" si="9"/>
        <v>2299.3048134852229</v>
      </c>
    </row>
    <row r="154" spans="1:5" ht="15.75" thickBot="1">
      <c r="A154" s="172" t="s">
        <v>185</v>
      </c>
      <c r="B154" s="172"/>
      <c r="C154" s="172"/>
      <c r="D154" s="172"/>
      <c r="E154" s="172"/>
    </row>
    <row r="155" spans="1:5">
      <c r="A155" s="169" t="s">
        <v>143</v>
      </c>
      <c r="B155" s="170"/>
      <c r="C155" s="170"/>
      <c r="D155" s="170"/>
      <c r="E155" s="171"/>
    </row>
    <row r="156" spans="1:5">
      <c r="A156" s="184" t="s">
        <v>6</v>
      </c>
      <c r="B156" s="149"/>
      <c r="C156" s="25">
        <v>2.5000000000000001E-2</v>
      </c>
      <c r="D156" s="2"/>
      <c r="E156" s="88"/>
    </row>
    <row r="157" spans="1:5">
      <c r="A157" s="184" t="s">
        <v>145</v>
      </c>
      <c r="B157" s="149"/>
      <c r="C157" s="2">
        <v>12</v>
      </c>
      <c r="D157" s="2" t="s">
        <v>186</v>
      </c>
      <c r="E157" s="88"/>
    </row>
    <row r="158" spans="1:5">
      <c r="A158" s="184" t="s">
        <v>175</v>
      </c>
      <c r="B158" s="149"/>
      <c r="C158" s="2">
        <v>2000</v>
      </c>
      <c r="D158" s="2"/>
      <c r="E158" s="88"/>
    </row>
    <row r="159" spans="1:5">
      <c r="A159" s="106"/>
      <c r="B159" s="85" t="s">
        <v>21</v>
      </c>
      <c r="C159" s="85" t="s">
        <v>150</v>
      </c>
      <c r="D159" s="2"/>
      <c r="E159" s="88"/>
    </row>
    <row r="160" spans="1:5">
      <c r="A160" s="106"/>
      <c r="B160" s="108">
        <v>1</v>
      </c>
      <c r="C160" s="105">
        <f t="shared" ref="C160:C171" si="10">ISPMT($C$100,B160,$C$101,$C$102)</f>
        <v>-54601.877612293523</v>
      </c>
      <c r="D160" s="2"/>
      <c r="E160" s="88"/>
    </row>
    <row r="161" spans="1:5">
      <c r="A161" s="106"/>
      <c r="B161" s="108">
        <v>2</v>
      </c>
      <c r="C161" s="105">
        <f t="shared" si="10"/>
        <v>-54370.983696847688</v>
      </c>
      <c r="D161" s="2"/>
      <c r="E161" s="88"/>
    </row>
    <row r="162" spans="1:5">
      <c r="A162" s="106"/>
      <c r="B162" s="108">
        <v>3</v>
      </c>
      <c r="C162" s="105">
        <f t="shared" si="10"/>
        <v>-54140.089781401854</v>
      </c>
      <c r="D162" s="2"/>
      <c r="E162" s="88"/>
    </row>
    <row r="163" spans="1:5">
      <c r="A163" s="106"/>
      <c r="B163" s="108">
        <v>4</v>
      </c>
      <c r="C163" s="105">
        <f t="shared" si="10"/>
        <v>-53909.195865956019</v>
      </c>
      <c r="D163" s="2"/>
      <c r="E163" s="88"/>
    </row>
    <row r="164" spans="1:5">
      <c r="A164" s="106"/>
      <c r="B164" s="109">
        <v>5</v>
      </c>
      <c r="C164" s="105">
        <f t="shared" si="10"/>
        <v>-53678.301950510184</v>
      </c>
      <c r="D164" s="2"/>
      <c r="E164" s="88"/>
    </row>
    <row r="165" spans="1:5">
      <c r="A165" s="87"/>
      <c r="B165" s="109">
        <v>6</v>
      </c>
      <c r="C165" s="105">
        <f t="shared" si="10"/>
        <v>-53447.408035064349</v>
      </c>
      <c r="D165" s="2"/>
      <c r="E165" s="88"/>
    </row>
    <row r="166" spans="1:5">
      <c r="A166" s="87"/>
      <c r="B166" s="109">
        <v>7</v>
      </c>
      <c r="C166" s="105">
        <f t="shared" si="10"/>
        <v>-53216.514119618514</v>
      </c>
      <c r="D166" s="2"/>
      <c r="E166" s="88"/>
    </row>
    <row r="167" spans="1:5">
      <c r="A167" s="87"/>
      <c r="B167" s="109">
        <v>8</v>
      </c>
      <c r="C167" s="105">
        <f t="shared" si="10"/>
        <v>-52985.620204172679</v>
      </c>
      <c r="D167" s="2"/>
      <c r="E167" s="88"/>
    </row>
    <row r="168" spans="1:5">
      <c r="A168" s="87"/>
      <c r="B168" s="109">
        <v>9</v>
      </c>
      <c r="C168" s="105">
        <f t="shared" si="10"/>
        <v>-52754.726288726837</v>
      </c>
      <c r="D168" s="2"/>
      <c r="E168" s="88"/>
    </row>
    <row r="169" spans="1:5">
      <c r="A169" s="87"/>
      <c r="B169" s="109">
        <v>10</v>
      </c>
      <c r="C169" s="105">
        <f t="shared" si="10"/>
        <v>-52523.832373280995</v>
      </c>
      <c r="D169" s="2"/>
      <c r="E169" s="88"/>
    </row>
    <row r="170" spans="1:5">
      <c r="A170" s="87"/>
      <c r="B170" s="109">
        <v>11</v>
      </c>
      <c r="C170" s="105">
        <f t="shared" si="10"/>
        <v>-52292.93845783516</v>
      </c>
      <c r="D170" s="2"/>
      <c r="E170" s="88"/>
    </row>
    <row r="171" spans="1:5">
      <c r="A171" s="87"/>
      <c r="B171" s="109">
        <v>12</v>
      </c>
      <c r="C171" s="105">
        <f t="shared" si="10"/>
        <v>-52062.044542389325</v>
      </c>
      <c r="D171" s="2"/>
      <c r="E171" s="88"/>
    </row>
    <row r="172" spans="1:5" ht="15.75" thickBot="1">
      <c r="A172" s="93"/>
      <c r="B172" s="107"/>
      <c r="C172" s="107"/>
      <c r="D172" s="107"/>
      <c r="E172" s="94"/>
    </row>
    <row r="173" spans="1:5">
      <c r="A173" s="179" t="s">
        <v>187</v>
      </c>
      <c r="B173" s="180"/>
    </row>
    <row r="174" spans="1:5">
      <c r="A174" s="110" t="s">
        <v>189</v>
      </c>
      <c r="B174" s="112">
        <v>2000</v>
      </c>
    </row>
    <row r="175" spans="1:5">
      <c r="A175" s="110" t="s">
        <v>163</v>
      </c>
      <c r="B175" s="112">
        <v>166.67</v>
      </c>
    </row>
    <row r="176" spans="1:5">
      <c r="A176" s="110" t="s">
        <v>157</v>
      </c>
      <c r="B176" s="112">
        <v>12</v>
      </c>
    </row>
    <row r="177" spans="1:7">
      <c r="A177" s="110" t="s">
        <v>188</v>
      </c>
      <c r="B177" s="111">
        <v>2.5000000000000001E-2</v>
      </c>
    </row>
    <row r="178" spans="1:7">
      <c r="A178" s="70" t="s">
        <v>190</v>
      </c>
      <c r="B178" s="113">
        <f>RATE(B176,B175,-B174)</f>
        <v>3.0769050769849989E-6</v>
      </c>
    </row>
    <row r="179" spans="1:7" ht="15.75" thickBot="1">
      <c r="A179" s="114" t="s">
        <v>191</v>
      </c>
      <c r="B179" s="115">
        <f>B178*12</f>
        <v>3.6922860923819983E-5</v>
      </c>
    </row>
    <row r="180" spans="1:7">
      <c r="A180" s="181" t="s">
        <v>192</v>
      </c>
      <c r="B180" s="182"/>
    </row>
    <row r="181" spans="1:7">
      <c r="A181" s="116" t="s">
        <v>193</v>
      </c>
    </row>
    <row r="182" spans="1:7">
      <c r="A182" s="183">
        <v>11</v>
      </c>
      <c r="B182" s="183"/>
    </row>
    <row r="183" spans="1:7">
      <c r="A183" s="125" t="s">
        <v>195</v>
      </c>
      <c r="B183" s="124" t="s">
        <v>196</v>
      </c>
      <c r="C183" s="124" t="s">
        <v>197</v>
      </c>
    </row>
    <row r="184" spans="1:7">
      <c r="A184" s="121" t="s">
        <v>53</v>
      </c>
      <c r="B184" s="117">
        <v>0.02</v>
      </c>
      <c r="C184" s="118">
        <v>2.5000000000000001E-2</v>
      </c>
    </row>
    <row r="185" spans="1:7">
      <c r="A185" s="121" t="s">
        <v>194</v>
      </c>
      <c r="B185" s="119">
        <v>2</v>
      </c>
      <c r="C185" s="120">
        <v>1</v>
      </c>
    </row>
    <row r="186" spans="1:7">
      <c r="A186" s="122" t="s">
        <v>69</v>
      </c>
      <c r="B186" s="123">
        <f>NOMINAL(B184,B185)</f>
        <v>1.990098767241566E-2</v>
      </c>
      <c r="C186" s="123">
        <f>NOMINAL(C184,C185)</f>
        <v>2.4999999999999911E-2</v>
      </c>
    </row>
    <row r="187" spans="1:7" ht="15.75" thickBot="1">
      <c r="A187" s="172">
        <v>12</v>
      </c>
      <c r="B187" s="172"/>
      <c r="C187" s="172"/>
      <c r="D187" s="172"/>
      <c r="E187" s="172"/>
      <c r="F187" s="172"/>
      <c r="G187" s="172"/>
    </row>
    <row r="188" spans="1:7">
      <c r="A188" s="169" t="s">
        <v>108</v>
      </c>
      <c r="B188" s="170"/>
      <c r="C188" s="170"/>
      <c r="D188" s="170"/>
      <c r="E188" s="170"/>
      <c r="F188" s="170"/>
      <c r="G188" s="171"/>
    </row>
    <row r="189" spans="1:7">
      <c r="A189" s="87"/>
      <c r="B189" s="2"/>
      <c r="C189" s="2"/>
      <c r="D189" s="2"/>
      <c r="E189" s="2"/>
      <c r="F189" s="2"/>
      <c r="G189" s="88"/>
    </row>
    <row r="190" spans="1:7">
      <c r="A190" s="87" t="s">
        <v>114</v>
      </c>
      <c r="B190" s="2">
        <v>20000</v>
      </c>
      <c r="C190" s="2"/>
      <c r="D190" s="2"/>
      <c r="E190" s="2" t="s">
        <v>115</v>
      </c>
      <c r="F190" s="2"/>
      <c r="G190" s="88"/>
    </row>
    <row r="191" spans="1:7">
      <c r="A191" s="87" t="s">
        <v>118</v>
      </c>
      <c r="B191" s="126">
        <v>0.08</v>
      </c>
      <c r="C191" s="2"/>
      <c r="D191" s="2"/>
      <c r="E191" s="2" t="s">
        <v>119</v>
      </c>
      <c r="F191" s="2"/>
      <c r="G191" s="88"/>
    </row>
    <row r="192" spans="1:7">
      <c r="A192" s="87" t="s">
        <v>123</v>
      </c>
      <c r="B192" s="2">
        <v>12</v>
      </c>
      <c r="C192" s="2"/>
      <c r="D192" s="2"/>
      <c r="E192" s="2"/>
      <c r="F192" s="2"/>
      <c r="G192" s="88"/>
    </row>
    <row r="193" spans="1:7">
      <c r="A193" s="87"/>
      <c r="B193" s="65"/>
      <c r="C193" s="2"/>
      <c r="D193" s="2"/>
      <c r="E193" s="2"/>
      <c r="F193" s="2"/>
      <c r="G193" s="88"/>
    </row>
    <row r="194" spans="1:7">
      <c r="A194" s="87"/>
      <c r="B194" s="2"/>
      <c r="C194" s="2" t="s">
        <v>129</v>
      </c>
      <c r="D194" s="2" t="s">
        <v>130</v>
      </c>
      <c r="E194" s="2"/>
      <c r="F194" s="2" t="s">
        <v>131</v>
      </c>
      <c r="G194" s="88"/>
    </row>
    <row r="195" spans="1:7" ht="15.75" thickBot="1">
      <c r="A195" s="87"/>
      <c r="B195" s="2"/>
      <c r="C195" s="2"/>
      <c r="D195" s="2"/>
      <c r="E195" s="2"/>
      <c r="F195" s="107"/>
      <c r="G195" s="88"/>
    </row>
    <row r="196" spans="1:7">
      <c r="A196" s="127" t="s">
        <v>198</v>
      </c>
      <c r="B196" s="47" t="s">
        <v>135</v>
      </c>
      <c r="C196" s="47" t="s">
        <v>136</v>
      </c>
      <c r="D196" s="47" t="s">
        <v>137</v>
      </c>
      <c r="E196" s="47" t="s">
        <v>138</v>
      </c>
      <c r="F196" s="47" t="s">
        <v>139</v>
      </c>
      <c r="G196" s="88"/>
    </row>
    <row r="197" spans="1:7">
      <c r="A197" s="145">
        <v>0</v>
      </c>
      <c r="B197" s="146"/>
      <c r="C197" s="146"/>
      <c r="D197" s="146"/>
      <c r="E197" s="146"/>
      <c r="F197" s="147">
        <f>B190</f>
        <v>20000</v>
      </c>
      <c r="G197" s="88"/>
    </row>
    <row r="198" spans="1:7">
      <c r="A198" s="185">
        <v>1</v>
      </c>
      <c r="B198" s="186">
        <f>F197</f>
        <v>20000</v>
      </c>
      <c r="C198" s="186">
        <f>IPMT($B$191,A198,$B$192,-$B$190)</f>
        <v>1600</v>
      </c>
      <c r="D198" s="186">
        <f>PPMT($B$191,A198,$B$192,-$B$190)</f>
        <v>1053.9003384893904</v>
      </c>
      <c r="E198" s="186">
        <f t="shared" ref="E198:E209" si="11">PMT($B$191,$B$192,-$B$190)</f>
        <v>2653.9003384893904</v>
      </c>
      <c r="F198" s="186">
        <f>B198-D198</f>
        <v>18946.099661510609</v>
      </c>
      <c r="G198" s="88"/>
    </row>
    <row r="199" spans="1:7">
      <c r="A199" s="185">
        <v>2</v>
      </c>
      <c r="B199" s="186">
        <f t="shared" ref="B199:B200" si="12">F198</f>
        <v>18946.099661510609</v>
      </c>
      <c r="C199" s="186">
        <f>IPMT($B$191,A199,$B$192,-$B$190)</f>
        <v>1515.6879729208488</v>
      </c>
      <c r="D199" s="186">
        <f>PPMT($B$191,A199,$B$192,-$B$190)</f>
        <v>1138.2123655685416</v>
      </c>
      <c r="E199" s="186">
        <f t="shared" si="11"/>
        <v>2653.9003384893904</v>
      </c>
      <c r="F199" s="186">
        <f>B199-D199</f>
        <v>17807.887295942066</v>
      </c>
      <c r="G199" s="128"/>
    </row>
    <row r="200" spans="1:7">
      <c r="A200" s="129">
        <v>3</v>
      </c>
      <c r="B200" s="130">
        <f t="shared" si="12"/>
        <v>17807.887295942066</v>
      </c>
      <c r="C200" s="130">
        <f t="shared" ref="C200:C209" si="13">IPMT($B$191,A200,$B$192,-$B$190)</f>
        <v>1424.6309836753655</v>
      </c>
      <c r="D200" s="130">
        <f t="shared" ref="D200:D209" si="14">PPMT($B$191,A200,$B$192,-$B$190)</f>
        <v>1229.2693548140248</v>
      </c>
      <c r="E200" s="130">
        <f t="shared" si="11"/>
        <v>2653.9003384893904</v>
      </c>
      <c r="F200" s="130">
        <f t="shared" ref="F200:F209" si="15">B200-D200</f>
        <v>16578.617941128043</v>
      </c>
      <c r="G200" s="88"/>
    </row>
    <row r="201" spans="1:7">
      <c r="A201" s="129">
        <v>4</v>
      </c>
      <c r="B201" s="130">
        <f t="shared" ref="B201:B209" si="16">F200</f>
        <v>16578.617941128043</v>
      </c>
      <c r="C201" s="130">
        <f t="shared" si="13"/>
        <v>1326.2894352902431</v>
      </c>
      <c r="D201" s="130">
        <f t="shared" si="14"/>
        <v>1327.6109031991473</v>
      </c>
      <c r="E201" s="130">
        <f t="shared" si="11"/>
        <v>2653.9003384893904</v>
      </c>
      <c r="F201" s="130">
        <f t="shared" si="15"/>
        <v>15251.007037928895</v>
      </c>
      <c r="G201" s="88"/>
    </row>
    <row r="202" spans="1:7">
      <c r="A202" s="129">
        <v>5</v>
      </c>
      <c r="B202" s="130">
        <f t="shared" si="16"/>
        <v>15251.007037928895</v>
      </c>
      <c r="C202" s="130">
        <f t="shared" si="13"/>
        <v>1220.0805630343114</v>
      </c>
      <c r="D202" s="130">
        <f t="shared" si="14"/>
        <v>1433.819775455079</v>
      </c>
      <c r="E202" s="130">
        <f t="shared" si="11"/>
        <v>2653.9003384893904</v>
      </c>
      <c r="F202" s="130">
        <f t="shared" si="15"/>
        <v>13817.187262473817</v>
      </c>
      <c r="G202" s="88"/>
    </row>
    <row r="203" spans="1:7">
      <c r="A203" s="129">
        <v>6</v>
      </c>
      <c r="B203" s="130">
        <f t="shared" si="16"/>
        <v>13817.187262473817</v>
      </c>
      <c r="C203" s="130">
        <f t="shared" si="13"/>
        <v>1105.3749809979051</v>
      </c>
      <c r="D203" s="130">
        <f t="shared" si="14"/>
        <v>1548.5253574914852</v>
      </c>
      <c r="E203" s="130">
        <f t="shared" si="11"/>
        <v>2653.9003384893904</v>
      </c>
      <c r="F203" s="130">
        <f t="shared" si="15"/>
        <v>12268.661904982331</v>
      </c>
      <c r="G203" s="88"/>
    </row>
    <row r="204" spans="1:7">
      <c r="A204" s="129">
        <v>7</v>
      </c>
      <c r="B204" s="130">
        <f t="shared" si="16"/>
        <v>12268.661904982331</v>
      </c>
      <c r="C204" s="130">
        <f t="shared" si="13"/>
        <v>981.49295239858623</v>
      </c>
      <c r="D204" s="130">
        <f t="shared" si="14"/>
        <v>1672.4073860908043</v>
      </c>
      <c r="E204" s="130">
        <f t="shared" si="11"/>
        <v>2653.9003384893904</v>
      </c>
      <c r="F204" s="130">
        <f t="shared" si="15"/>
        <v>10596.254518891526</v>
      </c>
      <c r="G204" s="88"/>
    </row>
    <row r="205" spans="1:7">
      <c r="A205" s="129">
        <v>8</v>
      </c>
      <c r="B205" s="130">
        <f t="shared" si="16"/>
        <v>10596.254518891526</v>
      </c>
      <c r="C205" s="130">
        <f t="shared" si="13"/>
        <v>847.70036151132138</v>
      </c>
      <c r="D205" s="130">
        <f t="shared" si="14"/>
        <v>1806.1999769780691</v>
      </c>
      <c r="E205" s="130">
        <f t="shared" si="11"/>
        <v>2653.9003384893904</v>
      </c>
      <c r="F205" s="130">
        <f t="shared" si="15"/>
        <v>8790.0545419134578</v>
      </c>
      <c r="G205" s="88"/>
    </row>
    <row r="206" spans="1:7">
      <c r="A206" s="129">
        <v>9</v>
      </c>
      <c r="B206" s="130">
        <f t="shared" si="16"/>
        <v>8790.0545419134578</v>
      </c>
      <c r="C206" s="130">
        <f t="shared" si="13"/>
        <v>703.20436335307602</v>
      </c>
      <c r="D206" s="130">
        <f t="shared" si="14"/>
        <v>1950.6959751363142</v>
      </c>
      <c r="E206" s="130">
        <f t="shared" si="11"/>
        <v>2653.9003384893904</v>
      </c>
      <c r="F206" s="130">
        <f t="shared" si="15"/>
        <v>6839.358566777144</v>
      </c>
      <c r="G206" s="88"/>
    </row>
    <row r="207" spans="1:7">
      <c r="A207" s="129">
        <v>10</v>
      </c>
      <c r="B207" s="130">
        <f t="shared" si="16"/>
        <v>6839.358566777144</v>
      </c>
      <c r="C207" s="130">
        <f t="shared" si="13"/>
        <v>547.14868534217067</v>
      </c>
      <c r="D207" s="130">
        <f t="shared" si="14"/>
        <v>2106.7516531472197</v>
      </c>
      <c r="E207" s="130">
        <f t="shared" si="11"/>
        <v>2653.9003384893904</v>
      </c>
      <c r="F207" s="130">
        <f t="shared" si="15"/>
        <v>4732.6069136299247</v>
      </c>
      <c r="G207" s="88"/>
    </row>
    <row r="208" spans="1:7">
      <c r="A208" s="129">
        <v>11</v>
      </c>
      <c r="B208" s="130">
        <f t="shared" si="16"/>
        <v>4732.6069136299247</v>
      </c>
      <c r="C208" s="130">
        <f t="shared" si="13"/>
        <v>378.60855309039295</v>
      </c>
      <c r="D208" s="130">
        <f t="shared" si="14"/>
        <v>2275.2917853989975</v>
      </c>
      <c r="E208" s="130">
        <f t="shared" si="11"/>
        <v>2653.9003384893904</v>
      </c>
      <c r="F208" s="130">
        <f t="shared" si="15"/>
        <v>2457.3151282309273</v>
      </c>
      <c r="G208" s="88"/>
    </row>
    <row r="209" spans="1:7" ht="15.75" thickBot="1">
      <c r="A209" s="131">
        <v>12</v>
      </c>
      <c r="B209" s="132">
        <f t="shared" si="16"/>
        <v>2457.3151282309273</v>
      </c>
      <c r="C209" s="132">
        <f t="shared" si="13"/>
        <v>196.58521025847412</v>
      </c>
      <c r="D209" s="132">
        <f t="shared" si="14"/>
        <v>2457.3151282309163</v>
      </c>
      <c r="E209" s="132">
        <f t="shared" si="11"/>
        <v>2653.9003384893904</v>
      </c>
      <c r="F209" s="132">
        <f t="shared" si="15"/>
        <v>1.0913936421275139E-11</v>
      </c>
      <c r="G209" s="94"/>
    </row>
    <row r="211" spans="1:7" ht="22.5" customHeight="1"/>
  </sheetData>
  <mergeCells count="20">
    <mergeCell ref="A1:B1"/>
    <mergeCell ref="A18:B18"/>
    <mergeCell ref="A32:B32"/>
    <mergeCell ref="A41:B41"/>
    <mergeCell ref="A48:B48"/>
    <mergeCell ref="A188:G188"/>
    <mergeCell ref="A187:G187"/>
    <mergeCell ref="A155:E155"/>
    <mergeCell ref="A154:E154"/>
    <mergeCell ref="A56:B56"/>
    <mergeCell ref="A74:B74"/>
    <mergeCell ref="A81:B81"/>
    <mergeCell ref="A87:B87"/>
    <mergeCell ref="A135:B135"/>
    <mergeCell ref="A180:B180"/>
    <mergeCell ref="A182:B182"/>
    <mergeCell ref="A156:B156"/>
    <mergeCell ref="A157:B157"/>
    <mergeCell ref="A158:B158"/>
    <mergeCell ref="A173:B173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MAQ</cp:lastModifiedBy>
  <cp:revision>0</cp:revision>
  <dcterms:created xsi:type="dcterms:W3CDTF">2006-09-16T00:00:00Z</dcterms:created>
  <dcterms:modified xsi:type="dcterms:W3CDTF">2015-06-15T20:41:36Z</dcterms:modified>
  <dc:language>es-EC</dc:language>
</cp:coreProperties>
</file>