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40" tabRatio="672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K84" i="2" l="1"/>
  <c r="J84" i="2"/>
  <c r="I84" i="2"/>
  <c r="H84" i="2"/>
  <c r="J83" i="2"/>
  <c r="I83" i="2"/>
  <c r="H83" i="2"/>
  <c r="K82" i="2"/>
  <c r="G83" i="2" s="1"/>
  <c r="G67" i="2"/>
  <c r="F67" i="2"/>
  <c r="F59" i="2"/>
  <c r="F60" i="2" s="1"/>
  <c r="G49" i="2"/>
  <c r="G48" i="2"/>
  <c r="G47" i="2"/>
  <c r="G46" i="2"/>
  <c r="G45" i="2"/>
  <c r="G44" i="2"/>
  <c r="G43" i="2"/>
  <c r="G42" i="2"/>
  <c r="G41" i="2"/>
  <c r="G40" i="2"/>
  <c r="G39" i="2"/>
  <c r="G38" i="2"/>
  <c r="F29" i="2"/>
  <c r="K83" i="2" l="1"/>
  <c r="G84" i="2" s="1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AL55" i="1" l="1"/>
  <c r="AK55" i="1"/>
  <c r="AJ55" i="1"/>
  <c r="G16" i="1"/>
  <c r="G8" i="1"/>
  <c r="G11" i="1"/>
  <c r="G10" i="1"/>
  <c r="G13" i="1"/>
  <c r="AP78" i="1" l="1"/>
  <c r="Y62" i="1"/>
  <c r="BH17" i="1"/>
  <c r="F19" i="2" l="1"/>
  <c r="F6" i="2"/>
  <c r="F7" i="2" s="1"/>
  <c r="F22" i="2" l="1"/>
  <c r="F23" i="2" s="1"/>
  <c r="BL7" i="1"/>
  <c r="BC17" i="1"/>
  <c r="AU59" i="1"/>
  <c r="AU48" i="1"/>
  <c r="AU61" i="1" s="1"/>
  <c r="AU20" i="1"/>
  <c r="AO23" i="1"/>
  <c r="AP79" i="1"/>
  <c r="AQ56" i="1"/>
  <c r="AQ55" i="1"/>
  <c r="AK29" i="1"/>
  <c r="AI11" i="1"/>
  <c r="W51" i="1"/>
  <c r="V31" i="1"/>
  <c r="AA9" i="1"/>
  <c r="AB8" i="1"/>
  <c r="AB9" i="1" s="1"/>
  <c r="AB10" i="1" s="1"/>
  <c r="AB11" i="1" s="1"/>
  <c r="AB12" i="1" s="1"/>
  <c r="AB13" i="1" s="1"/>
  <c r="AB14" i="1" s="1"/>
  <c r="AA11" i="1"/>
  <c r="AA10" i="1"/>
  <c r="AA8" i="1"/>
  <c r="C37" i="1"/>
  <c r="O11" i="1"/>
  <c r="O10" i="1"/>
  <c r="O9" i="1"/>
  <c r="O8" i="1"/>
  <c r="AQ65" i="1"/>
  <c r="Y65" i="1"/>
  <c r="AQ64" i="1"/>
  <c r="Y64" i="1"/>
  <c r="AQ63" i="1"/>
  <c r="Y63" i="1"/>
  <c r="AQ62" i="1"/>
  <c r="AQ61" i="1"/>
  <c r="AQ60" i="1"/>
  <c r="AQ59" i="1"/>
  <c r="AQ58" i="1"/>
  <c r="AM54" i="1"/>
  <c r="AI55" i="1" s="1"/>
  <c r="AI50" i="1"/>
  <c r="AK21" i="1"/>
  <c r="AK20" i="1"/>
  <c r="AK19" i="1"/>
  <c r="K19" i="1"/>
  <c r="O17" i="1"/>
  <c r="G17" i="1"/>
  <c r="AW16" i="1"/>
  <c r="O16" i="1"/>
  <c r="AW15" i="1"/>
  <c r="O15" i="1"/>
  <c r="G15" i="1"/>
  <c r="AW14" i="1"/>
  <c r="AA14" i="1"/>
  <c r="V14" i="1"/>
  <c r="O14" i="1"/>
  <c r="G14" i="1"/>
  <c r="AW13" i="1"/>
  <c r="AA13" i="1"/>
  <c r="O13" i="1"/>
  <c r="AW12" i="1"/>
  <c r="AA12" i="1"/>
  <c r="O12" i="1"/>
  <c r="G12" i="1"/>
  <c r="AW11" i="1"/>
  <c r="BH10" i="1"/>
  <c r="BC10" i="1"/>
  <c r="AW10" i="1"/>
  <c r="AW9" i="1"/>
  <c r="G9" i="1"/>
  <c r="AW8" i="1"/>
  <c r="AU26" i="1" s="1"/>
  <c r="AU34" i="1" l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M55" i="1"/>
  <c r="AI56" i="1" s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<sst xmlns="http://schemas.openxmlformats.org/spreadsheetml/2006/main" count="273" uniqueCount="176">
  <si>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</si>
  <si>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</si>
  <si>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</si>
  <si>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</si>
  <si>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</si>
  <si>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</si>
  <si>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</si>
  <si>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</si>
  <si>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</si>
  <si>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</si>
  <si>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</si>
  <si>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</si>
  <si>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</si>
  <si>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</si>
  <si>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</si>
  <si>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</si>
  <si>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</si>
  <si>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</si>
  <si>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</si>
  <si>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</si>
  <si>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</si>
  <si>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</si>
  <si>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</si>
  <si>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</si>
  <si>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</si>
  <si>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</si>
  <si>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</si>
  <si>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</si>
  <si>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</si>
  <si>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</si>
  <si>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</si>
  <si>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</si>
  <si>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</si>
  <si>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</si>
  <si>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</si>
  <si>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</si>
  <si>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</si>
  <si>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</si>
  <si>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</si>
  <si>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</si>
  <si>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</si>
  <si>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</si>
  <si>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</si>
  <si>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</si>
  <si>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</si>
  <si>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</si>
  <si>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</si>
  <si>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</si>
  <si>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</si>
  <si>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</si>
  <si>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</si>
  <si>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</si>
  <si>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</si>
  <si>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</si>
  <si>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</si>
  <si>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</si>
  <si>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</si>
  <si>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</si>
  <si>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</si>
  <si>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</si>
  <si>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</si>
  <si>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</si>
  <si>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</si>
  <si>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</si>
  <si>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</si>
  <si>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</si>
  <si>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</si>
  <si>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</si>
  <si>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</si>
  <si>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</si>
  <si>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</si>
  <si>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</si>
  <si>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</si>
  <si>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</si>
  <si>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</si>
  <si>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</si>
  <si>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</si>
  <si>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</si>
  <si>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</si>
  <si>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</si>
  <si>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</si>
  <si>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</si>
  <si>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</si>
  <si>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</si>
  <si>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</si>
  <si>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</si>
  <si>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</si>
  <si>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</si>
  <si>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</si>
  <si>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</si>
  <si>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</si>
  <si>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</si>
  <si>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</si>
  <si>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</si>
  <si>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</si>
  <si>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</si>
  <si>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</si>
  <si>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</si>
  <si>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</si>
  <si>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</si>
  <si>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</si>
  <si>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</si>
  <si>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</si>
  <si>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</si>
  <si>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</si>
  <si>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</si>
  <si>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</si>
  <si>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</si>
  <si>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</si>
  <si>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</si>
  <si>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</si>
  <si>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</si>
  <si>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</si>
  <si>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</si>
  <si>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</si>
  <si>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</si>
  <si>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</si>
  <si>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</si>
  <si>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</si>
  <si>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</si>
  <si>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</si>
  <si>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</si>
  <si>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</si>
  <si>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</si>
  <si>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</si>
  <si>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</si>
  <si>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</si>
  <si>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</si>
  <si>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</si>
  <si>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</si>
  <si>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</si>
  <si>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</si>
  <si>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</si>
  <si>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</si>
  <si>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</si>
  <si>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</si>
  <si>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</si>
  <si>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</si>
  <si>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</si>
  <si>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</si>
  <si>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</si>
  <si>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</si>
  <si>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</si>
  <si>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</si>
  <si>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</si>
  <si>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</si>
  <si>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</si>
  <si>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</si>
  <si>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</si>
  <si>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</si>
  <si>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</si>
  <si>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</si>
  <si>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</si>
  <si>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</si>
  <si>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</si>
  <si>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</si>
  <si>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</si>
  <si>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</si>
  <si>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</si>
  <si>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</si>
  <si>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 anual</t>
  </si>
  <si>
    <t>int mes</t>
  </si>
  <si>
    <t>valor dep</t>
  </si>
  <si>
    <t>Liquidación</t>
  </si>
  <si>
    <t>Vencimiento</t>
  </si>
  <si>
    <t>Inversion</t>
  </si>
  <si>
    <t>Amortizacion</t>
  </si>
  <si>
    <t>TASA DE INTERES</t>
  </si>
  <si>
    <t>Tasa deInteres</t>
  </si>
  <si>
    <t>Tasa de Int Mes</t>
  </si>
  <si>
    <t>Pago</t>
  </si>
  <si>
    <t>meses</t>
  </si>
  <si>
    <t>num periodos por año</t>
  </si>
  <si>
    <t>Deuda</t>
  </si>
  <si>
    <t>Pagos</t>
  </si>
  <si>
    <t>Tasa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</si>
</sst>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\ #,##0.00_);[Red]\(&quot;$&quot;\ #,##0.00\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  <numFmt numFmtId="169" formatCode="0.0%"/>
  </numFmts>
  <fonts count="12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4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6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0" fontId="0" fillId="0" borderId="22" xfId="0" applyFill="1" applyBorder="1"/>
    <xf numFmtId="10" fontId="0" fillId="0" borderId="12" xfId="0" applyNumberFormat="1" applyBorder="1"/>
    <xf numFmtId="0" fontId="0" fillId="0" borderId="12" xfId="0" applyFont="1" applyBorder="1"/>
    <xf numFmtId="165" fontId="0" fillId="0" borderId="12" xfId="0" applyNumberFormat="1" applyBorder="1"/>
    <xf numFmtId="0" fontId="0" fillId="0" borderId="0" xfId="0" applyFont="1" applyBorder="1" applyAlignment="1">
      <alignment vertical="center"/>
    </xf>
    <xf numFmtId="0" fontId="0" fillId="0" borderId="12" xfId="0" applyFont="1" applyFill="1" applyBorder="1"/>
    <xf numFmtId="0" fontId="0" fillId="0" borderId="3" xfId="0" applyFont="1" applyBorder="1" applyAlignment="1">
      <alignment vertical="center"/>
    </xf>
    <xf numFmtId="0" fontId="0" fillId="0" borderId="27" xfId="0" applyBorder="1"/>
    <xf numFmtId="0" fontId="0" fillId="0" borderId="12" xfId="0" applyNumberFormat="1" applyFont="1" applyBorder="1"/>
    <xf numFmtId="168" fontId="1" fillId="0" borderId="0" xfId="2" applyNumberFormat="1" applyBorder="1"/>
    <xf numFmtId="8" fontId="0" fillId="0" borderId="0" xfId="0" applyNumberFormat="1" applyBorder="1"/>
    <xf numFmtId="0" fontId="5" fillId="0" borderId="0" xfId="3" applyFill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9" fontId="1" fillId="0" borderId="0" xfId="2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4" fillId="0" borderId="11" xfId="3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/>
    <xf numFmtId="0" fontId="10" fillId="0" borderId="20" xfId="0" applyFont="1" applyBorder="1"/>
    <xf numFmtId="0" fontId="0" fillId="0" borderId="21" xfId="0" applyBorder="1"/>
    <xf numFmtId="9" fontId="1" fillId="0" borderId="23" xfId="2" applyBorder="1"/>
    <xf numFmtId="8" fontId="0" fillId="0" borderId="23" xfId="0" applyNumberFormat="1" applyBorder="1"/>
    <xf numFmtId="0" fontId="0" fillId="0" borderId="25" xfId="0" applyBorder="1"/>
    <xf numFmtId="0" fontId="0" fillId="0" borderId="20" xfId="0" applyBorder="1"/>
    <xf numFmtId="0" fontId="0" fillId="0" borderId="23" xfId="0" applyNumberFormat="1" applyBorder="1"/>
    <xf numFmtId="9" fontId="0" fillId="0" borderId="0" xfId="0" applyNumberForma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/>
    <xf numFmtId="0" fontId="10" fillId="0" borderId="32" xfId="0" applyFont="1" applyBorder="1" applyAlignment="1">
      <alignment horizontal="center" vertical="center"/>
    </xf>
    <xf numFmtId="0" fontId="0" fillId="0" borderId="32" xfId="0" applyBorder="1"/>
    <xf numFmtId="0" fontId="10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/>
    </xf>
    <xf numFmtId="0" fontId="0" fillId="0" borderId="22" xfId="0" applyFont="1" applyBorder="1"/>
    <xf numFmtId="0" fontId="0" fillId="0" borderId="33" xfId="0" applyBorder="1"/>
    <xf numFmtId="0" fontId="0" fillId="0" borderId="34" xfId="0" applyBorder="1"/>
    <xf numFmtId="0" fontId="0" fillId="0" borderId="32" xfId="0" applyBorder="1" applyAlignment="1">
      <alignment horizontal="center"/>
    </xf>
    <xf numFmtId="0" fontId="4" fillId="0" borderId="37" xfId="3" applyFont="1" applyBorder="1" applyAlignment="1">
      <alignment horizontal="center" vertical="center"/>
    </xf>
    <xf numFmtId="0" fontId="5" fillId="0" borderId="32" xfId="3" applyFont="1" applyBorder="1" applyAlignment="1">
      <alignment horizontal="center"/>
    </xf>
    <xf numFmtId="0" fontId="5" fillId="0" borderId="22" xfId="3" applyFont="1" applyBorder="1" applyAlignment="1">
      <alignment horizontal="center"/>
    </xf>
    <xf numFmtId="0" fontId="0" fillId="0" borderId="24" xfId="0" applyFont="1" applyBorder="1"/>
    <xf numFmtId="10" fontId="1" fillId="0" borderId="38" xfId="2" applyNumberFormat="1" applyBorder="1"/>
    <xf numFmtId="0" fontId="0" fillId="0" borderId="38" xfId="0" applyFont="1" applyBorder="1"/>
    <xf numFmtId="0" fontId="0" fillId="0" borderId="39" xfId="0" applyFont="1" applyBorder="1"/>
    <xf numFmtId="0" fontId="4" fillId="0" borderId="40" xfId="3" applyFont="1" applyBorder="1" applyAlignment="1">
      <alignment horizontal="center" vertical="center"/>
    </xf>
    <xf numFmtId="0" fontId="4" fillId="0" borderId="41" xfId="3" applyFont="1" applyBorder="1" applyAlignment="1">
      <alignment horizontal="center" vertical="center"/>
    </xf>
    <xf numFmtId="0" fontId="5" fillId="0" borderId="22" xfId="3" applyBorder="1" applyAlignment="1">
      <alignment horizontal="center"/>
    </xf>
    <xf numFmtId="166" fontId="0" fillId="0" borderId="23" xfId="0" applyNumberFormat="1" applyBorder="1"/>
    <xf numFmtId="0" fontId="2" fillId="0" borderId="41" xfId="0" applyFont="1" applyBorder="1" applyAlignment="1">
      <alignment horizontal="center" vertical="center"/>
    </xf>
    <xf numFmtId="0" fontId="5" fillId="0" borderId="42" xfId="3" applyBorder="1" applyAlignment="1">
      <alignment horizontal="center"/>
    </xf>
    <xf numFmtId="166" fontId="0" fillId="0" borderId="43" xfId="0" applyNumberFormat="1" applyBorder="1"/>
    <xf numFmtId="166" fontId="0" fillId="0" borderId="44" xfId="0" applyNumberFormat="1" applyBorder="1"/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0" fillId="0" borderId="0" xfId="0" applyNumberFormat="1" applyBorder="1"/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AG41" zoomScale="78" zoomScaleNormal="78" workbookViewId="0">
      <selection activeCell="AL56" sqref="AL56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5.140625" customWidth="1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3.5703125" customWidth="1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99" t="s">
        <v>0</v>
      </c>
      <c r="AU1" s="99"/>
      <c r="AV1" s="99"/>
      <c r="AW1" s="99"/>
      <c r="AX1" s="99"/>
    </row>
    <row r="2" spans="2:64">
      <c r="AT2" s="1"/>
      <c r="AW2" s="2"/>
      <c r="AX2" s="3"/>
    </row>
    <row r="3" spans="2:64">
      <c r="AH3" s="101" t="s">
        <v>1</v>
      </c>
      <c r="AI3" s="101"/>
      <c r="AJ3" s="101"/>
      <c r="AK3" s="101"/>
      <c r="AL3" s="101"/>
      <c r="AM3" s="101"/>
      <c r="AN3" s="101"/>
      <c r="AO3" s="101"/>
      <c r="AT3" s="1" t="s">
        <v>2</v>
      </c>
      <c r="AU3">
        <v>15000</v>
      </c>
      <c r="AW3" s="2"/>
      <c r="AX3" s="3"/>
      <c r="BA3" s="105" t="s">
        <v>3</v>
      </c>
      <c r="BB3" s="105"/>
      <c r="BC3" s="105"/>
      <c r="BF3" s="105" t="s">
        <v>4</v>
      </c>
      <c r="BG3" s="105"/>
      <c r="BH3" s="105"/>
      <c r="BJ3" s="105" t="s">
        <v>5</v>
      </c>
      <c r="BK3" s="105"/>
      <c r="BL3" s="105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112" t="s">
        <v>11</v>
      </c>
      <c r="C5" s="112"/>
      <c r="D5" s="112"/>
      <c r="E5" s="112"/>
      <c r="F5" s="112"/>
      <c r="G5" s="112"/>
      <c r="H5" s="112"/>
      <c r="J5" s="112" t="s">
        <v>12</v>
      </c>
      <c r="K5" s="112"/>
      <c r="L5" s="112"/>
      <c r="M5" s="112"/>
      <c r="N5" s="112"/>
      <c r="O5" s="112"/>
      <c r="P5" s="112"/>
      <c r="Q5" s="112"/>
      <c r="R5" s="112"/>
      <c r="U5" s="112" t="s">
        <v>13</v>
      </c>
      <c r="V5" s="112"/>
      <c r="W5" s="112"/>
      <c r="X5" s="112"/>
      <c r="Y5" s="112"/>
      <c r="Z5" s="112"/>
      <c r="AA5" s="112"/>
      <c r="AB5" s="112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103" t="s">
        <v>18</v>
      </c>
      <c r="AK6" s="103"/>
      <c r="AL6" s="103"/>
      <c r="AM6" s="103"/>
      <c r="AN6" s="103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113" t="s">
        <v>28</v>
      </c>
      <c r="AK7" s="113"/>
      <c r="AL7" s="113"/>
      <c r="AM7" s="113"/>
      <c r="AN7" s="113"/>
      <c r="AO7" s="113"/>
      <c r="AT7" s="111" t="s">
        <v>29</v>
      </c>
      <c r="AU7" s="111"/>
      <c r="AV7" s="111"/>
      <c r="AW7" s="111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113"/>
      <c r="AK8" s="113"/>
      <c r="AL8" s="113"/>
      <c r="AM8" s="113"/>
      <c r="AN8" s="113"/>
      <c r="AO8" s="113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>AMORLINC($C$9,$C$10,$C$11,$C$12,F10,$C$14,$C$15)</f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>AMORLINC($C$9,$C$10,$C$11,$C$12,F11,$C$14,$C$15)</f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>AMORLINC($C$9,$C$10,$C$11,$C$12,F13,$C$14,$C$15)</f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103" t="s">
        <v>41</v>
      </c>
      <c r="W13" s="103"/>
      <c r="X13" s="103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103" t="s">
        <v>47</v>
      </c>
      <c r="C16" s="103"/>
      <c r="D16" s="103"/>
      <c r="E16" s="103"/>
      <c r="F16" s="103">
        <v>9</v>
      </c>
      <c r="G16">
        <f>AMORLINC($C$9,$C$10,$C$11,$C$12,F16,$C$14,$C$15)</f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93" t="s">
        <v>48</v>
      </c>
      <c r="AO16" s="93"/>
      <c r="AP16" s="93"/>
      <c r="AQ16" s="93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99" t="s">
        <v>49</v>
      </c>
      <c r="AI17" s="99"/>
      <c r="AJ17" s="99"/>
      <c r="AK17" s="99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84.9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158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95" t="s">
        <v>66</v>
      </c>
      <c r="M21" s="95"/>
      <c r="N21" s="95"/>
      <c r="O21" s="95"/>
      <c r="P21" s="95"/>
      <c r="Q21" s="95"/>
      <c r="R21" s="95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109" t="s">
        <v>71</v>
      </c>
      <c r="M22" s="109"/>
      <c r="N22" s="109"/>
      <c r="O22" s="109"/>
      <c r="P22" s="109"/>
      <c r="Q22" s="109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99" t="s">
        <v>76</v>
      </c>
      <c r="C26" s="99"/>
      <c r="D26" s="99"/>
      <c r="E26" s="99"/>
      <c r="F26" s="99"/>
      <c r="G26" s="99"/>
      <c r="H26" s="99"/>
      <c r="I26" s="99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107" t="s">
        <v>78</v>
      </c>
      <c r="D27" s="107"/>
      <c r="E27" s="107"/>
      <c r="F27" s="107"/>
      <c r="I27" s="3"/>
      <c r="U27" s="1" t="s">
        <v>79</v>
      </c>
      <c r="V27">
        <v>5000</v>
      </c>
      <c r="AF27" s="3"/>
      <c r="AH27" s="110" t="s">
        <v>80</v>
      </c>
      <c r="AI27" s="110"/>
      <c r="AJ27" s="110"/>
      <c r="AK27" s="110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107" t="s">
        <v>82</v>
      </c>
      <c r="E28" s="107"/>
      <c r="F28" s="107"/>
      <c r="G28" s="107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108" t="s">
        <v>88</v>
      </c>
      <c r="AU28" s="108"/>
      <c r="AV28" s="27" t="s">
        <v>89</v>
      </c>
      <c r="AX28" s="3"/>
    </row>
    <row r="29" spans="2:63">
      <c r="B29" s="1" t="s">
        <v>90</v>
      </c>
      <c r="C29" s="11">
        <v>42155</v>
      </c>
      <c r="D29" s="107" t="s">
        <v>91</v>
      </c>
      <c r="E29" s="107"/>
      <c r="F29" s="107"/>
      <c r="G29" s="107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108" t="s">
        <v>92</v>
      </c>
      <c r="AU29" s="108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108" t="s">
        <v>88</v>
      </c>
      <c r="AU30" s="108"/>
      <c r="AV30" s="5">
        <v>0.13</v>
      </c>
      <c r="AX30" s="3"/>
    </row>
    <row r="31" spans="2:63">
      <c r="B31" s="1" t="s">
        <v>45</v>
      </c>
      <c r="C31">
        <v>2</v>
      </c>
      <c r="D31" s="103" t="s">
        <v>47</v>
      </c>
      <c r="E31" s="103"/>
      <c r="F31" s="103"/>
      <c r="G31" s="103"/>
      <c r="H31" s="103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104" t="s">
        <v>100</v>
      </c>
      <c r="C34" s="104"/>
      <c r="D34" s="104"/>
      <c r="E34" s="104"/>
      <c r="F34" s="104"/>
      <c r="G34" s="104"/>
      <c r="H34" s="104"/>
      <c r="I34" s="104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104" t="s">
        <v>102</v>
      </c>
      <c r="C35" s="104"/>
      <c r="D35" s="104"/>
      <c r="E35" s="104"/>
      <c r="F35" s="104"/>
      <c r="G35" s="104"/>
      <c r="H35" s="104"/>
      <c r="I35" s="104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105" t="s">
        <v>105</v>
      </c>
      <c r="AU39" s="105"/>
      <c r="AV39" s="105"/>
      <c r="AW39" s="105"/>
      <c r="AX39" s="105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106" t="s">
        <v>106</v>
      </c>
      <c r="E43" s="106"/>
      <c r="F43" s="106"/>
      <c r="G43" s="13"/>
      <c r="H43" s="13"/>
      <c r="I43" s="14"/>
      <c r="AT43" s="1"/>
      <c r="AX43" s="3"/>
    </row>
    <row r="44" spans="2:50">
      <c r="U44" s="101" t="s">
        <v>107</v>
      </c>
      <c r="V44" s="101"/>
      <c r="W44" s="101"/>
      <c r="X44" s="101"/>
      <c r="Y44" s="101"/>
      <c r="Z44" s="101"/>
      <c r="AA44" s="101"/>
      <c r="AB44" s="101"/>
      <c r="AC44" s="101"/>
      <c r="AD44" s="101"/>
      <c r="AT44" s="1"/>
      <c r="AX44" s="3"/>
    </row>
    <row r="45" spans="2:50">
      <c r="U45" s="1"/>
      <c r="AD45" s="3"/>
      <c r="AH45" s="99" t="s">
        <v>108</v>
      </c>
      <c r="AI45" s="99"/>
      <c r="AJ45" s="99"/>
      <c r="AK45" s="99"/>
      <c r="AL45" s="99"/>
      <c r="AM45" s="99"/>
      <c r="AN45" s="99"/>
      <c r="AT45" s="1"/>
      <c r="AX45" s="3"/>
    </row>
    <row r="46" spans="2:50">
      <c r="U46" s="94" t="s">
        <v>109</v>
      </c>
      <c r="V46" s="94"/>
      <c r="W46" s="5">
        <v>5.1999999999999998E-2</v>
      </c>
      <c r="AD46" s="3"/>
      <c r="AH46" s="1"/>
      <c r="AN46" s="3"/>
      <c r="AO46" s="99" t="s">
        <v>110</v>
      </c>
      <c r="AP46" s="99"/>
      <c r="AQ46" s="99"/>
      <c r="AR46" s="99"/>
      <c r="AT46" s="102" t="s">
        <v>111</v>
      </c>
      <c r="AU46" s="102"/>
      <c r="AV46" s="102"/>
      <c r="AW46" s="102"/>
      <c r="AX46" s="3"/>
    </row>
    <row r="47" spans="2:50">
      <c r="U47" s="94" t="s">
        <v>112</v>
      </c>
      <c r="V47" s="94"/>
      <c r="W47">
        <v>2</v>
      </c>
      <c r="X47" s="95" t="s">
        <v>113</v>
      </c>
      <c r="Y47" s="95"/>
      <c r="Z47" s="95"/>
      <c r="AA47" s="95"/>
      <c r="AB47" s="95"/>
      <c r="AC47" s="95"/>
      <c r="AD47" s="95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96" t="s">
        <v>122</v>
      </c>
      <c r="AW48" s="96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97" t="s">
        <v>128</v>
      </c>
      <c r="V51" s="97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98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 t="shared" ref="AM55:AM78" si="6">AI55-AK55</f>
        <v>28773.201344939498</v>
      </c>
      <c r="AO55" s="49">
        <v>1</v>
      </c>
      <c r="AP55" s="98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99" t="s">
        <v>143</v>
      </c>
      <c r="V56" s="99"/>
      <c r="W56" s="99"/>
      <c r="X56" s="99"/>
      <c r="Y56" s="99"/>
      <c r="Z56" s="99"/>
      <c r="AH56" s="49">
        <v>2</v>
      </c>
      <c r="AI56" s="45">
        <f t="shared" si="5"/>
        <v>28773.201344939498</v>
      </c>
      <c r="AJ56" s="45">
        <f t="shared" ref="AJ56:AJ78" si="7">IPMT($AI$50,AH56,$AI$49,-$AM$54)</f>
        <v>46.756452185526683</v>
      </c>
      <c r="AK56" s="45">
        <f t="shared" ref="AK56:AK78" si="8">PPMT($AI$50,AH56,$AI$49,-$AM$54)</f>
        <v>1228.7922028749749</v>
      </c>
      <c r="AL56" s="45">
        <f t="shared" ref="AL56:AL78" si="9">PMT($AI$50,$AI$49,-$AI$47)</f>
        <v>1275.5486550605017</v>
      </c>
      <c r="AM56" s="51">
        <f t="shared" si="6"/>
        <v>27544.409142064524</v>
      </c>
      <c r="AO56" s="49">
        <v>2</v>
      </c>
      <c r="AP56" s="98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94" t="s">
        <v>6</v>
      </c>
      <c r="V57" s="94"/>
      <c r="W57" s="5">
        <v>0.06</v>
      </c>
      <c r="Z57" s="3"/>
      <c r="AH57" s="49">
        <v>3</v>
      </c>
      <c r="AI57" s="45">
        <f t="shared" si="5"/>
        <v>27544.409142064524</v>
      </c>
      <c r="AJ57" s="45">
        <f t="shared" si="7"/>
        <v>44.759664855854858</v>
      </c>
      <c r="AK57" s="45">
        <f t="shared" si="8"/>
        <v>1230.7889902046468</v>
      </c>
      <c r="AL57" s="45">
        <f t="shared" si="9"/>
        <v>1275.5486550605017</v>
      </c>
      <c r="AM57" s="51">
        <f t="shared" si="6"/>
        <v>26313.620151859875</v>
      </c>
      <c r="AO57" s="49">
        <v>3</v>
      </c>
      <c r="AP57" s="98"/>
      <c r="AQ57" s="45" t="s">
        <v>157</v>
      </c>
      <c r="AR57" s="51"/>
      <c r="AT57" s="1"/>
      <c r="AX57" s="3"/>
    </row>
    <row r="58" spans="21:50">
      <c r="U58" s="94" t="s">
        <v>145</v>
      </c>
      <c r="V58" s="94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 t="shared" si="7"/>
        <v>42.75963274677229</v>
      </c>
      <c r="AK58" s="45">
        <f t="shared" si="8"/>
        <v>1232.7890223137294</v>
      </c>
      <c r="AL58" s="45">
        <f t="shared" si="9"/>
        <v>1275.5486550605017</v>
      </c>
      <c r="AM58" s="51">
        <f t="shared" si="6"/>
        <v>25080.831129546146</v>
      </c>
      <c r="AO58" s="49">
        <v>4</v>
      </c>
      <c r="AP58" s="98"/>
      <c r="AQ58" s="45">
        <f t="shared" ref="AQ58:AQ65" si="10">SYD($AP$47,$AP$48,$AP$49,AO58)</f>
        <v>3436.3636363636365</v>
      </c>
      <c r="AR58" s="51"/>
      <c r="AT58" s="1"/>
      <c r="AX58" s="3"/>
    </row>
    <row r="59" spans="21:50">
      <c r="U59" s="94" t="s">
        <v>147</v>
      </c>
      <c r="V59" s="94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7"/>
        <v>40.756350585512486</v>
      </c>
      <c r="AK59" s="45">
        <f t="shared" si="8"/>
        <v>1234.7923044749891</v>
      </c>
      <c r="AL59" s="45">
        <f t="shared" si="9"/>
        <v>1275.5486550605017</v>
      </c>
      <c r="AM59" s="51">
        <f t="shared" si="6"/>
        <v>23846.038825071158</v>
      </c>
      <c r="AO59" s="49">
        <v>5</v>
      </c>
      <c r="AP59" s="98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7"/>
        <v>38.749813090740631</v>
      </c>
      <c r="AK60" s="45">
        <f t="shared" si="8"/>
        <v>1236.798841969761</v>
      </c>
      <c r="AL60" s="45">
        <f t="shared" si="9"/>
        <v>1275.5486550605017</v>
      </c>
      <c r="AM60" s="51">
        <f t="shared" si="6"/>
        <v>22609.239983101397</v>
      </c>
      <c r="AO60" s="49">
        <v>6</v>
      </c>
      <c r="AP60" s="98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7"/>
        <v>36.740014972539768</v>
      </c>
      <c r="AK61" s="45">
        <f t="shared" si="8"/>
        <v>1238.808640087962</v>
      </c>
      <c r="AL61" s="45">
        <f t="shared" si="9"/>
        <v>1275.5486550605017</v>
      </c>
      <c r="AM61" s="51">
        <f t="shared" si="6"/>
        <v>21370.431343013435</v>
      </c>
      <c r="AO61" s="49">
        <v>7</v>
      </c>
      <c r="AP61" s="98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100" t="s">
        <v>152</v>
      </c>
      <c r="AA62" s="100"/>
      <c r="AB62" s="100"/>
      <c r="AC62" s="100"/>
      <c r="AH62" s="49">
        <v>8</v>
      </c>
      <c r="AI62" s="45">
        <f t="shared" si="5"/>
        <v>21370.431343013435</v>
      </c>
      <c r="AJ62" s="45">
        <f t="shared" si="7"/>
        <v>34.726950932396825</v>
      </c>
      <c r="AK62" s="45">
        <f t="shared" si="8"/>
        <v>1240.8217041281048</v>
      </c>
      <c r="AL62" s="45">
        <f t="shared" si="9"/>
        <v>1275.5486550605017</v>
      </c>
      <c r="AM62" s="51">
        <f t="shared" si="6"/>
        <v>20129.609638885329</v>
      </c>
      <c r="AO62" s="49">
        <v>8</v>
      </c>
      <c r="AP62" s="98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7"/>
        <v>32.710615663188662</v>
      </c>
      <c r="AK63" s="45">
        <f t="shared" si="8"/>
        <v>1242.8380393973132</v>
      </c>
      <c r="AL63" s="45">
        <f t="shared" si="9"/>
        <v>1275.5486550605017</v>
      </c>
      <c r="AM63" s="51">
        <f t="shared" si="6"/>
        <v>18886.771599488016</v>
      </c>
      <c r="AO63" s="49">
        <v>9</v>
      </c>
      <c r="AP63" s="98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7"/>
        <v>30.69100384916803</v>
      </c>
      <c r="AK64" s="45">
        <f t="shared" si="8"/>
        <v>1244.8576512113336</v>
      </c>
      <c r="AL64" s="45">
        <f t="shared" si="9"/>
        <v>1275.5486550605017</v>
      </c>
      <c r="AM64" s="51">
        <f t="shared" si="6"/>
        <v>17641.913948276684</v>
      </c>
      <c r="AO64" s="49">
        <v>10</v>
      </c>
      <c r="AP64" s="98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7"/>
        <v>28.66811016594961</v>
      </c>
      <c r="AK65" s="45">
        <f t="shared" si="8"/>
        <v>1246.880544894552</v>
      </c>
      <c r="AL65" s="45">
        <f t="shared" si="9"/>
        <v>1275.5486550605017</v>
      </c>
      <c r="AM65" s="51">
        <f t="shared" si="6"/>
        <v>16395.033403382131</v>
      </c>
      <c r="AO65" s="52">
        <v>11</v>
      </c>
      <c r="AP65" s="98"/>
      <c r="AQ65" s="53" t="e">
        <f t="shared" si="10"/>
        <v>#NUM!</v>
      </c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7"/>
        <v>26.641929280495962</v>
      </c>
      <c r="AK66" s="45">
        <f t="shared" si="8"/>
        <v>1248.9067257800057</v>
      </c>
      <c r="AL66" s="45">
        <f t="shared" si="9"/>
        <v>1275.5486550605017</v>
      </c>
      <c r="AM66" s="51">
        <f t="shared" si="6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7"/>
        <v>24.612455851103451</v>
      </c>
      <c r="AK67" s="45">
        <f t="shared" si="8"/>
        <v>1250.9361992093982</v>
      </c>
      <c r="AL67" s="45">
        <f t="shared" si="9"/>
        <v>1275.5486550605017</v>
      </c>
      <c r="AM67" s="51">
        <f t="shared" si="6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7"/>
        <v>22.579684527388185</v>
      </c>
      <c r="AK68" s="45">
        <f t="shared" si="8"/>
        <v>1252.9689705331134</v>
      </c>
      <c r="AL68" s="45">
        <f t="shared" si="9"/>
        <v>1275.5486550605017</v>
      </c>
      <c r="AM68" s="51">
        <f t="shared" si="6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7"/>
        <v>20.543609950271872</v>
      </c>
      <c r="AK69" s="45">
        <f t="shared" si="8"/>
        <v>1255.0050451102297</v>
      </c>
      <c r="AL69" s="45">
        <f t="shared" si="9"/>
        <v>1275.5486550605017</v>
      </c>
      <c r="AM69" s="51">
        <f t="shared" si="6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7"/>
        <v>18.504226751967749</v>
      </c>
      <c r="AK70" s="45">
        <f t="shared" si="8"/>
        <v>1257.044428308534</v>
      </c>
      <c r="AL70" s="45">
        <f t="shared" si="9"/>
        <v>1275.5486550605017</v>
      </c>
      <c r="AM70" s="51">
        <f t="shared" si="6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7"/>
        <v>16.461529555966379</v>
      </c>
      <c r="AK71" s="45">
        <f t="shared" si="8"/>
        <v>1259.0871255045352</v>
      </c>
      <c r="AL71" s="45">
        <f t="shared" si="9"/>
        <v>1275.5486550605017</v>
      </c>
      <c r="AM71" s="51">
        <f t="shared" si="6"/>
        <v>8871.0849089363146</v>
      </c>
      <c r="AO71" s="93" t="s">
        <v>153</v>
      </c>
      <c r="AP71" s="93"/>
      <c r="AQ71" s="93"/>
      <c r="AR71" s="93"/>
    </row>
    <row r="72" spans="21:44">
      <c r="AH72" s="49">
        <v>18</v>
      </c>
      <c r="AI72" s="45">
        <f t="shared" si="5"/>
        <v>8871.0849089363146</v>
      </c>
      <c r="AJ72" s="45">
        <f t="shared" si="7"/>
        <v>14.415512977021514</v>
      </c>
      <c r="AK72" s="45">
        <f t="shared" si="8"/>
        <v>1261.1331420834802</v>
      </c>
      <c r="AL72" s="45">
        <f t="shared" si="9"/>
        <v>1275.5486550605017</v>
      </c>
      <c r="AM72" s="51">
        <f t="shared" si="6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7"/>
        <v>12.366171621135857</v>
      </c>
      <c r="AK73" s="45">
        <f t="shared" si="8"/>
        <v>1263.1824834393658</v>
      </c>
      <c r="AL73" s="45">
        <f t="shared" si="9"/>
        <v>1275.5486550605017</v>
      </c>
      <c r="AM73" s="51">
        <f t="shared" si="6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7"/>
        <v>10.313500085546888</v>
      </c>
      <c r="AK74" s="45">
        <f t="shared" si="8"/>
        <v>1265.2351549749549</v>
      </c>
      <c r="AL74" s="45">
        <f t="shared" si="9"/>
        <v>1275.5486550605017</v>
      </c>
      <c r="AM74" s="51">
        <f t="shared" si="6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7"/>
        <v>8.2574929587125858</v>
      </c>
      <c r="AK75" s="45">
        <f t="shared" si="8"/>
        <v>1267.291162101789</v>
      </c>
      <c r="AL75" s="45">
        <f t="shared" si="9"/>
        <v>1275.5486550605017</v>
      </c>
      <c r="AM75" s="51">
        <f t="shared" si="6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7"/>
        <v>6.1981448202971787</v>
      </c>
      <c r="AK76" s="45">
        <f t="shared" si="8"/>
        <v>1269.3505102402044</v>
      </c>
      <c r="AL76" s="45">
        <f t="shared" si="9"/>
        <v>1275.5486550605017</v>
      </c>
      <c r="AM76" s="51">
        <f t="shared" si="6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7"/>
        <v>4.1354502411568461</v>
      </c>
      <c r="AK77" s="45">
        <f t="shared" si="8"/>
        <v>1271.4132048193446</v>
      </c>
      <c r="AL77" s="45">
        <f t="shared" si="9"/>
        <v>1275.5486550605017</v>
      </c>
      <c r="AM77" s="51">
        <f t="shared" si="6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7"/>
        <v>2.0694037833254115</v>
      </c>
      <c r="AK78" s="45">
        <f t="shared" si="8"/>
        <v>1273.4792512771762</v>
      </c>
      <c r="AL78" s="45">
        <f t="shared" si="9"/>
        <v>1275.5486550605017</v>
      </c>
      <c r="AM78" s="51">
        <f t="shared" si="6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tabSelected="1" zoomScale="115" zoomScaleNormal="115" workbookViewId="0">
      <selection activeCell="D8" sqref="D8:D9"/>
    </sheetView>
  </sheetViews>
  <sheetFormatPr baseColWidth="10" defaultColWidth="9.140625" defaultRowHeight="15"/>
  <cols>
    <col min="1" max="1" width="21.85546875" customWidth="1"/>
    <col min="2" max="2" width="14.85546875" customWidth="1"/>
    <col min="3" max="3" width="15.28515625" customWidth="1"/>
    <col min="4" max="4" width="22" customWidth="1"/>
    <col min="5" max="5" width="14.5703125" customWidth="1"/>
    <col min="6" max="6" width="19" customWidth="1"/>
    <col min="7" max="7" width="17.140625" customWidth="1"/>
    <col min="8" max="8" width="22.140625" bestFit="1" customWidth="1"/>
    <col min="9" max="1025" width="8.5703125"/>
  </cols>
  <sheetData>
    <row r="1" spans="1:6" ht="15.75" thickBot="1">
      <c r="A1" s="159"/>
      <c r="B1" s="159"/>
    </row>
    <row r="2" spans="1:6">
      <c r="A2" s="2"/>
      <c r="B2" s="2"/>
      <c r="E2" s="120">
        <v>7</v>
      </c>
      <c r="F2" s="121"/>
    </row>
    <row r="3" spans="1:6">
      <c r="A3" s="2"/>
      <c r="B3" s="2"/>
      <c r="E3" s="69" t="s">
        <v>114</v>
      </c>
      <c r="F3" s="70">
        <v>80000</v>
      </c>
    </row>
    <row r="4" spans="1:6">
      <c r="A4" s="2"/>
      <c r="B4" s="127"/>
      <c r="E4" s="69" t="s">
        <v>159</v>
      </c>
      <c r="F4" s="70">
        <v>8</v>
      </c>
    </row>
    <row r="5" spans="1:6">
      <c r="A5" s="2"/>
      <c r="B5" s="65"/>
      <c r="E5" s="69" t="s">
        <v>160</v>
      </c>
      <c r="F5" s="122">
        <v>0.3</v>
      </c>
    </row>
    <row r="6" spans="1:6">
      <c r="A6" s="2"/>
      <c r="B6" s="160"/>
      <c r="E6" s="69" t="s">
        <v>161</v>
      </c>
      <c r="F6" s="72">
        <f>F5/12</f>
        <v>2.4999999999999998E-2</v>
      </c>
    </row>
    <row r="7" spans="1:6">
      <c r="A7" s="159"/>
      <c r="B7" s="159"/>
      <c r="E7" s="69" t="s">
        <v>162</v>
      </c>
      <c r="F7" s="123">
        <f>PV(F6,F4,F8,-F3)</f>
        <v>65659.725665047357</v>
      </c>
    </row>
    <row r="8" spans="1:6" ht="15.75" thickBot="1">
      <c r="A8" s="2"/>
      <c r="B8" s="2"/>
      <c r="E8" s="73" t="s">
        <v>14</v>
      </c>
      <c r="F8" s="124">
        <v>0</v>
      </c>
    </row>
    <row r="9" spans="1:6">
      <c r="A9" s="2"/>
      <c r="B9" s="2"/>
      <c r="E9" s="120">
        <v>8</v>
      </c>
      <c r="F9" s="121"/>
    </row>
    <row r="10" spans="1:6">
      <c r="A10" s="2"/>
      <c r="B10" s="127"/>
      <c r="E10" s="69" t="s">
        <v>163</v>
      </c>
      <c r="F10" s="70">
        <v>2699.38</v>
      </c>
    </row>
    <row r="11" spans="1:6">
      <c r="A11" s="2"/>
      <c r="B11" s="65"/>
      <c r="E11" s="69" t="s">
        <v>164</v>
      </c>
      <c r="F11" s="70">
        <v>360</v>
      </c>
    </row>
    <row r="12" spans="1:6">
      <c r="A12" s="2"/>
      <c r="B12" s="160"/>
      <c r="E12" s="69" t="s">
        <v>165</v>
      </c>
      <c r="F12" s="70">
        <v>2000</v>
      </c>
    </row>
    <row r="13" spans="1:6">
      <c r="A13" s="158"/>
      <c r="B13" s="158"/>
      <c r="E13" s="69" t="s">
        <v>166</v>
      </c>
      <c r="F13" s="70">
        <v>0</v>
      </c>
    </row>
    <row r="14" spans="1:6" ht="15.75" thickBot="1">
      <c r="A14" s="74"/>
      <c r="E14" s="69" t="s">
        <v>167</v>
      </c>
      <c r="F14" s="71"/>
    </row>
    <row r="15" spans="1:6">
      <c r="E15" s="125">
        <v>9</v>
      </c>
      <c r="F15" s="121"/>
    </row>
    <row r="16" spans="1:6">
      <c r="E16" s="69" t="s">
        <v>159</v>
      </c>
      <c r="F16" s="70">
        <v>40</v>
      </c>
    </row>
    <row r="17" spans="5:9">
      <c r="E17" s="69" t="s">
        <v>168</v>
      </c>
      <c r="F17" s="71">
        <v>0.28000000000000003</v>
      </c>
    </row>
    <row r="18" spans="5:9">
      <c r="E18" s="69" t="s">
        <v>170</v>
      </c>
      <c r="F18" s="126">
        <v>0</v>
      </c>
    </row>
    <row r="19" spans="5:9">
      <c r="E19" s="69" t="s">
        <v>169</v>
      </c>
      <c r="F19" s="72">
        <f>F17/12</f>
        <v>2.3333333333333334E-2</v>
      </c>
    </row>
    <row r="20" spans="5:9">
      <c r="E20" s="69" t="s">
        <v>14</v>
      </c>
      <c r="F20" s="70">
        <v>1600</v>
      </c>
    </row>
    <row r="21" spans="5:9">
      <c r="E21" s="69" t="s">
        <v>19</v>
      </c>
      <c r="F21" s="70"/>
    </row>
    <row r="22" spans="5:9">
      <c r="E22" s="69" t="s">
        <v>27</v>
      </c>
      <c r="F22" s="123">
        <f>FV(F19,F16,-F20)</f>
        <v>103944.03426516861</v>
      </c>
    </row>
    <row r="23" spans="5:9" ht="15.75" thickBot="1">
      <c r="E23" s="69" t="s">
        <v>17</v>
      </c>
      <c r="F23" s="123">
        <f>PMT(F19,F16,-F20,F22)</f>
        <v>-1538.0380285914075</v>
      </c>
    </row>
    <row r="24" spans="5:9">
      <c r="E24" s="128">
        <v>10</v>
      </c>
      <c r="F24" s="129"/>
      <c r="G24" s="130"/>
      <c r="H24" s="130"/>
      <c r="I24" s="121"/>
    </row>
    <row r="25" spans="5:9">
      <c r="E25" s="131" t="s">
        <v>4</v>
      </c>
      <c r="F25" s="114"/>
      <c r="G25" s="78"/>
      <c r="H25" s="2"/>
      <c r="I25" s="70"/>
    </row>
    <row r="26" spans="5:9">
      <c r="E26" s="132" t="s">
        <v>42</v>
      </c>
      <c r="F26" s="75">
        <v>2.5000000000000001E-2</v>
      </c>
      <c r="G26" s="2"/>
      <c r="H26" s="2"/>
      <c r="I26" s="70"/>
    </row>
    <row r="27" spans="5:9">
      <c r="E27" s="132" t="s">
        <v>44</v>
      </c>
      <c r="F27" s="50">
        <v>12</v>
      </c>
      <c r="G27" s="2"/>
      <c r="H27" s="2"/>
      <c r="I27" s="70"/>
    </row>
    <row r="28" spans="5:9">
      <c r="E28" s="132" t="s">
        <v>46</v>
      </c>
      <c r="F28" s="50">
        <v>166.67</v>
      </c>
      <c r="G28" s="2"/>
      <c r="H28" s="2"/>
      <c r="I28" s="70"/>
    </row>
    <row r="29" spans="5:9">
      <c r="E29" s="133" t="s">
        <v>4</v>
      </c>
      <c r="F29" s="77">
        <f>FV(F26,F27,-F28)</f>
        <v>2299.3048134852161</v>
      </c>
      <c r="G29" s="2"/>
      <c r="H29" s="2"/>
      <c r="I29" s="70"/>
    </row>
    <row r="30" spans="5:9">
      <c r="E30" s="69"/>
      <c r="F30" s="2"/>
      <c r="G30" s="2"/>
      <c r="H30" s="2"/>
      <c r="I30" s="70"/>
    </row>
    <row r="31" spans="5:9">
      <c r="E31" s="134">
        <v>10</v>
      </c>
      <c r="F31" s="115"/>
      <c r="G31" s="115"/>
      <c r="H31" s="115"/>
      <c r="I31" s="135"/>
    </row>
    <row r="32" spans="5:9">
      <c r="E32" s="136" t="s">
        <v>143</v>
      </c>
      <c r="F32" s="118"/>
      <c r="G32" s="118"/>
      <c r="H32" s="118"/>
      <c r="I32" s="137"/>
    </row>
    <row r="33" spans="1:9">
      <c r="E33" s="138" t="s">
        <v>6</v>
      </c>
      <c r="F33" s="94"/>
      <c r="G33" s="25">
        <v>2.5000000000000001E-2</v>
      </c>
      <c r="H33" s="2"/>
      <c r="I33" s="70"/>
    </row>
    <row r="34" spans="1:9">
      <c r="E34" s="138" t="s">
        <v>145</v>
      </c>
      <c r="F34" s="94"/>
      <c r="G34" s="2">
        <v>12</v>
      </c>
      <c r="H34" s="2" t="s">
        <v>171</v>
      </c>
      <c r="I34" s="70"/>
    </row>
    <row r="35" spans="1:9">
      <c r="E35" s="138" t="s">
        <v>147</v>
      </c>
      <c r="F35" s="94"/>
      <c r="G35" s="2">
        <v>2000</v>
      </c>
      <c r="H35" s="2" t="s">
        <v>148</v>
      </c>
      <c r="I35" s="70"/>
    </row>
    <row r="36" spans="1:9">
      <c r="E36" s="139"/>
      <c r="F36" s="2"/>
      <c r="G36" s="2"/>
      <c r="H36" s="2"/>
      <c r="I36" s="70"/>
    </row>
    <row r="37" spans="1:9">
      <c r="E37" s="139"/>
      <c r="F37" s="76" t="s">
        <v>21</v>
      </c>
      <c r="G37" s="76" t="s">
        <v>150</v>
      </c>
      <c r="H37" s="2"/>
      <c r="I37" s="70"/>
    </row>
    <row r="38" spans="1:9">
      <c r="E38" s="139"/>
      <c r="F38" s="76">
        <v>1</v>
      </c>
      <c r="G38" s="76" t="e">
        <f>ISPMT(#REF!,F38,#REF!,#REF!)</f>
        <v>#REF!</v>
      </c>
      <c r="H38" s="2"/>
      <c r="I38" s="70"/>
    </row>
    <row r="39" spans="1:9">
      <c r="E39" s="139"/>
      <c r="F39" s="76">
        <v>2</v>
      </c>
      <c r="G39" s="76" t="e">
        <f>ISPMT(#REF!,F39,#REF!,#REF!)</f>
        <v>#REF!</v>
      </c>
      <c r="H39" s="2"/>
      <c r="I39" s="70"/>
    </row>
    <row r="40" spans="1:9">
      <c r="E40" s="139"/>
      <c r="F40" s="76">
        <v>3</v>
      </c>
      <c r="G40" s="76" t="e">
        <f>ISPMT(#REF!,F40,#REF!,#REF!)</f>
        <v>#REF!</v>
      </c>
      <c r="H40" s="2"/>
      <c r="I40" s="70"/>
    </row>
    <row r="41" spans="1:9">
      <c r="E41" s="139"/>
      <c r="F41" s="76">
        <v>4</v>
      </c>
      <c r="G41" s="76" t="e">
        <f>ISPMT(#REF!,F41,#REF!,#REF!)</f>
        <v>#REF!</v>
      </c>
      <c r="H41" s="2"/>
      <c r="I41" s="70"/>
    </row>
    <row r="42" spans="1:9">
      <c r="E42" s="139"/>
      <c r="F42" s="79">
        <v>5</v>
      </c>
      <c r="G42" s="76" t="e">
        <f>ISPMT(#REF!,F42,#REF!,#REF!)</f>
        <v>#REF!</v>
      </c>
      <c r="H42" s="2"/>
      <c r="I42" s="70"/>
    </row>
    <row r="43" spans="1:9">
      <c r="E43" s="69"/>
      <c r="F43" s="79">
        <v>6</v>
      </c>
      <c r="G43" s="76" t="e">
        <f>ISPMT(#REF!,F43,#REF!,#REF!)</f>
        <v>#REF!</v>
      </c>
      <c r="H43" s="2"/>
      <c r="I43" s="70"/>
    </row>
    <row r="44" spans="1:9">
      <c r="E44" s="69"/>
      <c r="F44" s="79">
        <v>7</v>
      </c>
      <c r="G44" s="76" t="e">
        <f>ISPMT(#REF!,F44,#REF!,#REF!)</f>
        <v>#REF!</v>
      </c>
      <c r="H44" s="2"/>
      <c r="I44" s="70"/>
    </row>
    <row r="45" spans="1:9">
      <c r="E45" s="69"/>
      <c r="F45" s="79">
        <v>8</v>
      </c>
      <c r="G45" s="76" t="e">
        <f>ISPMT(#REF!,F45,#REF!,#REF!)</f>
        <v>#REF!</v>
      </c>
      <c r="H45" s="2"/>
      <c r="I45" s="70"/>
    </row>
    <row r="46" spans="1:9">
      <c r="E46" s="69"/>
      <c r="F46" s="79">
        <v>9</v>
      </c>
      <c r="G46" s="76" t="e">
        <f>ISPMT(#REF!,F46,#REF!,#REF!)</f>
        <v>#REF!</v>
      </c>
      <c r="H46" s="2"/>
      <c r="I46" s="70"/>
    </row>
    <row r="47" spans="1:9">
      <c r="A47" s="2"/>
      <c r="B47" s="2"/>
      <c r="C47" s="2"/>
      <c r="D47" s="2"/>
      <c r="E47" s="69"/>
      <c r="F47" s="79">
        <v>10</v>
      </c>
      <c r="G47" s="76" t="e">
        <f>ISPMT(#REF!,F47,#REF!,#REF!)</f>
        <v>#REF!</v>
      </c>
      <c r="H47" s="2"/>
      <c r="I47" s="70"/>
    </row>
    <row r="48" spans="1:9">
      <c r="A48" s="2"/>
      <c r="B48" s="25"/>
      <c r="C48" s="2"/>
      <c r="D48" s="2"/>
      <c r="E48" s="69"/>
      <c r="F48" s="79">
        <v>11</v>
      </c>
      <c r="G48" s="76" t="e">
        <f>ISPMT(#REF!,F48,#REF!,#REF!)</f>
        <v>#REF!</v>
      </c>
      <c r="H48" s="2"/>
      <c r="I48" s="70"/>
    </row>
    <row r="49" spans="1:9">
      <c r="A49" s="2"/>
      <c r="B49" s="2"/>
      <c r="C49" s="2"/>
      <c r="D49" s="2"/>
      <c r="E49" s="69"/>
      <c r="F49" s="79">
        <v>12</v>
      </c>
      <c r="G49" s="76" t="e">
        <f>ISPMT(#REF!,F49,#REF!,#REF!)</f>
        <v>#REF!</v>
      </c>
      <c r="H49" s="2"/>
      <c r="I49" s="70"/>
    </row>
    <row r="50" spans="1:9">
      <c r="A50" s="2"/>
      <c r="B50" s="83"/>
      <c r="C50" s="2"/>
      <c r="D50" s="2"/>
      <c r="E50" s="140"/>
      <c r="F50" s="81"/>
      <c r="G50" s="81"/>
      <c r="H50" s="81"/>
      <c r="I50" s="141"/>
    </row>
    <row r="51" spans="1:9">
      <c r="A51" s="2"/>
      <c r="B51" s="2"/>
      <c r="C51" s="2"/>
      <c r="D51" s="2"/>
      <c r="E51" s="69"/>
      <c r="F51" s="2"/>
      <c r="G51" s="2"/>
      <c r="H51" s="2"/>
      <c r="I51" s="70"/>
    </row>
    <row r="52" spans="1:9">
      <c r="A52" s="2"/>
      <c r="B52" s="84"/>
      <c r="C52" s="2"/>
      <c r="D52" s="2"/>
      <c r="E52" s="69"/>
      <c r="F52" s="2"/>
      <c r="G52" s="2"/>
      <c r="H52" s="2"/>
      <c r="I52" s="70"/>
    </row>
    <row r="53" spans="1:9">
      <c r="A53" s="37"/>
      <c r="B53" s="37"/>
      <c r="C53" s="37"/>
      <c r="D53" s="37"/>
      <c r="E53" s="142">
        <v>10</v>
      </c>
      <c r="F53" s="117"/>
      <c r="G53" s="117"/>
      <c r="H53" s="117"/>
      <c r="I53" s="70"/>
    </row>
    <row r="54" spans="1:9">
      <c r="A54" s="42"/>
      <c r="B54" s="2"/>
      <c r="C54" s="2"/>
      <c r="D54" s="2"/>
      <c r="E54" s="143" t="s">
        <v>153</v>
      </c>
      <c r="F54" s="116"/>
      <c r="G54" s="116"/>
      <c r="H54" s="116"/>
      <c r="I54" s="70"/>
    </row>
    <row r="55" spans="1:9">
      <c r="A55" s="42"/>
      <c r="B55" s="20"/>
      <c r="C55" s="20"/>
      <c r="D55" s="20"/>
      <c r="E55" s="144" t="s">
        <v>145</v>
      </c>
      <c r="F55" s="76">
        <v>12</v>
      </c>
      <c r="G55" s="59"/>
      <c r="H55" s="60"/>
      <c r="I55" s="70"/>
    </row>
    <row r="56" spans="1:9">
      <c r="A56" s="42"/>
      <c r="B56" s="20"/>
      <c r="C56" s="20"/>
      <c r="D56" s="20"/>
      <c r="E56" s="144" t="s">
        <v>14</v>
      </c>
      <c r="F56" s="82">
        <v>166.67</v>
      </c>
      <c r="G56" s="59"/>
      <c r="H56" s="60"/>
      <c r="I56" s="70"/>
    </row>
    <row r="57" spans="1:9">
      <c r="A57" s="42"/>
      <c r="B57" s="20"/>
      <c r="C57" s="20"/>
      <c r="D57" s="20"/>
      <c r="E57" s="144" t="s">
        <v>154</v>
      </c>
      <c r="F57" s="82">
        <v>2000</v>
      </c>
      <c r="G57" s="59"/>
      <c r="H57" s="60"/>
      <c r="I57" s="70"/>
    </row>
    <row r="58" spans="1:9">
      <c r="A58" s="42"/>
      <c r="B58" s="20"/>
      <c r="C58" s="20"/>
      <c r="D58" s="20"/>
      <c r="E58" s="145"/>
      <c r="F58" s="59"/>
      <c r="G58" s="59"/>
      <c r="H58" s="60"/>
      <c r="I58" s="70"/>
    </row>
    <row r="59" spans="1:9">
      <c r="A59" s="42"/>
      <c r="B59" s="20"/>
      <c r="C59" s="20"/>
      <c r="D59" s="20"/>
      <c r="E59" s="145" t="s">
        <v>6</v>
      </c>
      <c r="F59" s="65">
        <f>-RATE(F55,F56,-F57)</f>
        <v>-3.0769050769849989E-6</v>
      </c>
      <c r="G59" s="59" t="s">
        <v>155</v>
      </c>
      <c r="H59" s="60"/>
      <c r="I59" s="70"/>
    </row>
    <row r="60" spans="1:9" ht="15.75" thickBot="1">
      <c r="A60" s="42"/>
      <c r="B60" s="20"/>
      <c r="C60" s="20"/>
      <c r="D60" s="20"/>
      <c r="E60" s="146"/>
      <c r="F60" s="147">
        <f>F59*12</f>
        <v>-3.6922860923819983E-5</v>
      </c>
      <c r="G60" s="148" t="s">
        <v>156</v>
      </c>
      <c r="H60" s="149"/>
      <c r="I60" s="124"/>
    </row>
    <row r="61" spans="1:9">
      <c r="A61" s="42"/>
      <c r="B61" s="20"/>
      <c r="C61" s="20"/>
      <c r="D61" s="20"/>
      <c r="E61" s="125"/>
      <c r="F61" s="130">
        <v>11</v>
      </c>
      <c r="G61" s="130"/>
      <c r="H61" s="121"/>
    </row>
    <row r="62" spans="1:9">
      <c r="A62" s="42"/>
      <c r="B62" s="20"/>
      <c r="C62" s="20"/>
      <c r="D62" s="20"/>
      <c r="E62" s="150" t="s">
        <v>48</v>
      </c>
      <c r="F62" s="93"/>
      <c r="G62" s="93"/>
      <c r="H62" s="151"/>
    </row>
    <row r="63" spans="1:9">
      <c r="A63" s="42"/>
      <c r="B63" s="20"/>
      <c r="C63" s="20"/>
      <c r="D63" s="20"/>
      <c r="E63" s="152"/>
      <c r="F63" s="20"/>
      <c r="G63" s="20"/>
      <c r="H63" s="153"/>
    </row>
    <row r="64" spans="1:9">
      <c r="A64" s="42"/>
      <c r="B64" s="20"/>
      <c r="C64" s="20"/>
      <c r="D64" s="20"/>
      <c r="E64" s="152" t="s">
        <v>53</v>
      </c>
      <c r="F64" s="87">
        <v>0.02</v>
      </c>
      <c r="G64" s="86">
        <v>2.5000000000000001E-2</v>
      </c>
      <c r="H64" s="153"/>
    </row>
    <row r="65" spans="1:12">
      <c r="A65" s="42"/>
      <c r="B65" s="20"/>
      <c r="C65" s="20"/>
      <c r="D65" s="20"/>
      <c r="E65" s="152" t="s">
        <v>172</v>
      </c>
      <c r="F65" s="88">
        <v>2</v>
      </c>
      <c r="G65" s="89">
        <v>1</v>
      </c>
      <c r="H65" s="153"/>
    </row>
    <row r="66" spans="1:12">
      <c r="A66" s="42"/>
      <c r="B66" s="20"/>
      <c r="C66" s="20"/>
      <c r="D66" s="20"/>
      <c r="E66" s="152"/>
      <c r="F66" s="90"/>
      <c r="G66" s="90"/>
      <c r="H66" s="153"/>
    </row>
    <row r="67" spans="1:12">
      <c r="A67" s="42"/>
      <c r="B67" s="20"/>
      <c r="C67" s="20"/>
      <c r="D67" s="20"/>
      <c r="E67" s="152" t="s">
        <v>69</v>
      </c>
      <c r="F67" s="91">
        <f>NOMINAL(F64,F65)</f>
        <v>1.990098767241566E-2</v>
      </c>
      <c r="G67" s="91">
        <f>NOMINAL(G64,G65)</f>
        <v>2.4999999999999911E-2</v>
      </c>
      <c r="H67" s="153"/>
    </row>
    <row r="68" spans="1:12" ht="15.75" thickBot="1">
      <c r="A68" s="42"/>
      <c r="B68" s="20"/>
      <c r="C68" s="20"/>
      <c r="D68" s="20"/>
      <c r="E68" s="69"/>
      <c r="F68" s="2"/>
      <c r="G68" s="2"/>
      <c r="H68" s="70"/>
    </row>
    <row r="69" spans="1:12">
      <c r="A69" s="42"/>
      <c r="B69" s="20"/>
      <c r="C69" s="20"/>
      <c r="D69" s="20"/>
      <c r="E69" s="125"/>
      <c r="F69" s="130">
        <v>12</v>
      </c>
      <c r="G69" s="130"/>
      <c r="H69" s="130"/>
      <c r="I69" s="130"/>
      <c r="J69" s="130"/>
      <c r="K69" s="130"/>
      <c r="L69" s="121"/>
    </row>
    <row r="70" spans="1:12">
      <c r="A70" s="42"/>
      <c r="B70" s="20"/>
      <c r="C70" s="20"/>
      <c r="D70" s="20"/>
      <c r="E70" s="69" t="s">
        <v>173</v>
      </c>
      <c r="F70" s="2">
        <v>20000</v>
      </c>
      <c r="G70" s="2"/>
      <c r="H70" s="2"/>
      <c r="I70" s="2"/>
      <c r="J70" s="2"/>
      <c r="K70" s="2"/>
      <c r="L70" s="70"/>
    </row>
    <row r="71" spans="1:12">
      <c r="A71" s="42"/>
      <c r="B71" s="20"/>
      <c r="C71" s="20"/>
      <c r="D71" s="20"/>
      <c r="E71" s="69" t="s">
        <v>174</v>
      </c>
      <c r="F71" s="2">
        <v>12</v>
      </c>
      <c r="G71" s="2"/>
      <c r="H71" s="2"/>
      <c r="I71" s="2"/>
      <c r="J71" s="2"/>
      <c r="K71" s="2"/>
      <c r="L71" s="70"/>
    </row>
    <row r="72" spans="1:12">
      <c r="A72" s="42"/>
      <c r="B72" s="20"/>
      <c r="C72" s="20"/>
      <c r="D72" s="20"/>
      <c r="E72" s="69" t="s">
        <v>175</v>
      </c>
      <c r="F72" s="127">
        <v>0.08</v>
      </c>
      <c r="G72" s="2"/>
      <c r="H72" s="2"/>
      <c r="I72" s="2"/>
      <c r="J72" s="2"/>
      <c r="K72" s="2"/>
      <c r="L72" s="70"/>
    </row>
    <row r="73" spans="1:12">
      <c r="A73" s="42"/>
      <c r="B73" s="20"/>
      <c r="C73" s="20"/>
      <c r="D73" s="20"/>
      <c r="E73" s="69"/>
      <c r="F73" s="99" t="s">
        <v>108</v>
      </c>
      <c r="G73" s="99"/>
      <c r="H73" s="99"/>
      <c r="I73" s="99"/>
      <c r="J73" s="99"/>
      <c r="K73" s="99"/>
      <c r="L73" s="154"/>
    </row>
    <row r="74" spans="1:12">
      <c r="A74" s="42"/>
      <c r="B74" s="20"/>
      <c r="C74" s="20"/>
      <c r="D74" s="20"/>
      <c r="E74" s="69"/>
      <c r="F74" s="1"/>
      <c r="G74" s="2"/>
      <c r="H74" s="2"/>
      <c r="I74" s="2"/>
      <c r="J74" s="2"/>
      <c r="K74" s="2"/>
      <c r="L74" s="70"/>
    </row>
    <row r="75" spans="1:12">
      <c r="A75" s="42"/>
      <c r="B75" s="20"/>
      <c r="C75" s="20"/>
      <c r="D75" s="20"/>
      <c r="E75" s="69"/>
      <c r="F75" s="1" t="s">
        <v>114</v>
      </c>
      <c r="G75" s="2">
        <v>20000</v>
      </c>
      <c r="H75" s="2"/>
      <c r="I75" s="2"/>
      <c r="J75" s="2" t="s">
        <v>115</v>
      </c>
      <c r="K75" s="2"/>
      <c r="L75" s="70"/>
    </row>
    <row r="76" spans="1:12">
      <c r="A76" s="42"/>
      <c r="B76" s="20"/>
      <c r="C76" s="20"/>
      <c r="D76" s="20"/>
      <c r="E76" s="69"/>
      <c r="F76" s="1" t="s">
        <v>118</v>
      </c>
      <c r="G76" s="127">
        <v>0.08</v>
      </c>
      <c r="H76" s="2"/>
      <c r="I76" s="2"/>
      <c r="J76" s="2" t="s">
        <v>119</v>
      </c>
      <c r="K76" s="2"/>
      <c r="L76" s="70"/>
    </row>
    <row r="77" spans="1:12">
      <c r="A77" s="42"/>
      <c r="B77" s="20"/>
      <c r="C77" s="20"/>
      <c r="D77" s="20"/>
      <c r="E77" s="69"/>
      <c r="F77" s="1" t="s">
        <v>123</v>
      </c>
      <c r="G77" s="2">
        <v>12</v>
      </c>
      <c r="H77" s="2"/>
      <c r="I77" s="2"/>
      <c r="J77" s="2"/>
      <c r="K77" s="2"/>
      <c r="L77" s="70"/>
    </row>
    <row r="78" spans="1:12">
      <c r="A78" s="42"/>
      <c r="B78" s="20"/>
      <c r="C78" s="20"/>
      <c r="D78" s="20"/>
      <c r="E78" s="69"/>
      <c r="F78" s="1"/>
      <c r="G78" s="65"/>
      <c r="H78" s="2"/>
      <c r="I78" s="2"/>
      <c r="J78" s="2"/>
      <c r="K78" s="2"/>
      <c r="L78" s="70"/>
    </row>
    <row r="79" spans="1:12">
      <c r="A79" s="85"/>
      <c r="B79" s="20"/>
      <c r="C79" s="2"/>
      <c r="D79" s="2"/>
      <c r="E79" s="69"/>
      <c r="F79" s="1"/>
      <c r="G79" s="2"/>
      <c r="H79" s="2" t="s">
        <v>129</v>
      </c>
      <c r="I79" s="2" t="s">
        <v>130</v>
      </c>
      <c r="J79" s="2"/>
      <c r="K79" s="3" t="s">
        <v>131</v>
      </c>
      <c r="L79" s="70"/>
    </row>
    <row r="80" spans="1:12" ht="15.75" thickBot="1">
      <c r="A80" s="85"/>
      <c r="B80" s="20"/>
      <c r="C80" s="2"/>
      <c r="D80" s="2"/>
      <c r="E80" s="69"/>
      <c r="F80" s="1"/>
      <c r="G80" s="2"/>
      <c r="H80" s="2"/>
      <c r="I80" s="2"/>
      <c r="J80" s="2"/>
      <c r="K80" s="3"/>
      <c r="L80" s="70"/>
    </row>
    <row r="81" spans="1:12">
      <c r="A81" s="85"/>
      <c r="B81" s="20"/>
      <c r="C81" s="2"/>
      <c r="D81" s="2"/>
      <c r="E81" s="69"/>
      <c r="F81" s="46" t="s">
        <v>134</v>
      </c>
      <c r="G81" s="47" t="s">
        <v>135</v>
      </c>
      <c r="H81" s="47" t="s">
        <v>136</v>
      </c>
      <c r="I81" s="47" t="s">
        <v>137</v>
      </c>
      <c r="J81" s="47" t="s">
        <v>138</v>
      </c>
      <c r="K81" s="48" t="s">
        <v>139</v>
      </c>
      <c r="L81" s="70"/>
    </row>
    <row r="82" spans="1:12">
      <c r="A82" s="85"/>
      <c r="B82" s="20"/>
      <c r="C82" s="2"/>
      <c r="D82" s="2"/>
      <c r="E82" s="69"/>
      <c r="F82" s="49">
        <v>0</v>
      </c>
      <c r="G82" s="50"/>
      <c r="H82" s="50"/>
      <c r="I82" s="50"/>
      <c r="J82" s="50"/>
      <c r="K82" s="51">
        <f>G75</f>
        <v>20000</v>
      </c>
      <c r="L82" s="70"/>
    </row>
    <row r="83" spans="1:12">
      <c r="A83" s="85"/>
      <c r="B83" s="20"/>
      <c r="C83" s="2"/>
      <c r="D83" s="2"/>
      <c r="E83" s="69"/>
      <c r="F83" s="49">
        <v>1</v>
      </c>
      <c r="G83" s="45">
        <f t="shared" ref="G83:G84" si="0">K82</f>
        <v>20000</v>
      </c>
      <c r="H83" s="45">
        <f>IPMT(G78,F83,G77,-G75)</f>
        <v>0</v>
      </c>
      <c r="I83" s="45">
        <f>PPMT(G78,F83,G77,-G75)</f>
        <v>1666.6666666666667</v>
      </c>
      <c r="J83" s="45">
        <f>PMT(G78,G77,-G75)</f>
        <v>1666.6666666666667</v>
      </c>
      <c r="K83" s="51">
        <f t="shared" ref="K83" si="1">G83-I83</f>
        <v>18333.333333333332</v>
      </c>
      <c r="L83" s="70"/>
    </row>
    <row r="84" spans="1:12" ht="15.75" thickBot="1">
      <c r="A84" s="85"/>
      <c r="B84" s="20"/>
      <c r="C84" s="2"/>
      <c r="D84" s="2"/>
      <c r="E84" s="73"/>
      <c r="F84" s="155">
        <v>2</v>
      </c>
      <c r="G84" s="156">
        <f t="shared" si="0"/>
        <v>18333.333333333332</v>
      </c>
      <c r="H84" s="156">
        <f>IPMT(G78,F84,G77,-G75)</f>
        <v>0</v>
      </c>
      <c r="I84" s="156">
        <f>PPMT(G78,F84,G77,-G75)</f>
        <v>1666.6666666666667</v>
      </c>
      <c r="J84" s="156">
        <f>PMT(G78,G77,-G75)</f>
        <v>1666.6666666666667</v>
      </c>
      <c r="K84" s="157" t="e">
        <f>#REF!-#REF!</f>
        <v>#REF!</v>
      </c>
      <c r="L84" s="124"/>
    </row>
    <row r="85" spans="1:12">
      <c r="A85" s="85"/>
      <c r="B85" s="20"/>
      <c r="C85" s="2"/>
      <c r="D85" s="2"/>
      <c r="E85" s="2"/>
      <c r="F85" s="2"/>
    </row>
    <row r="86" spans="1:12">
      <c r="A86" s="85"/>
      <c r="B86" s="20"/>
      <c r="C86" s="2"/>
      <c r="D86" s="2"/>
      <c r="E86" s="2"/>
      <c r="F86" s="2"/>
    </row>
    <row r="87" spans="1:12">
      <c r="A87" s="85"/>
      <c r="B87" s="20"/>
      <c r="C87" s="2"/>
      <c r="D87" s="2"/>
      <c r="E87" s="2"/>
      <c r="F87" s="2"/>
    </row>
    <row r="88" spans="1:12">
      <c r="A88" s="85"/>
      <c r="B88" s="20"/>
      <c r="C88" s="2"/>
      <c r="D88" s="2"/>
      <c r="E88" s="2"/>
      <c r="F88" s="2"/>
    </row>
    <row r="89" spans="1:12">
      <c r="A89" s="85"/>
      <c r="B89" s="20"/>
      <c r="C89" s="2"/>
      <c r="D89" s="2"/>
      <c r="E89" s="2"/>
      <c r="F89" s="2"/>
    </row>
    <row r="90" spans="1:12">
      <c r="A90" s="85"/>
      <c r="B90" s="20"/>
      <c r="C90" s="2"/>
      <c r="D90" s="2"/>
      <c r="E90" s="2"/>
      <c r="F90" s="2"/>
    </row>
    <row r="91" spans="1:12">
      <c r="A91" s="85"/>
      <c r="B91" s="20"/>
      <c r="C91" s="2"/>
      <c r="D91" s="2"/>
      <c r="E91" s="2"/>
      <c r="F91" s="2"/>
    </row>
    <row r="92" spans="1:12">
      <c r="A92" s="85"/>
      <c r="B92" s="20"/>
      <c r="C92" s="2"/>
      <c r="D92" s="2"/>
      <c r="E92" s="2"/>
      <c r="F92" s="2"/>
    </row>
    <row r="93" spans="1:12">
      <c r="A93" s="85"/>
      <c r="B93" s="20"/>
      <c r="C93" s="2"/>
      <c r="D93" s="2"/>
      <c r="E93" s="2"/>
      <c r="F93" s="2"/>
    </row>
    <row r="94" spans="1:12">
      <c r="A94" s="85"/>
      <c r="B94" s="20"/>
      <c r="C94" s="2"/>
      <c r="D94" s="2"/>
      <c r="E94" s="2"/>
      <c r="F94" s="2"/>
    </row>
    <row r="112" spans="1:1">
      <c r="A112" s="80"/>
    </row>
    <row r="161" spans="2:7">
      <c r="B161" s="92"/>
      <c r="C161" s="13"/>
      <c r="D161" s="13"/>
      <c r="E161" s="13"/>
      <c r="F161" s="13"/>
      <c r="G161" s="14"/>
    </row>
    <row r="163" spans="2:7" ht="15.75" thickBot="1"/>
    <row r="164" spans="2:7" ht="15.75" thickBot="1">
      <c r="D164" s="119"/>
    </row>
    <row r="175" spans="2:7">
      <c r="G175" s="51"/>
    </row>
    <row r="176" spans="2:7" ht="409.6">
      <c r="G176" s="51">
        <f t="shared" ref="G176:G191" si="2">C176-E176</f>
        <v>0</v>
      </c>
    </row>
    <row r="177" spans="7:7" ht="409.6">
      <c r="G177" s="51">
        <f t="shared" si="2"/>
        <v>0</v>
      </c>
    </row>
    <row r="178" spans="7:7" ht="409.6">
      <c r="G178" s="51">
        <f t="shared" si="2"/>
        <v>0</v>
      </c>
    </row>
    <row r="179" spans="7:7" ht="409.6">
      <c r="G179" s="51">
        <f t="shared" si="2"/>
        <v>0</v>
      </c>
    </row>
    <row r="180" spans="7:7" ht="409.6">
      <c r="G180" s="51">
        <f t="shared" si="2"/>
        <v>0</v>
      </c>
    </row>
    <row r="181" spans="7:7">
      <c r="G181" s="51">
        <f t="shared" si="2"/>
        <v>0</v>
      </c>
    </row>
    <row r="182" spans="7:7">
      <c r="G182" s="51">
        <f t="shared" si="2"/>
        <v>0</v>
      </c>
    </row>
    <row r="183" spans="7:7">
      <c r="G183" s="51">
        <f t="shared" si="2"/>
        <v>0</v>
      </c>
    </row>
    <row r="184" spans="7:7">
      <c r="G184" s="51">
        <f t="shared" si="2"/>
        <v>0</v>
      </c>
    </row>
    <row r="185" spans="7:7">
      <c r="G185" s="51">
        <f t="shared" si="2"/>
        <v>0</v>
      </c>
    </row>
    <row r="186" spans="7:7">
      <c r="G186" s="51">
        <f t="shared" si="2"/>
        <v>0</v>
      </c>
    </row>
    <row r="187" spans="7:7">
      <c r="G187" s="51">
        <f t="shared" si="2"/>
        <v>0</v>
      </c>
    </row>
    <row r="188" spans="7:7">
      <c r="G188" s="51">
        <f t="shared" si="2"/>
        <v>0</v>
      </c>
    </row>
    <row r="189" spans="7:7">
      <c r="G189" s="51">
        <f t="shared" si="2"/>
        <v>0</v>
      </c>
    </row>
    <row r="190" spans="7:7">
      <c r="G190" s="51">
        <f t="shared" si="2"/>
        <v>0</v>
      </c>
    </row>
    <row r="191" spans="7:7">
      <c r="G191" s="51">
        <f t="shared" si="2"/>
        <v>0</v>
      </c>
    </row>
  </sheetData>
  <mergeCells count="14">
    <mergeCell ref="E54:H54"/>
    <mergeCell ref="E62:H62"/>
    <mergeCell ref="F73:L73"/>
    <mergeCell ref="E32:I32"/>
    <mergeCell ref="E33:F33"/>
    <mergeCell ref="E34:F34"/>
    <mergeCell ref="E35:F35"/>
    <mergeCell ref="E53:H53"/>
    <mergeCell ref="E24:F24"/>
    <mergeCell ref="E25:F25"/>
    <mergeCell ref="E31:I31"/>
    <mergeCell ref="A1:B1"/>
    <mergeCell ref="A7:B7"/>
    <mergeCell ref="A13:B13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revision>0</cp:revision>
  <dcterms:created xsi:type="dcterms:W3CDTF">2006-09-16T00:00:00Z</dcterms:created>
  <dcterms:modified xsi:type="dcterms:W3CDTF">2015-06-14T01:46:12Z</dcterms:modified>
  <dc:language>es-EC</dc:language>
</cp:coreProperties>
</file>