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chenwang/Documents/GitHub/TechNow/Projects/Mars Thallo/neo4j_kg/input/"/>
    </mc:Choice>
  </mc:AlternateContent>
  <xr:revisionPtr revIDLastSave="0" documentId="13_ncr:1_{3633BCB7-45C5-244D-B572-D36593F03529}" xr6:coauthVersionLast="47" xr6:coauthVersionMax="47" xr10:uidLastSave="{00000000-0000-0000-0000-000000000000}"/>
  <bookViews>
    <workbookView xWindow="0" yWindow="780" windowWidth="25780" windowHeight="15460" tabRatio="665" xr2:uid="{9BD1A2ED-D363-48E4-BE87-F75C302D051C}"/>
  </bookViews>
  <sheets>
    <sheet name="parameter" sheetId="1" r:id="rId1"/>
    <sheet name="writeback_test" sheetId="20" r:id="rId2"/>
    <sheet name="Bosch" sheetId="16" state="hidden" r:id="rId3"/>
    <sheet name="process_machine_man" sheetId="2" r:id="rId4"/>
    <sheet name="product" sheetId="3" r:id="rId5"/>
    <sheet name="material" sheetId="11" r:id="rId6"/>
    <sheet name="environment" sheetId="13" r:id="rId7"/>
    <sheet name="effect" sheetId="14" r:id="rId8"/>
    <sheet name="adjustment" sheetId="9" r:id="rId9"/>
    <sheet name="abnormal" sheetId="15" r:id="rId10"/>
    <sheet name="neo4j" sheetId="10" r:id="rId11"/>
    <sheet name="recipe" sheetId="4" r:id="rId12"/>
  </sheets>
  <definedNames>
    <definedName name="_xlnm._FilterDatabase" localSheetId="9" hidden="1">abnormal!$A$3:$J$20</definedName>
    <definedName name="_xlnm._FilterDatabase" localSheetId="7" hidden="1">effect!$B$2:$B$17</definedName>
    <definedName name="_xlnm._FilterDatabase" localSheetId="0" hidden="1">parameter!$B$1:$Q$109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B22" i="3"/>
  <c r="B2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C21" i="3"/>
  <c r="C22" i="3"/>
  <c r="C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Q7" i="1"/>
  <c r="P3" i="1"/>
  <c r="P4" i="1"/>
  <c r="Q4" i="1" s="1"/>
  <c r="P5" i="1"/>
  <c r="P6" i="1"/>
  <c r="Q6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Q41" i="1" s="1"/>
  <c r="P42" i="1"/>
  <c r="P43" i="1"/>
  <c r="P44" i="1"/>
  <c r="P45" i="1"/>
  <c r="P46" i="1"/>
  <c r="P47" i="1"/>
  <c r="P48" i="1"/>
  <c r="P49" i="1"/>
  <c r="P50" i="1"/>
  <c r="P51" i="1"/>
  <c r="P52" i="1"/>
  <c r="P53" i="1"/>
  <c r="Q53" i="1" s="1"/>
  <c r="P54" i="1"/>
  <c r="P55" i="1"/>
  <c r="Q55" i="1" s="1"/>
  <c r="P56" i="1"/>
  <c r="P57" i="1"/>
  <c r="P58" i="1"/>
  <c r="P59" i="1"/>
  <c r="P60" i="1"/>
  <c r="P61" i="1"/>
  <c r="P62" i="1"/>
  <c r="Q62" i="1" s="1"/>
  <c r="P63" i="1"/>
  <c r="P64" i="1"/>
  <c r="P65" i="1"/>
  <c r="Q65" i="1" s="1"/>
  <c r="P66" i="1"/>
  <c r="Q66" i="1" s="1"/>
  <c r="P67" i="1"/>
  <c r="Q67" i="1" s="1"/>
  <c r="P68" i="1"/>
  <c r="P69" i="1"/>
  <c r="P70" i="1"/>
  <c r="P71" i="1"/>
  <c r="P72" i="1"/>
  <c r="Q72" i="1" s="1"/>
  <c r="P73" i="1"/>
  <c r="Q73" i="1" s="1"/>
  <c r="P74" i="1"/>
  <c r="Q74" i="1" s="1"/>
  <c r="P75" i="1"/>
  <c r="P76" i="1"/>
  <c r="P77" i="1"/>
  <c r="P78" i="1"/>
  <c r="P79" i="1"/>
  <c r="Q79" i="1" s="1"/>
  <c r="P80" i="1"/>
  <c r="Q80" i="1" s="1"/>
  <c r="P81" i="1"/>
  <c r="Q81" i="1" s="1"/>
  <c r="P82" i="1"/>
  <c r="P83" i="1"/>
  <c r="P84" i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P106" i="1"/>
  <c r="P107" i="1"/>
  <c r="P108" i="1"/>
  <c r="P109" i="1"/>
  <c r="P2" i="1"/>
  <c r="F102" i="1"/>
  <c r="F103" i="1"/>
  <c r="F104" i="1"/>
  <c r="F105" i="1"/>
  <c r="F106" i="1"/>
  <c r="F107" i="1"/>
  <c r="F108" i="1"/>
  <c r="F109" i="1"/>
  <c r="Q21" i="1" l="1"/>
  <c r="Q13" i="1"/>
  <c r="Q34" i="1"/>
  <c r="Q26" i="1"/>
  <c r="Q18" i="1"/>
  <c r="Q33" i="1"/>
  <c r="Q48" i="1"/>
  <c r="Q20" i="1"/>
  <c r="Q99" i="1"/>
  <c r="F101" i="1"/>
  <c r="F100" i="1"/>
  <c r="F99" i="1"/>
  <c r="F98" i="1"/>
  <c r="F97" i="1"/>
  <c r="F96" i="1"/>
  <c r="F95" i="1"/>
  <c r="F94" i="1"/>
  <c r="F93" i="1"/>
  <c r="F8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F26" i="1"/>
  <c r="F27" i="1"/>
  <c r="F28" i="1"/>
  <c r="F29" i="1"/>
  <c r="F3" i="1"/>
  <c r="F31" i="1"/>
  <c r="F32" i="1"/>
  <c r="F33" i="1"/>
  <c r="F34" i="1"/>
  <c r="F35" i="1"/>
  <c r="F25" i="1"/>
  <c r="F37" i="1"/>
  <c r="F38" i="1"/>
  <c r="F39" i="1"/>
  <c r="F40" i="1"/>
  <c r="F36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0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1" i="1"/>
  <c r="F86" i="1"/>
  <c r="F87" i="1"/>
  <c r="F88" i="1"/>
  <c r="F89" i="1"/>
  <c r="F90" i="1"/>
  <c r="F91" i="1"/>
  <c r="F92" i="1"/>
  <c r="F62" i="1"/>
  <c r="E20" i="15"/>
  <c r="E16" i="15"/>
  <c r="L80" i="1"/>
  <c r="K80" i="1"/>
  <c r="J80" i="1"/>
  <c r="I80" i="1"/>
  <c r="E18" i="15"/>
  <c r="E7" i="15"/>
  <c r="E13" i="15"/>
  <c r="E17" i="15"/>
  <c r="E4" i="15"/>
  <c r="J7" i="1"/>
  <c r="J11" i="1"/>
  <c r="J12" i="1"/>
  <c r="J13" i="1"/>
  <c r="J14" i="1"/>
  <c r="J15" i="1"/>
  <c r="J16" i="1"/>
  <c r="J17" i="1"/>
  <c r="J18" i="1"/>
  <c r="J19" i="1"/>
  <c r="J20" i="1"/>
  <c r="J21" i="1"/>
  <c r="J8" i="1"/>
  <c r="J2" i="1"/>
  <c r="J9" i="1"/>
  <c r="J3" i="1"/>
  <c r="J10" i="1"/>
  <c r="J25" i="1"/>
  <c r="J82" i="1"/>
  <c r="J36" i="1"/>
  <c r="J42" i="1"/>
  <c r="J24" i="1"/>
  <c r="J29" i="1"/>
  <c r="J51" i="1"/>
  <c r="J52" i="1"/>
  <c r="J35" i="1"/>
  <c r="J54" i="1"/>
  <c r="J40" i="1"/>
  <c r="J56" i="1"/>
  <c r="J57" i="1"/>
  <c r="J64" i="1"/>
  <c r="J43" i="1"/>
  <c r="J44" i="1"/>
  <c r="J46" i="1"/>
  <c r="J83" i="1"/>
  <c r="J84" i="1"/>
  <c r="J74" i="1"/>
  <c r="J22" i="1"/>
  <c r="J23" i="1"/>
  <c r="J26" i="1"/>
  <c r="J86" i="1"/>
  <c r="J27" i="1"/>
  <c r="J28" i="1"/>
  <c r="J31" i="1"/>
  <c r="J32" i="1"/>
  <c r="J33" i="1"/>
  <c r="J34" i="1"/>
  <c r="J37" i="1"/>
  <c r="J38" i="1"/>
  <c r="J47" i="1"/>
  <c r="J48" i="1"/>
  <c r="J49" i="1"/>
  <c r="J39" i="1"/>
  <c r="J45" i="1"/>
  <c r="J50" i="1"/>
  <c r="J58" i="1"/>
  <c r="J61" i="1"/>
  <c r="J63" i="1"/>
  <c r="J68" i="1"/>
  <c r="J59" i="1"/>
  <c r="J69" i="1"/>
  <c r="J30" i="1"/>
  <c r="J66" i="1"/>
  <c r="J60" i="1"/>
  <c r="J87" i="1"/>
  <c r="J88" i="1"/>
  <c r="J89" i="1"/>
  <c r="J90" i="1"/>
  <c r="J91" i="1"/>
  <c r="J70" i="1"/>
  <c r="J71" i="1"/>
  <c r="J75" i="1"/>
  <c r="J76" i="1"/>
  <c r="J5" i="1"/>
  <c r="J77" i="1"/>
  <c r="J78" i="1"/>
  <c r="J67" i="1"/>
  <c r="J72" i="1"/>
  <c r="J81" i="1"/>
  <c r="J73" i="1"/>
  <c r="J79" i="1"/>
  <c r="J41" i="1"/>
  <c r="J62" i="1"/>
  <c r="J85" i="1"/>
  <c r="J4" i="1"/>
  <c r="J92" i="1"/>
  <c r="J6" i="1"/>
  <c r="I7" i="1"/>
  <c r="I11" i="1"/>
  <c r="I12" i="1"/>
  <c r="I13" i="1"/>
  <c r="I14" i="1"/>
  <c r="I15" i="1"/>
  <c r="I16" i="1"/>
  <c r="I17" i="1"/>
  <c r="I18" i="1"/>
  <c r="I19" i="1"/>
  <c r="I20" i="1"/>
  <c r="I21" i="1"/>
  <c r="I8" i="1"/>
  <c r="I2" i="1"/>
  <c r="I9" i="1"/>
  <c r="I3" i="1"/>
  <c r="I10" i="1"/>
  <c r="I25" i="1"/>
  <c r="I82" i="1"/>
  <c r="I36" i="1"/>
  <c r="I42" i="1"/>
  <c r="I24" i="1"/>
  <c r="I29" i="1"/>
  <c r="I51" i="1"/>
  <c r="I52" i="1"/>
  <c r="I35" i="1"/>
  <c r="I54" i="1"/>
  <c r="I40" i="1"/>
  <c r="I56" i="1"/>
  <c r="I57" i="1"/>
  <c r="I64" i="1"/>
  <c r="I43" i="1"/>
  <c r="I44" i="1"/>
  <c r="I46" i="1"/>
  <c r="I83" i="1"/>
  <c r="I84" i="1"/>
  <c r="I74" i="1"/>
  <c r="I22" i="1"/>
  <c r="I23" i="1"/>
  <c r="I26" i="1"/>
  <c r="I86" i="1"/>
  <c r="I27" i="1"/>
  <c r="I28" i="1"/>
  <c r="I31" i="1"/>
  <c r="I32" i="1"/>
  <c r="I33" i="1"/>
  <c r="I34" i="1"/>
  <c r="I37" i="1"/>
  <c r="I38" i="1"/>
  <c r="I47" i="1"/>
  <c r="I48" i="1"/>
  <c r="I49" i="1"/>
  <c r="I39" i="1"/>
  <c r="I45" i="1"/>
  <c r="I50" i="1"/>
  <c r="I58" i="1"/>
  <c r="I61" i="1"/>
  <c r="I63" i="1"/>
  <c r="I68" i="1"/>
  <c r="I59" i="1"/>
  <c r="I69" i="1"/>
  <c r="I30" i="1"/>
  <c r="I66" i="1"/>
  <c r="I60" i="1"/>
  <c r="I87" i="1"/>
  <c r="I88" i="1"/>
  <c r="I89" i="1"/>
  <c r="I90" i="1"/>
  <c r="I91" i="1"/>
  <c r="I70" i="1"/>
  <c r="I71" i="1"/>
  <c r="I75" i="1"/>
  <c r="I76" i="1"/>
  <c r="I5" i="1"/>
  <c r="I77" i="1"/>
  <c r="I78" i="1"/>
  <c r="I67" i="1"/>
  <c r="I72" i="1"/>
  <c r="I81" i="1"/>
  <c r="I73" i="1"/>
  <c r="I79" i="1"/>
  <c r="I41" i="1"/>
  <c r="I62" i="1"/>
  <c r="I85" i="1"/>
  <c r="I4" i="1"/>
  <c r="I92" i="1"/>
  <c r="I6" i="1"/>
  <c r="K7" i="1"/>
  <c r="L7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8" i="1"/>
  <c r="L8" i="1"/>
  <c r="K2" i="1"/>
  <c r="L2" i="1"/>
  <c r="K9" i="1"/>
  <c r="L9" i="1"/>
  <c r="K3" i="1"/>
  <c r="L3" i="1"/>
  <c r="K10" i="1"/>
  <c r="L10" i="1"/>
  <c r="K25" i="1"/>
  <c r="L25" i="1"/>
  <c r="K82" i="1"/>
  <c r="L82" i="1"/>
  <c r="K36" i="1"/>
  <c r="L36" i="1"/>
  <c r="K42" i="1"/>
  <c r="L42" i="1"/>
  <c r="K24" i="1"/>
  <c r="L24" i="1"/>
  <c r="K29" i="1"/>
  <c r="L29" i="1"/>
  <c r="K51" i="1"/>
  <c r="L51" i="1"/>
  <c r="K52" i="1"/>
  <c r="L52" i="1"/>
  <c r="K35" i="1"/>
  <c r="L35" i="1"/>
  <c r="K54" i="1"/>
  <c r="L54" i="1"/>
  <c r="K40" i="1"/>
  <c r="L40" i="1"/>
  <c r="K56" i="1"/>
  <c r="L56" i="1"/>
  <c r="K57" i="1"/>
  <c r="L57" i="1"/>
  <c r="K64" i="1"/>
  <c r="L64" i="1"/>
  <c r="K43" i="1"/>
  <c r="L43" i="1"/>
  <c r="K44" i="1"/>
  <c r="L44" i="1"/>
  <c r="K46" i="1"/>
  <c r="L46" i="1"/>
  <c r="K83" i="1"/>
  <c r="L83" i="1"/>
  <c r="K84" i="1"/>
  <c r="L84" i="1"/>
  <c r="K74" i="1"/>
  <c r="L74" i="1"/>
  <c r="K22" i="1"/>
  <c r="L22" i="1"/>
  <c r="K23" i="1"/>
  <c r="L23" i="1"/>
  <c r="K26" i="1"/>
  <c r="L26" i="1"/>
  <c r="K86" i="1"/>
  <c r="L86" i="1"/>
  <c r="K27" i="1"/>
  <c r="L27" i="1"/>
  <c r="K28" i="1"/>
  <c r="L28" i="1"/>
  <c r="K31" i="1"/>
  <c r="L31" i="1"/>
  <c r="K32" i="1"/>
  <c r="L32" i="1"/>
  <c r="K33" i="1"/>
  <c r="L33" i="1"/>
  <c r="K34" i="1"/>
  <c r="L34" i="1"/>
  <c r="K37" i="1"/>
  <c r="L37" i="1"/>
  <c r="K38" i="1"/>
  <c r="L38" i="1"/>
  <c r="K47" i="1"/>
  <c r="L47" i="1"/>
  <c r="K48" i="1"/>
  <c r="L48" i="1"/>
  <c r="K49" i="1"/>
  <c r="L49" i="1"/>
  <c r="K39" i="1"/>
  <c r="L39" i="1"/>
  <c r="K45" i="1"/>
  <c r="L45" i="1"/>
  <c r="K50" i="1"/>
  <c r="L50" i="1"/>
  <c r="K58" i="1"/>
  <c r="L58" i="1"/>
  <c r="K61" i="1"/>
  <c r="L61" i="1"/>
  <c r="K63" i="1"/>
  <c r="L63" i="1"/>
  <c r="K68" i="1"/>
  <c r="L68" i="1"/>
  <c r="K59" i="1"/>
  <c r="L59" i="1"/>
  <c r="K69" i="1"/>
  <c r="L69" i="1"/>
  <c r="K30" i="1"/>
  <c r="L30" i="1"/>
  <c r="K66" i="1"/>
  <c r="L66" i="1"/>
  <c r="K60" i="1"/>
  <c r="L60" i="1"/>
  <c r="K87" i="1"/>
  <c r="L87" i="1"/>
  <c r="K88" i="1"/>
  <c r="L88" i="1"/>
  <c r="K89" i="1"/>
  <c r="L89" i="1"/>
  <c r="K90" i="1"/>
  <c r="L90" i="1"/>
  <c r="K91" i="1"/>
  <c r="L91" i="1"/>
  <c r="K70" i="1"/>
  <c r="L70" i="1"/>
  <c r="K71" i="1"/>
  <c r="L71" i="1"/>
  <c r="K75" i="1"/>
  <c r="L75" i="1"/>
  <c r="K76" i="1"/>
  <c r="L76" i="1"/>
  <c r="K5" i="1"/>
  <c r="L5" i="1"/>
  <c r="K77" i="1"/>
  <c r="L77" i="1"/>
  <c r="K78" i="1"/>
  <c r="L78" i="1"/>
  <c r="K67" i="1"/>
  <c r="L67" i="1"/>
  <c r="K72" i="1"/>
  <c r="L72" i="1"/>
  <c r="K81" i="1"/>
  <c r="L81" i="1"/>
  <c r="K73" i="1"/>
  <c r="L73" i="1"/>
  <c r="K79" i="1"/>
  <c r="L79" i="1"/>
  <c r="K41" i="1"/>
  <c r="L41" i="1"/>
  <c r="K62" i="1"/>
  <c r="L62" i="1"/>
  <c r="K85" i="1"/>
  <c r="L85" i="1"/>
  <c r="K4" i="1"/>
  <c r="L4" i="1"/>
  <c r="K92" i="1"/>
  <c r="L92" i="1"/>
  <c r="L6" i="1"/>
  <c r="K6" i="1"/>
  <c r="E15" i="15"/>
  <c r="E10" i="15"/>
  <c r="E12" i="15"/>
  <c r="E6" i="15"/>
  <c r="E5" i="15"/>
  <c r="E19" i="15"/>
  <c r="E8" i="15"/>
  <c r="E14" i="15"/>
  <c r="G3" i="2"/>
  <c r="G4" i="2" s="1"/>
  <c r="G5" i="2" s="1"/>
  <c r="G6" i="2" s="1"/>
  <c r="Q106" i="1" s="1"/>
  <c r="Q8" i="1" l="1"/>
  <c r="Q105" i="1"/>
  <c r="Q3" i="1"/>
  <c r="Q37" i="1"/>
  <c r="Q2" i="1"/>
  <c r="Q15" i="1"/>
  <c r="Q16" i="1"/>
  <c r="Q11" i="1"/>
  <c r="Q14" i="1"/>
  <c r="Q47" i="1"/>
  <c r="Q9" i="1"/>
  <c r="Q19" i="1"/>
  <c r="Q22" i="1"/>
  <c r="Q23" i="1"/>
  <c r="Q32" i="1"/>
  <c r="Q17" i="1"/>
  <c r="Q12" i="1"/>
  <c r="Q27" i="1"/>
  <c r="Q31" i="1"/>
  <c r="Q28" i="1"/>
  <c r="Q38" i="1"/>
  <c r="G7" i="2"/>
  <c r="Q39" i="1" l="1"/>
  <c r="Q10" i="1"/>
  <c r="Q25" i="1"/>
  <c r="Q107" i="1"/>
  <c r="Q49" i="1"/>
  <c r="G8" i="2"/>
  <c r="Q108" i="1" l="1"/>
  <c r="Q36" i="1"/>
  <c r="Q45" i="1"/>
  <c r="Q50" i="1"/>
  <c r="Q82" i="1"/>
  <c r="G9" i="2"/>
  <c r="Q63" i="1" l="1"/>
  <c r="Q35" i="1"/>
  <c r="Q60" i="1"/>
  <c r="Q56" i="1"/>
  <c r="Q52" i="1"/>
  <c r="Q58" i="1"/>
  <c r="Q24" i="1"/>
  <c r="Q42" i="1"/>
  <c r="Q51" i="1"/>
  <c r="Q29" i="1"/>
  <c r="Q59" i="1"/>
  <c r="G10" i="2"/>
  <c r="Q54" i="1" l="1"/>
  <c r="Q61" i="1"/>
  <c r="Q44" i="1"/>
  <c r="Q64" i="1"/>
  <c r="Q43" i="1"/>
  <c r="Q68" i="1"/>
  <c r="Q57" i="1"/>
  <c r="Q40" i="1"/>
  <c r="Q46" i="1"/>
  <c r="G11" i="2"/>
  <c r="Q30" i="1" l="1"/>
  <c r="Q84" i="1"/>
  <c r="Q83" i="1"/>
  <c r="Q109" i="1"/>
  <c r="Q69" i="1"/>
  <c r="G12" i="2"/>
  <c r="Q71" i="1" l="1"/>
  <c r="Q5" i="1"/>
  <c r="Q77" i="1"/>
  <c r="Q75" i="1"/>
  <c r="Q70" i="1"/>
  <c r="Q78" i="1"/>
  <c r="Q76" i="1"/>
</calcChain>
</file>

<file path=xl/sharedStrings.xml><?xml version="1.0" encoding="utf-8"?>
<sst xmlns="http://schemas.openxmlformats.org/spreadsheetml/2006/main" count="1781" uniqueCount="598">
  <si>
    <t>Parameters</t>
  </si>
  <si>
    <t>Machine</t>
  </si>
  <si>
    <t>Sample Value</t>
  </si>
  <si>
    <t>Stage</t>
  </si>
  <si>
    <t>time_gap_min</t>
  </si>
  <si>
    <t>挤压机螺杆转速</t>
  </si>
  <si>
    <t>Extruder</t>
  </si>
  <si>
    <t>挤压机料位高低</t>
  </si>
  <si>
    <t>表面粉下表面粉皮带速度</t>
  </si>
  <si>
    <t>Rolling Powder</t>
  </si>
  <si>
    <t>表面粉下涂抹器速度</t>
  </si>
  <si>
    <t>表面粉下螺杆速度</t>
  </si>
  <si>
    <t>表面粉上表面粉皮带速度</t>
  </si>
  <si>
    <t>表面粉上涂抹器速度</t>
  </si>
  <si>
    <t>表面粉上螺杆速度</t>
  </si>
  <si>
    <t>表面粉上搅拌机速度</t>
  </si>
  <si>
    <t>表面粉下搅拌机速度</t>
  </si>
  <si>
    <t>表面粉回粉皮速度</t>
  </si>
  <si>
    <t>大辊速度</t>
  </si>
  <si>
    <t>大辊间隙</t>
  </si>
  <si>
    <t>1号辊轮速度</t>
  </si>
  <si>
    <t>1st Roller</t>
  </si>
  <si>
    <t>1号辊间隙</t>
  </si>
  <si>
    <t>2号辊轮速度</t>
  </si>
  <si>
    <t>2nd Roller</t>
  </si>
  <si>
    <t>2号辊间隙</t>
  </si>
  <si>
    <t>3号辊轮速度</t>
  </si>
  <si>
    <t>3rd Roller</t>
  </si>
  <si>
    <t>3号辊间隙</t>
  </si>
  <si>
    <t>Forming Roller 辊轮速度</t>
  </si>
  <si>
    <t>Forming Roller</t>
  </si>
  <si>
    <t>Forming Roller 定型辊间隙</t>
  </si>
  <si>
    <t>1号冷辊入口压力</t>
  </si>
  <si>
    <t>1号冷辊入口温度</t>
  </si>
  <si>
    <t>入口胶温度</t>
  </si>
  <si>
    <t>1号冷辊出口压力</t>
  </si>
  <si>
    <t>1号冷辊出口温度</t>
  </si>
  <si>
    <t>2号冷辊入口压力</t>
  </si>
  <si>
    <t>2号冷辊入口温度</t>
  </si>
  <si>
    <t>1号冷辊皮带速度</t>
  </si>
  <si>
    <t>2号冷辊皮带速度</t>
  </si>
  <si>
    <t>2号冷辊出口压力</t>
  </si>
  <si>
    <t>2号冷辊出口温度</t>
  </si>
  <si>
    <t>出口胶温度L</t>
  </si>
  <si>
    <t>出口胶温度R</t>
  </si>
  <si>
    <t>Scoring Roller</t>
  </si>
  <si>
    <t>SKU</t>
  </si>
  <si>
    <t>挤压机嘴操作侧高度</t>
  </si>
  <si>
    <t>挤压机嘴边料侧高度</t>
  </si>
  <si>
    <t>生产状态</t>
  </si>
  <si>
    <t>挤压机设定速度（%）</t>
  </si>
  <si>
    <t>±</t>
  </si>
  <si>
    <t>上/下腔温度（°C）</t>
  </si>
  <si>
    <t>挤压机嘴温度（°C）</t>
  </si>
  <si>
    <t>冷辊温度（°C）</t>
  </si>
  <si>
    <t>EXCW</t>
  </si>
  <si>
    <t>30mm</t>
  </si>
  <si>
    <t>29.5mm</t>
  </si>
  <si>
    <t>首班开机</t>
  </si>
  <si>
    <t>正常生产</t>
  </si>
  <si>
    <t>连续开机1.5小时以上</t>
  </si>
  <si>
    <t>停机15分钟后再开机</t>
  </si>
  <si>
    <t>65±5</t>
  </si>
  <si>
    <t>EXTP</t>
  </si>
  <si>
    <t>EBB</t>
  </si>
  <si>
    <t>50±5</t>
  </si>
  <si>
    <t>FVBB</t>
  </si>
  <si>
    <t>FVWM</t>
  </si>
  <si>
    <t>EXSM</t>
  </si>
  <si>
    <t>140-150</t>
  </si>
  <si>
    <t>60±5</t>
  </si>
  <si>
    <t>FVPP</t>
  </si>
  <si>
    <t>30±5</t>
  </si>
  <si>
    <t>FVSS</t>
  </si>
  <si>
    <t>Time_left</t>
  </si>
  <si>
    <t>挤压机</t>
  </si>
  <si>
    <t>表面粉</t>
  </si>
  <si>
    <t>大辊</t>
  </si>
  <si>
    <t>1号辊</t>
  </si>
  <si>
    <t>2号辊</t>
  </si>
  <si>
    <t>3号辊</t>
  </si>
  <si>
    <t>定型辊</t>
  </si>
  <si>
    <t>1号冷辊</t>
  </si>
  <si>
    <t>2号冷辊</t>
  </si>
  <si>
    <t>切片</t>
  </si>
  <si>
    <t>测重</t>
  </si>
  <si>
    <t>Product</t>
  </si>
  <si>
    <t>Type</t>
  </si>
  <si>
    <t>DMRJ（茉莉薄荷）</t>
  </si>
  <si>
    <t>DMRM（真叶薄荷）</t>
  </si>
  <si>
    <t>DMRR（真叶玫瑰薄荷）</t>
  </si>
  <si>
    <t>EXPP（益达冰凉薄荷味）</t>
  </si>
  <si>
    <t>Bull Roller</t>
  </si>
  <si>
    <t>SPC Weighter</t>
  </si>
  <si>
    <t>Material</t>
  </si>
  <si>
    <t>Process</t>
  </si>
  <si>
    <t>Forming</t>
  </si>
  <si>
    <t>Cooling</t>
  </si>
  <si>
    <t>Slicing</t>
  </si>
  <si>
    <t>Weighting</t>
  </si>
  <si>
    <t>Time_gap</t>
  </si>
  <si>
    <t>表面粉上搅拌器（设定值）</t>
  </si>
  <si>
    <t>表面粉下搅拌器（设定值）</t>
  </si>
  <si>
    <t>表面粉回粉皮带（设定值）</t>
  </si>
  <si>
    <t>表面粉上螺杆（设定值）</t>
  </si>
  <si>
    <t>表面粉下螺杆（设定值）</t>
  </si>
  <si>
    <t>表面粉上涂抹器（设定值）</t>
  </si>
  <si>
    <t>表面粉下涂抹器（设定值）</t>
  </si>
  <si>
    <t>大辊速度（设定值）</t>
  </si>
  <si>
    <t>大辊间隙（设定值）</t>
  </si>
  <si>
    <t>1号辊轮速度（设定值）</t>
  </si>
  <si>
    <t>1号辊间隙（设定值）</t>
  </si>
  <si>
    <t>2号辊轮速度（设定值）</t>
  </si>
  <si>
    <t>2号辊间隙（设定值）</t>
  </si>
  <si>
    <t>3号辊轮速度（设定值）</t>
  </si>
  <si>
    <t>3号辊间隙（设定值）</t>
  </si>
  <si>
    <t>Forming Roller 辊轮速度（设定值）</t>
  </si>
  <si>
    <t>Forming Roller 定型辊间隙（设定值）</t>
  </si>
  <si>
    <t>1号冷辊皮带速度（设定值）</t>
  </si>
  <si>
    <t>2号冷辊皮带速度（设定值）</t>
  </si>
  <si>
    <t>Cross Scoring Rollers 横刀速度（设定值）</t>
  </si>
  <si>
    <t>挤压机出口胶温度</t>
  </si>
  <si>
    <t>冷辊露点</t>
  </si>
  <si>
    <t>Mixer1_配方名称</t>
  </si>
  <si>
    <t>Mixer1_配方代码</t>
  </si>
  <si>
    <t>停机时间</t>
  </si>
  <si>
    <t>切片机状态代码</t>
  </si>
  <si>
    <t>Parameter</t>
  </si>
  <si>
    <t>Delta_X</t>
  </si>
  <si>
    <t>Delta_Y</t>
  </si>
  <si>
    <t>Adjust Order</t>
  </si>
  <si>
    <t>Importance</t>
  </si>
  <si>
    <t>挤压机温度</t>
  </si>
  <si>
    <t>冷辊温度</t>
  </si>
  <si>
    <t>横刀速度</t>
  </si>
  <si>
    <t>Lower Boundary</t>
  </si>
  <si>
    <t>Upper Boundary</t>
  </si>
  <si>
    <t>20</t>
  </si>
  <si>
    <t>75</t>
  </si>
  <si>
    <t>0.1</t>
  </si>
  <si>
    <t>110</t>
  </si>
  <si>
    <t>0.065</t>
  </si>
  <si>
    <t>125</t>
  </si>
  <si>
    <t>0.060</t>
  </si>
  <si>
    <t>140</t>
  </si>
  <si>
    <t>0.06</t>
  </si>
  <si>
    <t>25</t>
  </si>
  <si>
    <t>85</t>
  </si>
  <si>
    <t>0.12</t>
  </si>
  <si>
    <t>0.080</t>
  </si>
  <si>
    <t>145</t>
  </si>
  <si>
    <t>0.075</t>
  </si>
  <si>
    <t>170</t>
  </si>
  <si>
    <t>0.07</t>
  </si>
  <si>
    <t>开机不顺</t>
  </si>
  <si>
    <t>表面粉不均匀</t>
  </si>
  <si>
    <t>1/4</t>
  </si>
  <si>
    <t>1/2</t>
  </si>
  <si>
    <t>SKU产量：（有糖原味/金装+无糖西瓜/蓝莓）</t>
  </si>
  <si>
    <t>Feedback Time
(min)</t>
  </si>
  <si>
    <t>Adjustment Delta</t>
  </si>
  <si>
    <t>Name</t>
  </si>
  <si>
    <t>2/3</t>
  </si>
  <si>
    <t>3</t>
  </si>
  <si>
    <t>4</t>
  </si>
  <si>
    <t>1</t>
  </si>
  <si>
    <t>生产中超重</t>
  </si>
  <si>
    <t>生产中偏轻</t>
  </si>
  <si>
    <t>2</t>
  </si>
  <si>
    <t>Effect</t>
  </si>
  <si>
    <t>-</t>
  </si>
  <si>
    <t>+</t>
  </si>
  <si>
    <t>系统速度</t>
  </si>
  <si>
    <t>Environment</t>
  </si>
  <si>
    <t>Logistics Condition</t>
  </si>
  <si>
    <t>Warehouse Condition</t>
  </si>
  <si>
    <t>Humidity</t>
  </si>
  <si>
    <t>Gum Base</t>
  </si>
  <si>
    <t>Extrusion</t>
  </si>
  <si>
    <t>PowderSpray</t>
  </si>
  <si>
    <t>Final Forming</t>
  </si>
  <si>
    <t>Man</t>
  </si>
  <si>
    <t>Sheeting Operator#1</t>
  </si>
  <si>
    <t>Sheeting Operator#2</t>
  </si>
  <si>
    <t>Cooling Roller1</t>
  </si>
  <si>
    <t>Cooling Roller2</t>
  </si>
  <si>
    <t>Xylitol Grinding Machine</t>
  </si>
  <si>
    <t>Sugar Grinding Machine</t>
  </si>
  <si>
    <t>Dissolving Tank</t>
  </si>
  <si>
    <t>Pre-Process</t>
  </si>
  <si>
    <t>Flowmeter</t>
  </si>
  <si>
    <t>Jacket Warer</t>
  </si>
  <si>
    <t>Mixing</t>
  </si>
  <si>
    <t>Mixer1</t>
  </si>
  <si>
    <t>Mixer2</t>
  </si>
  <si>
    <t>Mixer3</t>
  </si>
  <si>
    <t>Mixer4</t>
  </si>
  <si>
    <t>Pre-Process Operator</t>
  </si>
  <si>
    <t>Mixing Operator</t>
  </si>
  <si>
    <t>Room Temperature</t>
  </si>
  <si>
    <t>TBD</t>
  </si>
  <si>
    <t>Xylitol</t>
  </si>
  <si>
    <t>Menthol</t>
  </si>
  <si>
    <t>Sugar Powder</t>
  </si>
  <si>
    <t>Acid Powder</t>
  </si>
  <si>
    <t>Cooling Agent</t>
  </si>
  <si>
    <t>Pigment</t>
  </si>
  <si>
    <t>Glucose</t>
  </si>
  <si>
    <t>Glycerinum</t>
  </si>
  <si>
    <t>Essence</t>
  </si>
  <si>
    <t>Sorbitol</t>
  </si>
  <si>
    <t>Granulated Sugar</t>
  </si>
  <si>
    <t>Gum Micelle</t>
  </si>
  <si>
    <t>Corn Starch</t>
  </si>
  <si>
    <t>FVSS（FIVE酷酸草莓味-NCS）</t>
  </si>
  <si>
    <t>FVBB（FIVE魅幻蓝莓-NCS）</t>
  </si>
  <si>
    <t>EXCW（益达西瓜-NCS）</t>
  </si>
  <si>
    <t>EBB（益达蓝莓-NCS）</t>
  </si>
  <si>
    <t>FVWM（FIVE奔涌西瓜-NCS）</t>
  </si>
  <si>
    <t>EXTP（益达热带水果-NCS）</t>
  </si>
  <si>
    <t>EXSM（益达沁凉薄荷-NCS）</t>
  </si>
  <si>
    <t>FVPP（FIVE激酷薄荷味-NCS）</t>
  </si>
  <si>
    <t>DMLM（绿箭青柠薄荷）</t>
  </si>
  <si>
    <t>DMRC（绿箭樱花薄荷）</t>
  </si>
  <si>
    <t>DMPE 绿箭原味薄荷</t>
  </si>
  <si>
    <t>WSP（白箭留兰香薄荷）</t>
  </si>
  <si>
    <t>DMPY（绿箭金装薄荷）</t>
  </si>
  <si>
    <t>RPWP（维能西瓜红石榴）</t>
  </si>
  <si>
    <t>AUWM（澳洲FIVE奔涌西瓜味）</t>
  </si>
  <si>
    <t>Gum Weight</t>
  </si>
  <si>
    <t>Gum Temperature</t>
  </si>
  <si>
    <t>Gum Density</t>
  </si>
  <si>
    <t>Measure</t>
  </si>
  <si>
    <t>先考虑有糖原味DMPE和无糖西瓜EXCW</t>
  </si>
  <si>
    <t>Process</t>
    <phoneticPr fontId="8" type="noConversion"/>
  </si>
  <si>
    <t>Sheeting</t>
    <phoneticPr fontId="8" type="noConversion"/>
  </si>
  <si>
    <t>Read</t>
  </si>
  <si>
    <t>Sheeting Machine</t>
  </si>
  <si>
    <t>Sugar_SP</t>
  </si>
  <si>
    <t>Sugarfree_SP</t>
  </si>
  <si>
    <t>Sheeting</t>
  </si>
  <si>
    <t>口香糖重量</t>
  </si>
  <si>
    <t>口香糖单片长度</t>
  </si>
  <si>
    <t>口香糖单片宽度</t>
  </si>
  <si>
    <t>口香糖单片厚度</t>
  </si>
  <si>
    <t>口香糖生产班次</t>
  </si>
  <si>
    <t>口香糖香型</t>
  </si>
  <si>
    <t>Read_Write</t>
  </si>
  <si>
    <t>切片机</t>
  </si>
  <si>
    <t>研磨机</t>
  </si>
  <si>
    <t>溶解罐</t>
  </si>
  <si>
    <t>流量计</t>
  </si>
  <si>
    <t>夹套水</t>
  </si>
  <si>
    <t>触发条件</t>
  </si>
  <si>
    <t>解决方法</t>
  </si>
  <si>
    <t>拖底</t>
  </si>
  <si>
    <t>辊轮粘粘</t>
  </si>
  <si>
    <t>Mixer没来料</t>
  </si>
  <si>
    <t>横刀异常</t>
  </si>
  <si>
    <t>冷辊异常</t>
  </si>
  <si>
    <t>下表面粉喷洒不充分</t>
  </si>
  <si>
    <t>来料慢了</t>
  </si>
  <si>
    <t>挤压机夹套温度上</t>
    <phoneticPr fontId="0" type="noConversion"/>
  </si>
  <si>
    <t>挤压机夹套温度下</t>
    <phoneticPr fontId="0" type="noConversion"/>
  </si>
  <si>
    <t>挤压机夹套温度嘴</t>
    <phoneticPr fontId="0" type="noConversion"/>
  </si>
  <si>
    <t>挤压机夹套温度上（设定值）</t>
  </si>
  <si>
    <t>挤压机夹套温度下（设定值）</t>
  </si>
  <si>
    <t>挤压机夹套温度嘴（设定值）</t>
  </si>
  <si>
    <t>挤压机喂胶轮速度（设定值）</t>
  </si>
  <si>
    <t>冷辊温度（设定值）</t>
  </si>
  <si>
    <t>2号冷辊转速（设定值）</t>
  </si>
  <si>
    <t>1号冷辊转速（设定值）</t>
  </si>
  <si>
    <t>横刀速度需要乘以产线速度</t>
  </si>
  <si>
    <t>comments</t>
  </si>
  <si>
    <t>电气工程师来检查，重启设备</t>
  </si>
  <si>
    <t>考虑调整产线速度，降速/停机</t>
  </si>
  <si>
    <t>通知糖粉同事去检查粉位</t>
  </si>
  <si>
    <t>Mixer没有表面粉工艺</t>
  </si>
  <si>
    <t>停机清理，考虑加大表面粉粉量、间隙、压低挤压机嘴、更换辊轮间过渡板</t>
  </si>
  <si>
    <t>第三个迭代开始加进ETL</t>
  </si>
  <si>
    <t>冷辊皮带速度=0</t>
  </si>
  <si>
    <t>异常/边缘工况</t>
  </si>
  <si>
    <t>口香糖单片长宽厚异常</t>
  </si>
  <si>
    <t>辊轮间隙过大 / 横刀速度过快过慢</t>
  </si>
  <si>
    <t>定量判断依据</t>
  </si>
  <si>
    <t>定型辊间隙</t>
  </si>
  <si>
    <t>—</t>
  </si>
  <si>
    <t>调参例子：</t>
  </si>
  <si>
    <t>时间</t>
  </si>
  <si>
    <t>班次</t>
  </si>
  <si>
    <t>中</t>
  </si>
  <si>
    <t>当前重量(g)</t>
  </si>
  <si>
    <t>预期重量变化</t>
  </si>
  <si>
    <t>是否接受</t>
  </si>
  <si>
    <t>接受</t>
  </si>
  <si>
    <t>表面粉粉位监控</t>
  </si>
  <si>
    <t>消息提醒</t>
  </si>
  <si>
    <t>设备异常，切片机当前未正常运行</t>
  </si>
  <si>
    <t>挤压机温度异常</t>
  </si>
  <si>
    <t>监控挤压机温度，超出范围报警</t>
  </si>
  <si>
    <t>挤压机温度异常，请及时处理</t>
  </si>
  <si>
    <t>挤压机温度 &gt; 80</t>
  </si>
  <si>
    <t>上表面粉喷洒不充分，有糖粒/褶皱</t>
  </si>
  <si>
    <t>Mixer当前Step=xx, SP_time-Act_time&gt;1min (ua:KEPWareProd2\\[KEPServerEX]SFBMix/plcSFBMix/dbM1_Mixer/Variables.iRecipeStep)</t>
  </si>
  <si>
    <t>长宽厚&gt;xxxx</t>
  </si>
  <si>
    <t>上表面粉喷洒不充分</t>
  </si>
  <si>
    <t>暂无</t>
  </si>
  <si>
    <t>调整速度 &amp; 辊轮间隙</t>
  </si>
  <si>
    <t>调整挤压机温度</t>
  </si>
  <si>
    <r>
      <t xml:space="preserve">异常等级
</t>
    </r>
    <r>
      <rPr>
        <i/>
        <sz val="8"/>
        <color theme="1"/>
        <rFont val="Calibri"/>
        <family val="2"/>
        <scheme val="minor"/>
      </rPr>
      <t>（*对推荐的影响）</t>
    </r>
  </si>
  <si>
    <t>口香糖目标重量</t>
  </si>
  <si>
    <t>后面会增加传感器，和挤压机分开</t>
  </si>
  <si>
    <t>决定表面粉粉量</t>
  </si>
  <si>
    <t>决定上面表面粉粉量</t>
  </si>
  <si>
    <t>决定下面表面粉粉量</t>
  </si>
  <si>
    <t>生产前准备</t>
  </si>
  <si>
    <t>能耗100</t>
  </si>
  <si>
    <t>空调</t>
  </si>
  <si>
    <t>非生产设备</t>
  </si>
  <si>
    <t>环境</t>
  </si>
  <si>
    <t>室温</t>
  </si>
  <si>
    <t>工步</t>
  </si>
  <si>
    <t>A</t>
  </si>
  <si>
    <t>起点</t>
  </si>
  <si>
    <t>终点</t>
  </si>
  <si>
    <t>能耗</t>
  </si>
  <si>
    <t>产出物</t>
  </si>
  <si>
    <t>产量</t>
  </si>
  <si>
    <t>100GJ</t>
  </si>
  <si>
    <t>设备分层级来区分</t>
  </si>
  <si>
    <t>设备</t>
  </si>
  <si>
    <t>切片线速度（rpm）</t>
  </si>
  <si>
    <t>Gum Stick</t>
  </si>
  <si>
    <t>Target</t>
  </si>
  <si>
    <t>PCC - production conversion cost</t>
  </si>
  <si>
    <t>TRS - producivity</t>
  </si>
  <si>
    <t>KQA - key quality attributes</t>
  </si>
  <si>
    <t>横刀实际速度 / 1.2</t>
  </si>
  <si>
    <t>口香糖单片深度</t>
  </si>
  <si>
    <t>Category</t>
  </si>
  <si>
    <t>Machine_CN</t>
  </si>
  <si>
    <t>1号搅拌机</t>
  </si>
  <si>
    <t>2号搅拌机</t>
  </si>
  <si>
    <t>3号搅拌机</t>
  </si>
  <si>
    <t>4号搅拌机</t>
  </si>
  <si>
    <t>Production use</t>
  </si>
  <si>
    <t>挤压机入口温度_Max</t>
  </si>
  <si>
    <t>挤压机入口温度_Min</t>
  </si>
  <si>
    <t>挤压机入口温度_Avg</t>
  </si>
  <si>
    <t>皮带跑偏</t>
  </si>
  <si>
    <t>烂边</t>
  </si>
  <si>
    <t>卡胶</t>
  </si>
  <si>
    <t>拉力过小</t>
  </si>
  <si>
    <t>表面粉量不足</t>
  </si>
  <si>
    <t>糖粒过多</t>
  </si>
  <si>
    <t>搅拌过程中产生</t>
  </si>
  <si>
    <t>胶质过软</t>
  </si>
  <si>
    <t>opc_path</t>
  </si>
  <si>
    <t>No</t>
  </si>
  <si>
    <t>SKU香型</t>
  </si>
  <si>
    <t>切片机运行状态</t>
  </si>
  <si>
    <t>Usage</t>
  </si>
  <si>
    <t>挤压机喂胶轮速度1</t>
  </si>
  <si>
    <t>挤压机喂胶轮速度2</t>
  </si>
  <si>
    <t>Pending</t>
  </si>
  <si>
    <t>opc_tag</t>
  </si>
  <si>
    <t>Mixer</t>
  </si>
  <si>
    <t>Roller</t>
  </si>
  <si>
    <t>Cross Scoring</t>
  </si>
  <si>
    <t>Cooling Roller</t>
  </si>
  <si>
    <t>SPC</t>
  </si>
  <si>
    <t>Belt</t>
  </si>
  <si>
    <t>皮带跑偏（纠偏器 电眼失效——气缸），大部分都可以自动纠偏</t>
  </si>
  <si>
    <t>发生次数</t>
  </si>
  <si>
    <t>3~5</t>
  </si>
  <si>
    <t>表面结霜 结霜 过载（蒸汽除湿机 控湿度 -&gt; 电加热除湿）</t>
  </si>
  <si>
    <t>今年无/低频</t>
  </si>
  <si>
    <t>编码器</t>
  </si>
  <si>
    <t>表面粉 撒粉不均匀</t>
  </si>
  <si>
    <t>表面粉搅拌过载</t>
  </si>
  <si>
    <t>表面粉没粉 —— 糖盒料位传感器（1.堵粉,2.下粉有问题）</t>
  </si>
  <si>
    <t>视觉检测 调试中</t>
  </si>
  <si>
    <t>横刀粘胶</t>
  </si>
  <si>
    <t>报警点位 boolean；横刀速度=0</t>
  </si>
  <si>
    <t>error</t>
  </si>
  <si>
    <t>&gt;10</t>
  </si>
  <si>
    <t>可检测</t>
  </si>
  <si>
    <t>Y</t>
  </si>
  <si>
    <t>N</t>
  </si>
  <si>
    <t>拉力失控预警</t>
  </si>
  <si>
    <t>通过辊轮之间的间隙差来判断是否需要人工检测口香糖拉力</t>
  </si>
  <si>
    <t>Powder</t>
  </si>
  <si>
    <t>现场发现尺寸长度超出标准时（假设超出上限0.1mm，我们的操作是手动点2下提升横刀的速度，速度会提升有大概0.5-0.6的变化，长度会变短大概0.1-0.2mm，重量会下降大概0.1-0.15g）</t>
  </si>
  <si>
    <t>，（假设超出下限0.1mm，就反向操作降2下横刀速度，对应变化速度会下降大概0.5-0.6，长度会变长大概0.1-0.2mm，重量会上升大概0.1-0.15g）</t>
  </si>
  <si>
    <t>横刀速度 - 对长度</t>
  </si>
  <si>
    <t>0.1-0.2</t>
  </si>
  <si>
    <t>挤压机压力</t>
  </si>
  <si>
    <t>切片机产线速度</t>
  </si>
  <si>
    <t>切片机产线速度（设定值）</t>
  </si>
  <si>
    <t>SPC称重数据异常</t>
  </si>
  <si>
    <t>过去60min没有SPC数据</t>
  </si>
  <si>
    <t>SFBMix.PLC_BOSCH EXTRUDER.DB_Data_Exchange.EXT_LB_Temp_SP</t>
  </si>
  <si>
    <t>SFBMix.PLC_BOSCH EXTRUDER.DB_Data_Exchange.EXT_PH_Temp_SP</t>
  </si>
  <si>
    <t>SFBMix.PLC_BOSCH EXTRUDER.DB_Data_Exchange.Drum_Speed_SP</t>
  </si>
  <si>
    <t/>
  </si>
  <si>
    <t>CG_Sheeting.CG_Sheeting.dbInterface_Bosch.FromBosch.rExtruderSpeed</t>
  </si>
  <si>
    <t>CG_Sheeting.CG_Sheeting.dbHMI.Bosch.TNK_BoschLevel.Status.rLevel</t>
  </si>
  <si>
    <t>CG_Sheeting.CG_Sheeting.dbHMI.Sheeting.SRV_1stSizing.rActualVelocityRPM</t>
  </si>
  <si>
    <t>CG_Sheeting.CG_Sheeting.dbHMI.Sheeting.SRV_2ndSizing.rActualVelocityRPM</t>
  </si>
  <si>
    <t>CG_Sheeting.CG_Sheeting.dbHMI.Sheeting.SRV_3rdSizing.rActualVelocityRPM</t>
  </si>
  <si>
    <t>CG_Sheeting.CG_Sheeting.dbHMI.Proform.VFD_Lower_PowderBelt.rACTUAL_SPEED</t>
  </si>
  <si>
    <t>CG_Sheeting.CG_Sheeting.dbHMI.Proform.VFD_LowerApplicator.rACTUAL_SPEED</t>
  </si>
  <si>
    <t>CG_Sheeting.CG_Sheeting.dbHMI.Proform.VFD_LowerAuger.rACTUAL_SPEED</t>
  </si>
  <si>
    <t>CG_Sheeting.CG_Sheeting.dbHMI.Proform.VFD_Upper_PowderBelt.rACTUAL_SPEED</t>
  </si>
  <si>
    <t>CG_Sheeting.CG_Sheeting.dbHMI.Proform.VFD_UpperApplicator.rACTUAL_SPEED</t>
  </si>
  <si>
    <t>CG_Sheeting.CG_Sheeting.dbHMI.Proform.VFD_UpperAuger.rACTUAL_SPEED</t>
  </si>
  <si>
    <t>CG_Sheeting.CG_Sheeting.dbHMI.Proform.VFD_UpperAgitator.rACTUAL_SPEED</t>
  </si>
  <si>
    <t>CG_Sheeting.CG_Sheeting.dbHMI.Proform.VFD_LowerAgitator.rACTUAL_SPEED</t>
  </si>
  <si>
    <t>CG_Sheeting.CG_Sheeting.dbHMI.Proform.VFD_PowderReturnConv.rACTUAL_SPEED</t>
  </si>
  <si>
    <t>CG_Sheeting.CG_Sheeting.dbHMI.Sheeting.SRV_BullRoll.rActualVelocityRPM</t>
  </si>
  <si>
    <t>CG_Sheeting.CG_Sheeting.dbHMI.Sheeting.SRV_GapBullRoll.rActualPosition_inches</t>
  </si>
  <si>
    <t>CG_Sheeting.CG_Sheeting.dbHMI.Proform.VFD_UpperAgitator.rAUTO_SPEED_SP</t>
  </si>
  <si>
    <t>CG_Sheeting.CG_Sheeting.dbHMI.Proform.VFD_LowerAgitator.rAUTO_SPEED_SP</t>
  </si>
  <si>
    <t>CG_Sheeting.CG_Sheeting.dbHMI.Cooling.Variables.rDrum1InletTemp</t>
  </si>
  <si>
    <t>CG_Sheeting.CG_Sheeting.dbHMI.Sheeting.SRV_Gap1stSizing.rActualPosition_inches</t>
  </si>
  <si>
    <t>CG_Sheeting.CG_Sheeting.dbHMI.Proform.VFD_PowderReturnConv.rAUTO_SPEED_SP</t>
  </si>
  <si>
    <t>CG_Sheeting.CG_Sheeting.dbHMI.Proform.Variables.rUpperAugerRatio</t>
  </si>
  <si>
    <t>CG_Sheeting.CG_Sheeting.dbHMI.Proform.Variables.rLowerAugerRatio</t>
  </si>
  <si>
    <t>CG_Sheeting.CG_Sheeting.dbHMI.Cooling.Variables.rGumEntranceTemperature</t>
  </si>
  <si>
    <t>CG_Sheeting.CG_Sheeting.dbHMI.Sheeting.SRV_Gap2ndSizing.rActualPosition_inches</t>
  </si>
  <si>
    <t>CG_Sheeting.CG_Sheeting.dbHMI.Proform.Variables.rUpperApplicRatio</t>
  </si>
  <si>
    <t>CG_Sheeting.CG_Sheeting.dbHMI.Proform.Variables.rLowerApplicRatio</t>
  </si>
  <si>
    <t>CG_Sheeting.CG_Sheeting.dbHMI.Sheeting.SRV_BullRoll.rSetpoint_Ratio</t>
  </si>
  <si>
    <t>CG_Sheeting.CG_Sheeting.dbHMI.Sheeting.SRV_GapBullRoll.rFormulaSP_inches</t>
  </si>
  <si>
    <t>CG_Sheeting.CG_Sheeting.dbHMI.Cooling.Variables.rDrum1OutletTemp</t>
  </si>
  <si>
    <t>CG_Sheeting.CG_Sheeting.dbHMI.Sheeting.SRV_Gap3rdSizing.rActualPosition_inches</t>
  </si>
  <si>
    <t>CG_Sheeting.CG_Sheeting.dbHMI.Sheeting.SRV_1stSizing.rSetpoint_Ratio</t>
  </si>
  <si>
    <t>CG_Sheeting.CG_Sheeting.dbHMI.Sheeting.SRV_Gap1stSizing.rFormulaSP_inches</t>
  </si>
  <si>
    <t>CG_Sheeting.CG_Sheeting.dbHMI.Sheeting.SRV_Gap3rdSizing.rFormulaSP_inches</t>
  </si>
  <si>
    <t>CG_Sheeting.CG_Sheeting.dbHMI.Cooling.Variables.rDrum2InletTemp</t>
  </si>
  <si>
    <t>CG_Sheeting.CG_Sheeting.dbHMI.Sheeting.SRV_GapFinalSizing.rActualPosition_inches</t>
  </si>
  <si>
    <t>CG_Sheeting.CG_Sheeting.dbHMI.Cooling.Variables.rDrum1InletPressure</t>
  </si>
  <si>
    <t>CG_Sheeting.CG_Sheeting.dbHMI.Cooling.Variables.rDrum2OutletTemp</t>
  </si>
  <si>
    <t>CG_Sheeting.CG_Sheeting.dbHMI.Cooling.Variables.rGumExitTempLeft</t>
  </si>
  <si>
    <t>CG_Sheeting.CG_Sheeting.dbHMI.Sheeting.SRV_FinalSizing.rSetpoint_Ratio</t>
  </si>
  <si>
    <t>CG_Sheeting.CG_Sheeting.dbHMI.Cooling.Variables.rGumExitTempRight</t>
  </si>
  <si>
    <t>CG_Sheeting.CG_Sheeting.dbHMI.Sheeting.SRV_2ndSizing.rSetpoint_Ratio</t>
  </si>
  <si>
    <t>CG_Sheeting.CG_Sheeting.dbHMI.Sheeting.SRV_Gap2ndSizing.rFormulaSP_inches</t>
  </si>
  <si>
    <t>CG_Sheeting.CG_Sheeting.dbHMI.Sheeting.SRV_3rdSizing.rSetpoint_Ratio</t>
  </si>
  <si>
    <t>CG_Sheeting.CG_Sheeting.dbHMI.Sheeting.SRV_GapFinalSizing.rFormulaSP_inches</t>
  </si>
  <si>
    <t>CG_Sheeting.CG_Sheeting.dbHMI.Cooling.SRV_ChillDrum1.rActualVelocityRPM</t>
  </si>
  <si>
    <t>CG_Sheeting.CG_Sheeting.dbHMI.Cooling.Variables.rDrum1OutletPressure</t>
  </si>
  <si>
    <t>CG STI.CG STI.LoafGum.LoafGum01MaxTemp</t>
  </si>
  <si>
    <t>CG_Sheeting.CG_Sheeting.dbHMI.Cooling.Variables.rDrum2InletPressure</t>
  </si>
  <si>
    <t>CG STI.CG STI.LoafGum.LoafGum01MinTemp</t>
  </si>
  <si>
    <t>CG_Sheeting.CG_Sheeting.dbHMI.Cooling.SRV_ChillBelt1.rActualVelocityRPM</t>
  </si>
  <si>
    <t>CG_Sheeting.CG_Sheeting.dbHMI.Cooling.SRV_ChillBelt2.rActualVelocityRPM</t>
  </si>
  <si>
    <t>CG_Sheeting.CG_Sheeting.dbHMI.Cooling.SRV_ChillBelt1.rSetpoint_Ratio</t>
  </si>
  <si>
    <t>CG_Sheeting.CG_Sheeting.dbHMI.Cooling.Variables.rChillerSetpoint</t>
  </si>
  <si>
    <t>CG_Sheeting.CG_Sheeting.Variables.rColdDrumDewpoint</t>
  </si>
  <si>
    <t>CG_Sheeting.CG_Sheeting.dbHMI.Cooling.SRV_ChillBelt2.rSetpoint_Ratio</t>
  </si>
  <si>
    <t>CG_Sheeting.CG_Sheeting.dbHMI.Scoring.SRV_CrossScore.rSetpoint_Ratio</t>
  </si>
  <si>
    <t>CG_Sheeting.CG_Sheeting.dbHMI.Cooling.SRV_ChillDrum1.rSetpoint_Ratio</t>
  </si>
  <si>
    <t>CG_Sheeting.CG_Sheeting.dbHMI.Cooling.Variables.rDrum2OutletPressure</t>
  </si>
  <si>
    <t>CG STI.CG STI.LoafGum.LoafGum01AverageTemp</t>
  </si>
  <si>
    <t>CG_Sheeting.CG_Sheeting.Variables.rGumExtruderExitGumTemp</t>
  </si>
  <si>
    <t>SFBMix.PLC_BOSCH EXTRUDER.DB_Data_Exchange.EXT_UB_Temp_RealValue</t>
  </si>
  <si>
    <t>CG_Sheeting.CG_Sheeting.dbHMI.Cooling.SRV_ChillDrum2.rSetpoint_Ratio</t>
  </si>
  <si>
    <t>CG_Sheeting.CG_Sheeting.dbHMI.Scoring.SRV_CircularScore.rSetpoint_Ratio</t>
  </si>
  <si>
    <t>SFBMix.PLC_BOSCH EXTRUDER.DB_Data_Exchange.EXT_LB_Temp_RealValue</t>
  </si>
  <si>
    <t>SFBMix.PLC_BOSCH EXTRUDER.EXT_PH_Pressure</t>
  </si>
  <si>
    <t>CG_Sheeting.CG_Sheeting.dbHMI.Variables.rSheetsPerMinuteActual</t>
  </si>
  <si>
    <t>SFBMix.PLC_BOSCH EXTRUDER.DB_Data_Exchange.Drum_Speed_RealValue1</t>
  </si>
  <si>
    <t>SFBMix.PLC_BOSCH EXTRUDER.DB_Data_Exchange.Drum_Speed_RealValue2</t>
  </si>
  <si>
    <t>SFBMix.PLC_BOSCH EXTRUDER.DB_Data_Exchange.EXT_PH_Temp_RealValue</t>
  </si>
  <si>
    <t>CG_Sheeting.CG_Sheeting.dbHMI.Sheeting.SRV_FinalSizing.rActualVelocityRPM</t>
  </si>
  <si>
    <t>CG_Sheeting.CG_Sheeting.dbHMI.Scoring.SRV_CrossScore.rActualVelocityRPM</t>
  </si>
  <si>
    <t>CG_Sheeting.CG_Sheeting.dbHMI.Scoring.SRV_CircularScore.rActualVelocityRPM</t>
  </si>
  <si>
    <t>SFBMix.PLC_BOSCH EXTRUDER.DB_Data_Exchange.EXT_UB_Temp_SP</t>
  </si>
  <si>
    <t>CG_Sheeting.CG_Sheeting.dbHMI.Variables.rSheetsPerMinuteSetpoint</t>
  </si>
  <si>
    <t>SFBMix.plcSFBMix.dbRecipes_Current.Current[1].sDescription</t>
  </si>
  <si>
    <t>SFBMix.plcSFBMix.dbRecipes_Current.Current[1].sName</t>
  </si>
  <si>
    <t>SFBMix.plcSFBMix.dbAdditionalParameter.StateFromSheeting.bMachineRunning</t>
  </si>
  <si>
    <t>SFBMix.plcSFBMix.dbAdditionalParameter.StateFromSheeting.iStopTime</t>
  </si>
  <si>
    <t>SFBMix.plcSFBMix.dbAdditionalParameter.StateFromSheeting.iStateNumber</t>
  </si>
  <si>
    <t>CG_Sheeting.CG_Sheeting.sCurrentFormula</t>
  </si>
  <si>
    <t>CG_Sheeting.CG_Sheeting.dbHMI.Sheeting.SRV_Gap1stSizing.iErrorCode</t>
  </si>
  <si>
    <t>CG_Sheeting.CG_Sheeting.dbHMI.Sheeting.SRV_Gap2ndSizing.iErrorCode</t>
  </si>
  <si>
    <t>CG_Sheeting.CG_Sheeting.dbHMI.Sheeting.SRV_Gap3rdSizing.iErrorCode</t>
  </si>
  <si>
    <t>CG_Sheeting.CG_Sheeting.dbHMI.Sheeting.SRV_GapFinalSizing.iErrorCode</t>
  </si>
  <si>
    <t>CG_Sheeting.CG_Sheeting.dbHMI.Scoring.CYL_TrimKnives.bERROR</t>
  </si>
  <si>
    <t>CG_Sheeting.CG_Sheeting.dbHMI.Scoring.CYL_CenterTrimKnife.bERROR</t>
  </si>
  <si>
    <t>SFBMix.plcSFBMix.dbRollingCompound.TNK_Hopper.Status.bLLProcess</t>
  </si>
  <si>
    <t>SFBMix.plcSFBMix.dbRollingCompound.VFD_HopperDischargeAirlk.iERROR_CODE</t>
  </si>
  <si>
    <t>Error Code</t>
  </si>
  <si>
    <t>1号辊_Error</t>
  </si>
  <si>
    <t>2号辊_Error</t>
  </si>
  <si>
    <t>3号辊_Error</t>
  </si>
  <si>
    <t>定型辊_Error</t>
  </si>
  <si>
    <t>横刀_Error</t>
  </si>
  <si>
    <t>横刀中心_Error</t>
  </si>
  <si>
    <t>表面粉糖分低料位</t>
  </si>
  <si>
    <t>表面粉压缩空气阀门_Error</t>
  </si>
  <si>
    <t>For_Backend</t>
  </si>
  <si>
    <t>Write</t>
  </si>
  <si>
    <t>挤压机夹套温度上_ToPLC</t>
  </si>
  <si>
    <t>SFBMix.PLC_BOSCH EXTRUDER.DB_Data_Exchange.EXT_UB_Temp_SP_ToPLC</t>
  </si>
  <si>
    <t>挤压机夹套温度下_ToPLC</t>
  </si>
  <si>
    <t>SFBMix.PLC_BOSCH EXTRUDER.DB_Data_Exchange.EXT_LB_Temp_SP_ToPLC</t>
  </si>
  <si>
    <t>挤压机夹套温度嘴_ToPLC</t>
  </si>
  <si>
    <t>SFBMix.PLC_BOSCH EXTRUDER.DB_Data_Exchange.EXT_PH_Temp_SP_ToPLC</t>
  </si>
  <si>
    <t>挤压机PLC_Enabler</t>
  </si>
  <si>
    <t>SFBMix.PLC_BOSCH EXTRUDER.DB_Data_Exchange.Write_To_PLC_Enable</t>
  </si>
  <si>
    <t>1号辊间隙_ToPLC</t>
  </si>
  <si>
    <t>2号辊间隙_ToPLC</t>
  </si>
  <si>
    <t>3号辊间隙_ToPLC</t>
  </si>
  <si>
    <t>定型辊间隙_ToPLC</t>
  </si>
  <si>
    <t>横刀速度_ToPLC</t>
  </si>
  <si>
    <t>For_ML_Actual</t>
  </si>
  <si>
    <t>For_ML_Study</t>
  </si>
  <si>
    <t>测试数据</t>
  </si>
  <si>
    <t>观测位置</t>
  </si>
  <si>
    <t>观测值</t>
  </si>
  <si>
    <t>博士挤压机HMI右下角灰色按钮是否变红</t>
  </si>
  <si>
    <t>参数上限</t>
  </si>
  <si>
    <t>参数下限</t>
  </si>
  <si>
    <t>/</t>
  </si>
  <si>
    <t>观测点位</t>
  </si>
  <si>
    <t>博士挤压机HMI-夹套上口设定温度</t>
  </si>
  <si>
    <t>博士挤压机HMI-夹套下口设定温度</t>
  </si>
  <si>
    <t>博士挤压机HMI-夹套嘴设定温度</t>
  </si>
  <si>
    <t>1号辊 间隙调节界面显示的数值</t>
  </si>
  <si>
    <t>2号辊 间隙调节界面显示的数值</t>
  </si>
  <si>
    <t>3号辊 间隙调节界面显示的数值</t>
  </si>
  <si>
    <t>定型辊 间隙调节界面显示的数值</t>
  </si>
  <si>
    <t>横刀 速度调节界面显示的数值</t>
  </si>
  <si>
    <t>回写点位</t>
  </si>
  <si>
    <t>参数</t>
  </si>
  <si>
    <t>kg_display</t>
  </si>
  <si>
    <t>圆刀速度（设定值）</t>
  </si>
  <si>
    <t>冷辊辊轮速度</t>
  </si>
  <si>
    <t>定型辊轮速度</t>
  </si>
  <si>
    <t>圆刀速度</t>
  </si>
  <si>
    <t>skuName</t>
  </si>
  <si>
    <t>重量_STD</t>
  </si>
  <si>
    <t>重量_UB</t>
  </si>
  <si>
    <t>重量_LB</t>
  </si>
  <si>
    <t>厚度_STD</t>
  </si>
  <si>
    <t>厚度_UB</t>
  </si>
  <si>
    <t>厚度_LB</t>
  </si>
  <si>
    <t>深度_STD</t>
  </si>
  <si>
    <t>深度_UB</t>
  </si>
  <si>
    <t>深度_LB</t>
  </si>
  <si>
    <t>长度_STD</t>
  </si>
  <si>
    <t>长度_UB</t>
  </si>
  <si>
    <t>长度_LB</t>
  </si>
  <si>
    <t>宽度_STD</t>
  </si>
  <si>
    <t>宽度_UB</t>
  </si>
  <si>
    <t>宽度_LB</t>
  </si>
  <si>
    <t>1号辊_Step_UB</t>
  </si>
  <si>
    <t>1号辊_UB</t>
  </si>
  <si>
    <t>1号辊_LB</t>
  </si>
  <si>
    <t>2号辊_Step_UB</t>
  </si>
  <si>
    <t>2号辊_UB</t>
  </si>
  <si>
    <t>2号辊_LB</t>
  </si>
  <si>
    <t>3号辊_Step_UB</t>
  </si>
  <si>
    <t>3号辊_UB</t>
  </si>
  <si>
    <t>3号辊_LB</t>
  </si>
  <si>
    <t>定型辊_Step_UB</t>
  </si>
  <si>
    <t>定型辊_UB</t>
  </si>
  <si>
    <t>定型辊_LB</t>
  </si>
  <si>
    <t>横刀_Step_UB</t>
  </si>
  <si>
    <t>横刀_UB</t>
  </si>
  <si>
    <t>横刀_LB</t>
  </si>
  <si>
    <t>挤压机_Step_UB</t>
  </si>
  <si>
    <t>挤压机_UB</t>
  </si>
  <si>
    <t>挤压机_LB</t>
  </si>
  <si>
    <t>35.23</t>
  </si>
  <si>
    <t>36.36</t>
  </si>
  <si>
    <t>35.10</t>
  </si>
  <si>
    <t>1.75</t>
  </si>
  <si>
    <t>1.80</t>
  </si>
  <si>
    <t>1.70</t>
  </si>
  <si>
    <t>1.10</t>
  </si>
  <si>
    <t>1.20</t>
  </si>
  <si>
    <t>1.00</t>
  </si>
  <si>
    <t>71.70</t>
  </si>
  <si>
    <t>72.20</t>
  </si>
  <si>
    <t>71.20</t>
  </si>
  <si>
    <t>38.50</t>
  </si>
  <si>
    <t>39.00</t>
  </si>
  <si>
    <t>38.00</t>
  </si>
  <si>
    <t>RPCM（维能酷爽薄荷）</t>
  </si>
  <si>
    <t>70.75</t>
  </si>
  <si>
    <t>71.00</t>
  </si>
  <si>
    <t>70.20</t>
  </si>
  <si>
    <t>RPSY（维能劲爆麻辣）</t>
  </si>
  <si>
    <t>DMLG（柠檬草薄荷）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</si>
</sst>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i/>
      <sz val="10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5" fillId="0" borderId="0">
      <alignment vertical="center"/>
    </xf>
  </cellStyleXfs>
  <cellXfs count="69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47" fontId="0" fillId="0" borderId="0" xfId="0" applyNumberFormat="1"/>
    <xf numFmtId="0" fontId="0" fillId="3" borderId="0" xfId="0" applyFill="1"/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3" fillId="4" borderId="0" xfId="1" applyFill="1" applyAlignment="1">
      <alignment horizontal="center"/>
    </xf>
    <xf numFmtId="0" fontId="2" fillId="5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6" fillId="9" borderId="2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0" fillId="0" borderId="5" xfId="0" applyBorder="1"/>
    <xf numFmtId="0" fontId="0" fillId="3" borderId="5" xfId="0" applyFill="1" applyBorder="1"/>
    <xf numFmtId="1" fontId="0" fillId="0" borderId="5" xfId="0" applyNumberFormat="1" applyBorder="1"/>
    <xf numFmtId="47" fontId="0" fillId="0" borderId="5" xfId="0" applyNumberFormat="1" applyBorder="1"/>
    <xf numFmtId="0" fontId="0" fillId="0" borderId="6" xfId="0" applyBorder="1"/>
    <xf numFmtId="0" fontId="9" fillId="0" borderId="5" xfId="0" applyFont="1" applyBorder="1"/>
    <xf numFmtId="0" fontId="9" fillId="3" borderId="5" xfId="0" applyFont="1" applyFill="1" applyBorder="1"/>
    <xf numFmtId="47" fontId="9" fillId="0" borderId="5" xfId="0" applyNumberFormat="1" applyFont="1" applyBorder="1"/>
    <xf numFmtId="0" fontId="9" fillId="0" borderId="0" xfId="0" applyFont="1"/>
    <xf numFmtId="0" fontId="10" fillId="0" borderId="5" xfId="0" applyFont="1" applyBorder="1"/>
    <xf numFmtId="0" fontId="11" fillId="0" borderId="5" xfId="0" applyFont="1" applyBorder="1"/>
    <xf numFmtId="0" fontId="6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/>
    </xf>
    <xf numFmtId="0" fontId="12" fillId="5" borderId="0" xfId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0" fillId="0" borderId="5" xfId="0" applyBorder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6" fillId="12" borderId="0" xfId="0" applyFont="1" applyFill="1"/>
    <xf numFmtId="0" fontId="17" fillId="12" borderId="0" xfId="0" applyFont="1" applyFill="1"/>
    <xf numFmtId="0" fontId="1" fillId="6" borderId="0" xfId="0" applyFont="1" applyFill="1"/>
    <xf numFmtId="0" fontId="18" fillId="0" borderId="5" xfId="0" applyFont="1" applyBorder="1"/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</cellXfs>
  <cellStyles count="3">
    <cellStyle name="Normal" xfId="0" builtinId="0"/>
    <cellStyle name="Normal 2" xfId="1" xr:uid="{1FB9F10A-BC44-43EC-A38D-A53BE4F79A01}"/>
    <cellStyle name="常规 2" xfId="2" xr:uid="{3C1BDC73-C4BD-4FDB-8A4F-0B79E8745B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269875</xdr:colOff>
      <xdr:row>34</xdr:row>
      <xdr:rowOff>89778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12EC7-DA50-79CB-D540-0A5036AD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0525125" cy="61857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17</xdr:col>
      <xdr:colOff>160602</xdr:colOff>
      <xdr:row>67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7FFD04-9B05-46A7-8473-89AFB1903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0415852" cy="585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282977</xdr:colOff>
      <xdr:row>25</xdr:row>
      <xdr:rowOff>2989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3A869C-213D-4FB2-AD52-97224AA58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9400" y="184150"/>
          <a:ext cx="2721377" cy="442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3</xdr:row>
      <xdr:rowOff>7471</xdr:rowOff>
    </xdr:from>
    <xdr:to>
      <xdr:col>5</xdr:col>
      <xdr:colOff>213263</xdr:colOff>
      <xdr:row>34</xdr:row>
      <xdr:rowOff>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4720C7-6244-1DE4-28BE-FC4FCFFC0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567765"/>
          <a:ext cx="8169440" cy="5785521"/>
        </a:xfrm>
        <a:prstGeom prst="rect">
          <a:avLst/>
        </a:prstGeom>
      </xdr:spPr>
    </xdr:pic>
    <xdr:clientData/>
  </xdr:twoCellAnchor>
  <xdr:twoCellAnchor editAs="oneCell">
    <xdr:from>
      <xdr:col>0</xdr:col>
      <xdr:colOff>209176</xdr:colOff>
      <xdr:row>36</xdr:row>
      <xdr:rowOff>54683</xdr:rowOff>
    </xdr:from>
    <xdr:to>
      <xdr:col>0</xdr:col>
      <xdr:colOff>4474881</xdr:colOff>
      <xdr:row>47</xdr:row>
      <xdr:rowOff>66116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F24DA7-8684-4013-DF95-633C52E9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76" y="6778212"/>
          <a:ext cx="4265705" cy="2065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311150</xdr:colOff>
      <xdr:row>3</xdr:row>
      <xdr:rowOff>57150</xdr:rowOff>
    </xdr:from>
    <xdr:to>
      <xdr:col>14</xdr:col>
      <xdr:colOff>367250</xdr:colOff>
      <xdr:row>24</xdr:row>
      <xdr:rowOff>97240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0B16DD-D1EF-475C-9534-F36E1FDC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730250"/>
          <a:ext cx="1903950" cy="39072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ang, Juncheng" id="{C514526F-7AA3-43D4-9903-5CDB7056181C}" userId="S::Juncheng.Zhang@effem.com::efb68e71-3089-48ac-bbf0-3c88cb3aa3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C6D6-8362-472C-A5E7-225CA13095BB}">
  <sheetPr>
    <tabColor theme="5" tint="0.39997558519241921"/>
  </sheetPr>
  <dimension ref="A1:R111"/>
  <sheetViews>
    <sheetView tabSelected="1" zoomScaleNormal="100" workbookViewId="0">
      <selection activeCell="E32" sqref="E32"/>
    </sheetView>
  </sheetViews>
  <sheetFormatPr baseColWidth="10" defaultColWidth="25.1640625" defaultRowHeight="15" x14ac:dyDescent="0.2"/>
  <cols>
    <col min="1" max="1" width="9.1640625" customWidth="1"/>
    <col min="2" max="2" width="36.1640625" customWidth="1"/>
    <col min="4" max="4" width="9.83203125" customWidth="1"/>
    <col min="5" max="5" width="80.5" customWidth="1"/>
    <col min="6" max="6" width="24.83203125" customWidth="1"/>
    <col min="7" max="7" width="13.83203125" customWidth="1"/>
    <col min="8" max="8" width="12.33203125" customWidth="1"/>
    <col min="9" max="12" width="13.83203125" customWidth="1"/>
    <col min="13" max="13" width="15.1640625" style="5" customWidth="1"/>
    <col min="14" max="14" width="10.83203125" style="5" customWidth="1"/>
    <col min="15" max="15" width="14.6640625" style="5" customWidth="1"/>
    <col min="16" max="16" width="21" style="2" customWidth="1"/>
    <col min="17" max="17" width="15.5" customWidth="1"/>
    <col min="18" max="18" width="20.83203125" customWidth="1"/>
  </cols>
  <sheetData>
    <row r="1" spans="1:18" x14ac:dyDescent="0.2">
      <c r="A1" s="1" t="s">
        <v>234</v>
      </c>
      <c r="B1" s="1" t="s">
        <v>0</v>
      </c>
      <c r="C1" s="1" t="s">
        <v>1</v>
      </c>
      <c r="D1" s="1" t="s">
        <v>538</v>
      </c>
      <c r="E1" s="1" t="s">
        <v>365</v>
      </c>
      <c r="F1" s="1" t="s">
        <v>357</v>
      </c>
      <c r="G1" s="1" t="s">
        <v>361</v>
      </c>
      <c r="H1" s="1" t="s">
        <v>247</v>
      </c>
      <c r="I1" s="15" t="s">
        <v>169</v>
      </c>
      <c r="J1" s="15" t="s">
        <v>131</v>
      </c>
      <c r="K1" s="15" t="s">
        <v>128</v>
      </c>
      <c r="L1" s="15" t="s">
        <v>129</v>
      </c>
      <c r="M1" s="5" t="s">
        <v>2</v>
      </c>
      <c r="N1" s="5" t="s">
        <v>238</v>
      </c>
      <c r="O1" s="5" t="s">
        <v>239</v>
      </c>
      <c r="P1" s="1" t="s">
        <v>3</v>
      </c>
      <c r="Q1" s="5" t="s">
        <v>4</v>
      </c>
      <c r="R1" s="5" t="s">
        <v>273</v>
      </c>
    </row>
    <row r="2" spans="1:18" x14ac:dyDescent="0.2">
      <c r="A2" s="63" t="s">
        <v>235</v>
      </c>
      <c r="B2" s="25" t="s">
        <v>22</v>
      </c>
      <c r="C2" s="25" t="s">
        <v>21</v>
      </c>
      <c r="D2" s="25" t="s">
        <v>387</v>
      </c>
      <c r="E2" s="25" t="s">
        <v>424</v>
      </c>
      <c r="F2" s="25" t="str">
        <f t="shared" ref="F2:F33" si="0">IF(E2="","",CONCATENATE("ns=2; s=",E2))</f>
        <v>ns=2; s=CG_Sheeting.CG_Sheeting.dbHMI.Sheeting.SRV_Gap1stSizing.rActualPosition_inches</v>
      </c>
      <c r="G2" s="25" t="s">
        <v>518</v>
      </c>
      <c r="H2" s="25" t="s">
        <v>236</v>
      </c>
      <c r="I2" s="45" t="str">
        <f>IFERROR(VLOOKUP(B2,adjustment!A:C,2,0),"")</f>
        <v>+</v>
      </c>
      <c r="J2" s="45">
        <f>IFERROR(VLOOKUP(B2,adjustment!A:C,3,0),"")</f>
        <v>3</v>
      </c>
      <c r="K2" s="45">
        <f>IFERROR(VLOOKUP(B2,adjustment!A:H,6,0),"")</f>
        <v>1E-3</v>
      </c>
      <c r="L2" s="45">
        <f>IFERROR(VLOOKUP(B2,adjustment!A:H,7,0),"")</f>
        <v>0.1</v>
      </c>
      <c r="M2" s="26">
        <v>0.10987701</v>
      </c>
      <c r="N2" s="26">
        <v>0.10100000000000001</v>
      </c>
      <c r="O2" s="26">
        <v>0.111</v>
      </c>
      <c r="P2" s="27">
        <f>IFERROR(VLOOKUP(parameter!C2,process_machine_man!A:F,6,0),"")</f>
        <v>4</v>
      </c>
      <c r="Q2" s="28">
        <f>TIME(0,0,IFERROR(VLOOKUP(P2,process_machine_man!F:G,2,0),0))</f>
        <v>4.6296296296296298E-4</v>
      </c>
      <c r="R2" s="4"/>
    </row>
    <row r="3" spans="1:18" x14ac:dyDescent="0.2">
      <c r="A3" s="64"/>
      <c r="B3" s="25" t="s">
        <v>25</v>
      </c>
      <c r="C3" s="25" t="s">
        <v>24</v>
      </c>
      <c r="D3" s="25" t="s">
        <v>387</v>
      </c>
      <c r="E3" s="25" t="s">
        <v>429</v>
      </c>
      <c r="F3" s="25" t="str">
        <f t="shared" si="0"/>
        <v>ns=2; s=CG_Sheeting.CG_Sheeting.dbHMI.Sheeting.SRV_Gap2ndSizing.rActualPosition_inches</v>
      </c>
      <c r="G3" s="25" t="s">
        <v>518</v>
      </c>
      <c r="H3" s="25" t="s">
        <v>236</v>
      </c>
      <c r="I3" s="45" t="str">
        <f>IFERROR(VLOOKUP(B3,adjustment!A:C,2,0),"")</f>
        <v>+</v>
      </c>
      <c r="J3" s="45">
        <f>IFERROR(VLOOKUP(B3,adjustment!A:C,3,0),"")</f>
        <v>3</v>
      </c>
      <c r="K3" s="45">
        <f>IFERROR(VLOOKUP(B3,adjustment!A:H,6,0),"")</f>
        <v>1E-3</v>
      </c>
      <c r="L3" s="45">
        <f>IFERROR(VLOOKUP(B3,adjustment!A:H,7,0),"")</f>
        <v>0.1</v>
      </c>
      <c r="M3" s="26">
        <v>7.5885965999999999E-2</v>
      </c>
      <c r="N3" s="26">
        <v>6.8000000000000005E-2</v>
      </c>
      <c r="O3" s="26">
        <v>7.6999999999999999E-2</v>
      </c>
      <c r="P3" s="27">
        <f>IFERROR(VLOOKUP(parameter!C3,process_machine_man!A:F,6,0),"")</f>
        <v>5</v>
      </c>
      <c r="Q3" s="28">
        <f>TIME(0,0,IFERROR(VLOOKUP(P3,process_machine_man!F:G,2,0),0))</f>
        <v>4.5138888888888887E-4</v>
      </c>
      <c r="R3" s="4"/>
    </row>
    <row r="4" spans="1:18" x14ac:dyDescent="0.2">
      <c r="A4" s="64"/>
      <c r="B4" s="25" t="s">
        <v>268</v>
      </c>
      <c r="C4" s="25" t="s">
        <v>6</v>
      </c>
      <c r="D4" s="25" t="s">
        <v>388</v>
      </c>
      <c r="E4" s="25" t="s">
        <v>403</v>
      </c>
      <c r="F4" s="25" t="str">
        <f t="shared" si="0"/>
        <v>ns=2; s=SFBMix.PLC_BOSCH EXTRUDER.DB_Data_Exchange.Drum_Speed_SP</v>
      </c>
      <c r="G4" s="25" t="s">
        <v>519</v>
      </c>
      <c r="H4" s="25" t="s">
        <v>236</v>
      </c>
      <c r="I4" s="45" t="str">
        <f>IFERROR(VLOOKUP(B4,adjustment!A:C,2,0),"")</f>
        <v/>
      </c>
      <c r="J4" s="45" t="str">
        <f>IFERROR(VLOOKUP(B4,adjustment!A:C,3,0),"")</f>
        <v/>
      </c>
      <c r="K4" s="45" t="str">
        <f>IFERROR(VLOOKUP(B4,adjustment!A:H,6,0),"")</f>
        <v/>
      </c>
      <c r="L4" s="45" t="str">
        <f>IFERROR(VLOOKUP(B4,adjustment!A:H,7,0),"")</f>
        <v/>
      </c>
      <c r="M4" s="26"/>
      <c r="N4" s="26"/>
      <c r="O4" s="26"/>
      <c r="P4" s="27">
        <f>IFERROR(VLOOKUP(parameter!C4,process_machine_man!A:F,6,0),"")</f>
        <v>1</v>
      </c>
      <c r="Q4" s="28">
        <f>TIME(0,0,IFERROR(VLOOKUP(P4,process_machine_man!F:G,2,0),0))</f>
        <v>6.9444444444444447E-4</v>
      </c>
      <c r="R4" s="4"/>
    </row>
    <row r="5" spans="1:18" ht="14.5" customHeight="1" x14ac:dyDescent="0.2">
      <c r="A5" s="64"/>
      <c r="B5" s="25" t="s">
        <v>244</v>
      </c>
      <c r="C5" s="25" t="s">
        <v>93</v>
      </c>
      <c r="D5" s="25" t="s">
        <v>387</v>
      </c>
      <c r="E5" s="25" t="s">
        <v>404</v>
      </c>
      <c r="F5" s="25" t="str">
        <f t="shared" si="0"/>
        <v/>
      </c>
      <c r="G5" s="25" t="s">
        <v>333</v>
      </c>
      <c r="H5" s="25" t="s">
        <v>236</v>
      </c>
      <c r="I5" s="45" t="str">
        <f>IFERROR(VLOOKUP(B5,adjustment!A:C,2,0),"")</f>
        <v/>
      </c>
      <c r="J5" s="45" t="str">
        <f>IFERROR(VLOOKUP(B5,adjustment!A:C,3,0),"")</f>
        <v/>
      </c>
      <c r="K5" s="45" t="str">
        <f>IFERROR(VLOOKUP(B5,adjustment!A:H,6,0),"")</f>
        <v/>
      </c>
      <c r="L5" s="45" t="str">
        <f>IFERROR(VLOOKUP(B5,adjustment!A:H,7,0),"")</f>
        <v/>
      </c>
      <c r="M5" s="26"/>
      <c r="N5" s="26"/>
      <c r="O5" s="26"/>
      <c r="P5" s="27">
        <f>IFERROR(VLOOKUP(parameter!C5,process_machine_man!A:F,6,0),"")</f>
        <v>11</v>
      </c>
      <c r="Q5" s="28">
        <f>TIME(0,0,IFERROR(VLOOKUP(P5,process_machine_man!F:G,2,0),0))</f>
        <v>0</v>
      </c>
      <c r="R5" s="4"/>
    </row>
    <row r="6" spans="1:18" ht="14.5" customHeight="1" x14ac:dyDescent="0.2">
      <c r="A6" s="64"/>
      <c r="B6" s="25" t="s">
        <v>5</v>
      </c>
      <c r="C6" s="25" t="s">
        <v>6</v>
      </c>
      <c r="D6" s="25" t="s">
        <v>387</v>
      </c>
      <c r="E6" s="25" t="s">
        <v>405</v>
      </c>
      <c r="F6" s="25" t="str">
        <f t="shared" si="0"/>
        <v>ns=2; s=CG_Sheeting.CG_Sheeting.dbInterface_Bosch.FromBosch.rExtruderSpeed</v>
      </c>
      <c r="G6" s="25" t="s">
        <v>364</v>
      </c>
      <c r="H6" s="25" t="s">
        <v>236</v>
      </c>
      <c r="I6" s="45" t="str">
        <f>IFERROR(VLOOKUP(B6,adjustment!A:C,2,0),"")</f>
        <v/>
      </c>
      <c r="J6" s="45" t="str">
        <f>IFERROR(VLOOKUP(B6,adjustment!A:C,3,0),"")</f>
        <v/>
      </c>
      <c r="K6" s="45" t="str">
        <f>IFERROR(VLOOKUP(B6,adjustment!A:H,6,0),"")</f>
        <v/>
      </c>
      <c r="L6" s="45" t="str">
        <f>IFERROR(VLOOKUP(B6,adjustment!A:H,7,0),"")</f>
        <v/>
      </c>
      <c r="M6" s="26"/>
      <c r="N6" s="26"/>
      <c r="O6" s="26"/>
      <c r="P6" s="27">
        <f>IFERROR(VLOOKUP(parameter!C6,process_machine_man!A:F,6,0),"")</f>
        <v>1</v>
      </c>
      <c r="Q6" s="28">
        <f>TIME(0,0,IFERROR(VLOOKUP(P6,process_machine_man!F:G,2,0),0))</f>
        <v>6.9444444444444447E-4</v>
      </c>
      <c r="R6" s="4" t="s">
        <v>314</v>
      </c>
    </row>
    <row r="7" spans="1:18" ht="14.5" customHeight="1" x14ac:dyDescent="0.2">
      <c r="A7" s="64"/>
      <c r="B7" s="25" t="s">
        <v>7</v>
      </c>
      <c r="C7" s="25" t="s">
        <v>6</v>
      </c>
      <c r="D7" s="25" t="s">
        <v>387</v>
      </c>
      <c r="E7" s="25" t="s">
        <v>406</v>
      </c>
      <c r="F7" s="25" t="str">
        <f t="shared" si="0"/>
        <v>ns=2; s=CG_Sheeting.CG_Sheeting.dbHMI.Bosch.TNK_BoschLevel.Status.rLevel</v>
      </c>
      <c r="G7" s="25" t="s">
        <v>364</v>
      </c>
      <c r="H7" s="25" t="s">
        <v>236</v>
      </c>
      <c r="I7" s="45" t="str">
        <f>IFERROR(VLOOKUP(B7,adjustment!A:C,2,0),"")</f>
        <v/>
      </c>
      <c r="J7" s="45" t="str">
        <f>IFERROR(VLOOKUP(B7,adjustment!A:C,3,0),"")</f>
        <v/>
      </c>
      <c r="K7" s="45" t="str">
        <f>IFERROR(VLOOKUP(B7,adjustment!A:H,6,0),"")</f>
        <v/>
      </c>
      <c r="L7" s="45" t="str">
        <f>IFERROR(VLOOKUP(B7,adjustment!A:H,7,0),"")</f>
        <v/>
      </c>
      <c r="M7" s="26">
        <v>154.98493999999999</v>
      </c>
      <c r="N7" s="26"/>
      <c r="O7" s="26"/>
      <c r="P7" s="27">
        <f>IFERROR(VLOOKUP(parameter!C7,process_machine_man!A:F,6,0),"")</f>
        <v>1</v>
      </c>
      <c r="Q7" s="28">
        <f>TIME(0,0,IFERROR(VLOOKUP(P7,process_machine_man!F:G,2,0),0))</f>
        <v>6.9444444444444447E-4</v>
      </c>
      <c r="R7" s="4"/>
    </row>
    <row r="8" spans="1:18" ht="14.5" customHeight="1" x14ac:dyDescent="0.2">
      <c r="A8" s="64"/>
      <c r="B8" s="25" t="s">
        <v>20</v>
      </c>
      <c r="C8" s="25" t="s">
        <v>21</v>
      </c>
      <c r="D8" s="25" t="s">
        <v>387</v>
      </c>
      <c r="E8" s="25" t="s">
        <v>407</v>
      </c>
      <c r="F8" s="25" t="str">
        <f t="shared" si="0"/>
        <v>ns=2; s=CG_Sheeting.CG_Sheeting.dbHMI.Sheeting.SRV_1stSizing.rActualVelocityRPM</v>
      </c>
      <c r="G8" s="25" t="s">
        <v>519</v>
      </c>
      <c r="H8" s="25" t="s">
        <v>236</v>
      </c>
      <c r="I8" s="45" t="str">
        <f>IFERROR(VLOOKUP(B8,adjustment!A:C,2,0),"")</f>
        <v>-</v>
      </c>
      <c r="J8" s="45">
        <f>IFERROR(VLOOKUP(B8,adjustment!A:C,3,0),"")</f>
        <v>4</v>
      </c>
      <c r="K8" s="45">
        <f>IFERROR(VLOOKUP(B8,adjustment!A:H,6,0),"")</f>
        <v>0.5</v>
      </c>
      <c r="L8" s="45">
        <f>IFERROR(VLOOKUP(B8,adjustment!A:H,7,0),"")</f>
        <v>0.1</v>
      </c>
      <c r="M8" s="26">
        <v>78.658317999999994</v>
      </c>
      <c r="N8" s="26">
        <v>83.86</v>
      </c>
      <c r="O8" s="26">
        <v>78.66</v>
      </c>
      <c r="P8" s="27">
        <f>IFERROR(VLOOKUP(parameter!C8,process_machine_man!A:F,6,0),"")</f>
        <v>4</v>
      </c>
      <c r="Q8" s="28">
        <f>TIME(0,0,IFERROR(VLOOKUP(P8,process_machine_man!F:G,2,0),0))</f>
        <v>4.6296296296296298E-4</v>
      </c>
      <c r="R8" s="4" t="s">
        <v>313</v>
      </c>
    </row>
    <row r="9" spans="1:18" ht="14.5" customHeight="1" x14ac:dyDescent="0.2">
      <c r="A9" s="64"/>
      <c r="B9" s="56" t="s">
        <v>23</v>
      </c>
      <c r="C9" s="25" t="s">
        <v>24</v>
      </c>
      <c r="D9" s="25" t="s">
        <v>387</v>
      </c>
      <c r="E9" s="25" t="s">
        <v>408</v>
      </c>
      <c r="F9" s="25" t="str">
        <f t="shared" si="0"/>
        <v>ns=2; s=CG_Sheeting.CG_Sheeting.dbHMI.Sheeting.SRV_2ndSizing.rActualVelocityRPM</v>
      </c>
      <c r="G9" s="25" t="s">
        <v>519</v>
      </c>
      <c r="H9" s="25" t="s">
        <v>236</v>
      </c>
      <c r="I9" s="45" t="str">
        <f>IFERROR(VLOOKUP(B9,adjustment!A:C,2,0),"")</f>
        <v>-</v>
      </c>
      <c r="J9" s="45">
        <f>IFERROR(VLOOKUP(B9,adjustment!A:C,3,0),"")</f>
        <v>4</v>
      </c>
      <c r="K9" s="45">
        <f>IFERROR(VLOOKUP(B9,adjustment!A:H,6,0),"")</f>
        <v>0.5</v>
      </c>
      <c r="L9" s="45">
        <f>IFERROR(VLOOKUP(B9,adjustment!A:H,7,0),"")</f>
        <v>0.1</v>
      </c>
      <c r="M9" s="26">
        <v>111.76742</v>
      </c>
      <c r="N9" s="26">
        <v>122.56</v>
      </c>
      <c r="O9" s="26">
        <v>111.76</v>
      </c>
      <c r="P9" s="27">
        <f>IFERROR(VLOOKUP(parameter!C9,process_machine_man!A:F,6,0),"")</f>
        <v>5</v>
      </c>
      <c r="Q9" s="28">
        <f>TIME(0,0,IFERROR(VLOOKUP(P9,process_machine_man!F:G,2,0),0))</f>
        <v>4.5138888888888887E-4</v>
      </c>
      <c r="R9" s="4" t="s">
        <v>312</v>
      </c>
    </row>
    <row r="10" spans="1:18" ht="14.5" customHeight="1" x14ac:dyDescent="0.2">
      <c r="A10" s="64"/>
      <c r="B10" s="56" t="s">
        <v>26</v>
      </c>
      <c r="C10" s="25" t="s">
        <v>27</v>
      </c>
      <c r="D10" s="25" t="s">
        <v>387</v>
      </c>
      <c r="E10" s="25" t="s">
        <v>409</v>
      </c>
      <c r="F10" s="25" t="str">
        <f t="shared" si="0"/>
        <v>ns=2; s=CG_Sheeting.CG_Sheeting.dbHMI.Sheeting.SRV_3rdSizing.rActualVelocityRPM</v>
      </c>
      <c r="G10" s="25" t="s">
        <v>519</v>
      </c>
      <c r="H10" s="25" t="s">
        <v>236</v>
      </c>
      <c r="I10" s="45" t="str">
        <f>IFERROR(VLOOKUP(B10,adjustment!A:C,2,0),"")</f>
        <v>-</v>
      </c>
      <c r="J10" s="45">
        <f>IFERROR(VLOOKUP(B10,adjustment!A:C,3,0),"")</f>
        <v>4</v>
      </c>
      <c r="K10" s="45">
        <f>IFERROR(VLOOKUP(B10,adjustment!A:H,6,0),"")</f>
        <v>0.5</v>
      </c>
      <c r="L10" s="45">
        <f>IFERROR(VLOOKUP(B10,adjustment!A:H,7,0),"")</f>
        <v>0.1</v>
      </c>
      <c r="M10" s="26">
        <v>128.86021</v>
      </c>
      <c r="N10" s="26">
        <v>141.76</v>
      </c>
      <c r="O10" s="26">
        <v>130.16</v>
      </c>
      <c r="P10" s="27">
        <f>IFERROR(VLOOKUP(parameter!C10,process_machine_man!A:F,6,0),"")</f>
        <v>6</v>
      </c>
      <c r="Q10" s="28">
        <f>TIME(0,0,IFERROR(VLOOKUP(P10,process_machine_man!F:G,2,0),0))</f>
        <v>4.3981481481481481E-4</v>
      </c>
      <c r="R10" s="4"/>
    </row>
    <row r="11" spans="1:18" ht="14.5" customHeight="1" x14ac:dyDescent="0.2">
      <c r="A11" s="64"/>
      <c r="B11" s="25" t="s">
        <v>8</v>
      </c>
      <c r="C11" s="25" t="s">
        <v>9</v>
      </c>
      <c r="D11" s="25" t="s">
        <v>387</v>
      </c>
      <c r="E11" s="25" t="s">
        <v>410</v>
      </c>
      <c r="F11" s="25" t="str">
        <f t="shared" si="0"/>
        <v>ns=2; s=CG_Sheeting.CG_Sheeting.dbHMI.Proform.VFD_Lower_PowderBelt.rACTUAL_SPEED</v>
      </c>
      <c r="G11" s="25" t="s">
        <v>364</v>
      </c>
      <c r="H11" s="25" t="s">
        <v>236</v>
      </c>
      <c r="I11" s="45" t="str">
        <f>IFERROR(VLOOKUP(B11,adjustment!A:C,2,0),"")</f>
        <v/>
      </c>
      <c r="J11" s="45" t="str">
        <f>IFERROR(VLOOKUP(B11,adjustment!A:C,3,0),"")</f>
        <v/>
      </c>
      <c r="K11" s="45" t="str">
        <f>IFERROR(VLOOKUP(B11,adjustment!A:H,6,0),"")</f>
        <v/>
      </c>
      <c r="L11" s="45" t="str">
        <f>IFERROR(VLOOKUP(B11,adjustment!A:H,7,0),"")</f>
        <v/>
      </c>
      <c r="M11" s="26">
        <v>35.396445999999997</v>
      </c>
      <c r="N11" s="26">
        <v>45</v>
      </c>
      <c r="O11" s="26">
        <v>45</v>
      </c>
      <c r="P11" s="27">
        <f>IFERROR(VLOOKUP(parameter!C11,process_machine_man!A:F,6,0),"")</f>
        <v>2</v>
      </c>
      <c r="Q11" s="28">
        <f>TIME(0,0,IFERROR(VLOOKUP(P11,process_machine_man!F:G,2,0),0))</f>
        <v>5.9027777777777778E-4</v>
      </c>
      <c r="R11" s="4"/>
    </row>
    <row r="12" spans="1:18" ht="14.5" customHeight="1" x14ac:dyDescent="0.2">
      <c r="A12" s="64"/>
      <c r="B12" s="25" t="s">
        <v>10</v>
      </c>
      <c r="C12" s="25" t="s">
        <v>9</v>
      </c>
      <c r="D12" s="25" t="s">
        <v>387</v>
      </c>
      <c r="E12" s="25" t="s">
        <v>411</v>
      </c>
      <c r="F12" s="25" t="str">
        <f t="shared" si="0"/>
        <v>ns=2; s=CG_Sheeting.CG_Sheeting.dbHMI.Proform.VFD_LowerApplicator.rACTUAL_SPEED</v>
      </c>
      <c r="G12" s="25" t="s">
        <v>364</v>
      </c>
      <c r="H12" s="25" t="s">
        <v>236</v>
      </c>
      <c r="I12" s="45" t="str">
        <f>IFERROR(VLOOKUP(B12,adjustment!A:C,2,0),"")</f>
        <v/>
      </c>
      <c r="J12" s="45" t="str">
        <f>IFERROR(VLOOKUP(B12,adjustment!A:C,3,0),"")</f>
        <v/>
      </c>
      <c r="K12" s="45" t="str">
        <f>IFERROR(VLOOKUP(B12,adjustment!A:H,6,0),"")</f>
        <v/>
      </c>
      <c r="L12" s="45" t="str">
        <f>IFERROR(VLOOKUP(B12,adjustment!A:H,7,0),"")</f>
        <v/>
      </c>
      <c r="M12" s="26">
        <v>62.924984000000002</v>
      </c>
      <c r="N12" s="26">
        <v>55</v>
      </c>
      <c r="O12" s="26">
        <v>80</v>
      </c>
      <c r="P12" s="27">
        <f>IFERROR(VLOOKUP(parameter!C12,process_machine_man!A:F,6,0),"")</f>
        <v>2</v>
      </c>
      <c r="Q12" s="28">
        <f>TIME(0,0,IFERROR(VLOOKUP(P12,process_machine_man!F:G,2,0),0))</f>
        <v>5.9027777777777778E-4</v>
      </c>
    </row>
    <row r="13" spans="1:18" ht="14.5" customHeight="1" x14ac:dyDescent="0.2">
      <c r="A13" s="64"/>
      <c r="B13" s="25" t="s">
        <v>11</v>
      </c>
      <c r="C13" s="25" t="s">
        <v>9</v>
      </c>
      <c r="D13" s="25" t="s">
        <v>387</v>
      </c>
      <c r="E13" s="25" t="s">
        <v>412</v>
      </c>
      <c r="F13" s="25" t="str">
        <f t="shared" si="0"/>
        <v>ns=2; s=CG_Sheeting.CG_Sheeting.dbHMI.Proform.VFD_LowerAuger.rACTUAL_SPEED</v>
      </c>
      <c r="G13" s="25" t="s">
        <v>364</v>
      </c>
      <c r="H13" s="25" t="s">
        <v>236</v>
      </c>
      <c r="I13" s="45" t="str">
        <f>IFERROR(VLOOKUP(B13,adjustment!A:C,2,0),"")</f>
        <v/>
      </c>
      <c r="J13" s="45" t="str">
        <f>IFERROR(VLOOKUP(B13,adjustment!A:C,3,0),"")</f>
        <v/>
      </c>
      <c r="K13" s="45" t="str">
        <f>IFERROR(VLOOKUP(B13,adjustment!A:H,6,0),"")</f>
        <v/>
      </c>
      <c r="L13" s="45" t="str">
        <f>IFERROR(VLOOKUP(B13,adjustment!A:H,7,0),"")</f>
        <v/>
      </c>
      <c r="M13" s="26">
        <v>85.796249000000003</v>
      </c>
      <c r="N13" s="26">
        <v>100</v>
      </c>
      <c r="O13" s="26">
        <v>90</v>
      </c>
      <c r="P13" s="27">
        <f>IFERROR(VLOOKUP(parameter!C13,process_machine_man!A:F,6,0),"")</f>
        <v>2</v>
      </c>
      <c r="Q13" s="28">
        <f>TIME(0,0,IFERROR(VLOOKUP(P13,process_machine_man!F:G,2,0),0))</f>
        <v>5.9027777777777778E-4</v>
      </c>
      <c r="R13" s="4"/>
    </row>
    <row r="14" spans="1:18" ht="14.5" customHeight="1" x14ac:dyDescent="0.2">
      <c r="A14" s="64"/>
      <c r="B14" s="25" t="s">
        <v>12</v>
      </c>
      <c r="C14" s="25" t="s">
        <v>9</v>
      </c>
      <c r="D14" s="25" t="s">
        <v>387</v>
      </c>
      <c r="E14" s="25" t="s">
        <v>413</v>
      </c>
      <c r="F14" s="25" t="str">
        <f t="shared" si="0"/>
        <v>ns=2; s=CG_Sheeting.CG_Sheeting.dbHMI.Proform.VFD_Upper_PowderBelt.rACTUAL_SPEED</v>
      </c>
      <c r="G14" s="25" t="s">
        <v>364</v>
      </c>
      <c r="H14" s="25" t="s">
        <v>236</v>
      </c>
      <c r="I14" s="45" t="str">
        <f>IFERROR(VLOOKUP(B14,adjustment!A:C,2,0),"")</f>
        <v/>
      </c>
      <c r="J14" s="45" t="str">
        <f>IFERROR(VLOOKUP(B14,adjustment!A:C,3,0),"")</f>
        <v/>
      </c>
      <c r="K14" s="45" t="str">
        <f>IFERROR(VLOOKUP(B14,adjustment!A:H,6,0),"")</f>
        <v/>
      </c>
      <c r="L14" s="45" t="str">
        <f>IFERROR(VLOOKUP(B14,adjustment!A:H,7,0),"")</f>
        <v/>
      </c>
      <c r="M14" s="26">
        <v>87.999756000000005</v>
      </c>
      <c r="N14" s="26">
        <v>90</v>
      </c>
      <c r="O14" s="26">
        <v>87</v>
      </c>
      <c r="P14" s="27">
        <f>IFERROR(VLOOKUP(parameter!C14,process_machine_man!A:F,6,0),"")</f>
        <v>2</v>
      </c>
      <c r="Q14" s="28">
        <f>TIME(0,0,IFERROR(VLOOKUP(P14,process_machine_man!F:G,2,0),0))</f>
        <v>5.9027777777777778E-4</v>
      </c>
      <c r="R14" s="4"/>
    </row>
    <row r="15" spans="1:18" ht="14.5" customHeight="1" x14ac:dyDescent="0.2">
      <c r="A15" s="64"/>
      <c r="B15" s="25" t="s">
        <v>13</v>
      </c>
      <c r="C15" s="25" t="s">
        <v>9</v>
      </c>
      <c r="D15" s="25" t="s">
        <v>387</v>
      </c>
      <c r="E15" s="25" t="s">
        <v>414</v>
      </c>
      <c r="F15" s="25" t="str">
        <f t="shared" si="0"/>
        <v>ns=2; s=CG_Sheeting.CG_Sheeting.dbHMI.Proform.VFD_UpperApplicator.rACTUAL_SPEED</v>
      </c>
      <c r="G15" s="25" t="s">
        <v>364</v>
      </c>
      <c r="H15" s="25" t="s">
        <v>236</v>
      </c>
      <c r="I15" s="45" t="str">
        <f>IFERROR(VLOOKUP(B15,adjustment!A:C,2,0),"")</f>
        <v/>
      </c>
      <c r="J15" s="45" t="str">
        <f>IFERROR(VLOOKUP(B15,adjustment!A:C,3,0),"")</f>
        <v/>
      </c>
      <c r="K15" s="45" t="str">
        <f>IFERROR(VLOOKUP(B15,adjustment!A:H,6,0),"")</f>
        <v/>
      </c>
      <c r="L15" s="45" t="str">
        <f>IFERROR(VLOOKUP(B15,adjustment!A:H,7,0),"")</f>
        <v/>
      </c>
      <c r="M15" s="26">
        <v>56.637977999999997</v>
      </c>
      <c r="N15" s="26">
        <v>66</v>
      </c>
      <c r="O15" s="26">
        <v>72</v>
      </c>
      <c r="P15" s="27">
        <f>IFERROR(VLOOKUP(parameter!C15,process_machine_man!A:F,6,0),"")</f>
        <v>2</v>
      </c>
      <c r="Q15" s="28">
        <f>TIME(0,0,IFERROR(VLOOKUP(P15,process_machine_man!F:G,2,0),0))</f>
        <v>5.9027777777777778E-4</v>
      </c>
      <c r="R15" s="4"/>
    </row>
    <row r="16" spans="1:18" ht="14.5" customHeight="1" x14ac:dyDescent="0.2">
      <c r="A16" s="64"/>
      <c r="B16" s="25" t="s">
        <v>14</v>
      </c>
      <c r="C16" s="25" t="s">
        <v>9</v>
      </c>
      <c r="D16" s="25" t="s">
        <v>387</v>
      </c>
      <c r="E16" s="25" t="s">
        <v>415</v>
      </c>
      <c r="F16" s="25" t="str">
        <f t="shared" si="0"/>
        <v>ns=2; s=CG_Sheeting.CG_Sheeting.dbHMI.Proform.VFD_UpperAuger.rACTUAL_SPEED</v>
      </c>
      <c r="G16" s="25" t="s">
        <v>364</v>
      </c>
      <c r="H16" s="25" t="s">
        <v>236</v>
      </c>
      <c r="I16" s="45" t="str">
        <f>IFERROR(VLOOKUP(B16,adjustment!A:C,2,0),"")</f>
        <v/>
      </c>
      <c r="J16" s="45" t="str">
        <f>IFERROR(VLOOKUP(B16,adjustment!A:C,3,0),"")</f>
        <v/>
      </c>
      <c r="K16" s="45" t="str">
        <f>IFERROR(VLOOKUP(B16,adjustment!A:H,6,0),"")</f>
        <v/>
      </c>
      <c r="L16" s="45" t="str">
        <f>IFERROR(VLOOKUP(B16,adjustment!A:H,7,0),"")</f>
        <v/>
      </c>
      <c r="M16" s="26">
        <v>70.792891999999995</v>
      </c>
      <c r="N16" s="26">
        <v>78</v>
      </c>
      <c r="O16" s="26">
        <v>90</v>
      </c>
      <c r="P16" s="27">
        <f>IFERROR(VLOOKUP(parameter!C16,process_machine_man!A:F,6,0),"")</f>
        <v>2</v>
      </c>
      <c r="Q16" s="28">
        <f>TIME(0,0,IFERROR(VLOOKUP(P16,process_machine_man!F:G,2,0),0))</f>
        <v>5.9027777777777778E-4</v>
      </c>
      <c r="R16" s="4"/>
    </row>
    <row r="17" spans="1:18" ht="14.5" customHeight="1" x14ac:dyDescent="0.2">
      <c r="A17" s="64"/>
      <c r="B17" s="25" t="s">
        <v>15</v>
      </c>
      <c r="C17" s="25" t="s">
        <v>9</v>
      </c>
      <c r="D17" s="25" t="s">
        <v>387</v>
      </c>
      <c r="E17" s="25" t="s">
        <v>416</v>
      </c>
      <c r="F17" s="25" t="str">
        <f t="shared" si="0"/>
        <v>ns=2; s=CG_Sheeting.CG_Sheeting.dbHMI.Proform.VFD_UpperAgitator.rACTUAL_SPEED</v>
      </c>
      <c r="G17" s="25" t="s">
        <v>358</v>
      </c>
      <c r="H17" s="25" t="s">
        <v>236</v>
      </c>
      <c r="I17" s="45" t="str">
        <f>IFERROR(VLOOKUP(B17,adjustment!A:C,2,0),"")</f>
        <v/>
      </c>
      <c r="J17" s="45" t="str">
        <f>IFERROR(VLOOKUP(B17,adjustment!A:C,3,0),"")</f>
        <v/>
      </c>
      <c r="K17" s="45" t="str">
        <f>IFERROR(VLOOKUP(B17,adjustment!A:H,6,0),"")</f>
        <v/>
      </c>
      <c r="L17" s="45" t="str">
        <f>IFERROR(VLOOKUP(B17,adjustment!A:H,7,0),"")</f>
        <v/>
      </c>
      <c r="M17" s="26">
        <v>87.999756000000005</v>
      </c>
      <c r="N17" s="26"/>
      <c r="O17" s="26"/>
      <c r="P17" s="27">
        <f>IFERROR(VLOOKUP(parameter!C17,process_machine_man!A:F,6,0),"")</f>
        <v>2</v>
      </c>
      <c r="Q17" s="28">
        <f>TIME(0,0,IFERROR(VLOOKUP(P17,process_machine_man!F:G,2,0),0))</f>
        <v>5.9027777777777778E-4</v>
      </c>
      <c r="R17" s="4"/>
    </row>
    <row r="18" spans="1:18" ht="14.5" customHeight="1" x14ac:dyDescent="0.2">
      <c r="A18" s="64"/>
      <c r="B18" s="25" t="s">
        <v>16</v>
      </c>
      <c r="C18" s="25" t="s">
        <v>9</v>
      </c>
      <c r="D18" s="25" t="s">
        <v>387</v>
      </c>
      <c r="E18" s="25" t="s">
        <v>417</v>
      </c>
      <c r="F18" s="25" t="str">
        <f t="shared" si="0"/>
        <v>ns=2; s=CG_Sheeting.CG_Sheeting.dbHMI.Proform.VFD_LowerAgitator.rACTUAL_SPEED</v>
      </c>
      <c r="G18" s="25" t="s">
        <v>358</v>
      </c>
      <c r="H18" s="25" t="s">
        <v>236</v>
      </c>
      <c r="I18" s="45" t="str">
        <f>IFERROR(VLOOKUP(B18,adjustment!A:C,2,0),"")</f>
        <v/>
      </c>
      <c r="J18" s="45" t="str">
        <f>IFERROR(VLOOKUP(B18,adjustment!A:C,3,0),"")</f>
        <v/>
      </c>
      <c r="K18" s="45" t="str">
        <f>IFERROR(VLOOKUP(B18,adjustment!A:H,6,0),"")</f>
        <v/>
      </c>
      <c r="L18" s="45" t="str">
        <f>IFERROR(VLOOKUP(B18,adjustment!A:H,7,0),"")</f>
        <v/>
      </c>
      <c r="M18" s="26">
        <v>56.637977999999997</v>
      </c>
      <c r="N18" s="26"/>
      <c r="O18" s="26"/>
      <c r="P18" s="27">
        <f>IFERROR(VLOOKUP(parameter!C18,process_machine_man!A:F,6,0),"")</f>
        <v>2</v>
      </c>
      <c r="Q18" s="28">
        <f>TIME(0,0,IFERROR(VLOOKUP(P18,process_machine_man!F:G,2,0),0))</f>
        <v>5.9027777777777778E-4</v>
      </c>
      <c r="R18" s="4"/>
    </row>
    <row r="19" spans="1:18" ht="14.5" customHeight="1" x14ac:dyDescent="0.2">
      <c r="A19" s="64"/>
      <c r="B19" s="25" t="s">
        <v>17</v>
      </c>
      <c r="C19" s="25" t="s">
        <v>9</v>
      </c>
      <c r="D19" s="25" t="s">
        <v>387</v>
      </c>
      <c r="E19" s="25" t="s">
        <v>418</v>
      </c>
      <c r="F19" s="25" t="str">
        <f t="shared" si="0"/>
        <v>ns=2; s=CG_Sheeting.CG_Sheeting.dbHMI.Proform.VFD_PowderReturnConv.rACTUAL_SPEED</v>
      </c>
      <c r="G19" s="25" t="s">
        <v>358</v>
      </c>
      <c r="H19" s="25" t="s">
        <v>236</v>
      </c>
      <c r="I19" s="45" t="str">
        <f>IFERROR(VLOOKUP(B19,adjustment!A:C,2,0),"")</f>
        <v/>
      </c>
      <c r="J19" s="45" t="str">
        <f>IFERROR(VLOOKUP(B19,adjustment!A:C,3,0),"")</f>
        <v/>
      </c>
      <c r="K19" s="45" t="str">
        <f>IFERROR(VLOOKUP(B19,adjustment!A:H,6,0),"")</f>
        <v/>
      </c>
      <c r="L19" s="45" t="str">
        <f>IFERROR(VLOOKUP(B19,adjustment!A:H,7,0),"")</f>
        <v/>
      </c>
      <c r="M19" s="26">
        <v>70.792891999999995</v>
      </c>
      <c r="N19" s="26"/>
      <c r="O19" s="26"/>
      <c r="P19" s="27">
        <f>IFERROR(VLOOKUP(parameter!C19,process_machine_man!A:F,6,0),"")</f>
        <v>2</v>
      </c>
      <c r="Q19" s="28">
        <f>TIME(0,0,IFERROR(VLOOKUP(P19,process_machine_man!F:G,2,0),0))</f>
        <v>5.9027777777777778E-4</v>
      </c>
      <c r="R19" s="4"/>
    </row>
    <row r="20" spans="1:18" ht="14.5" customHeight="1" x14ac:dyDescent="0.2">
      <c r="A20" s="64"/>
      <c r="B20" s="56" t="s">
        <v>18</v>
      </c>
      <c r="C20" s="25" t="s">
        <v>92</v>
      </c>
      <c r="D20" s="25" t="s">
        <v>387</v>
      </c>
      <c r="E20" s="25" t="s">
        <v>419</v>
      </c>
      <c r="F20" s="25" t="str">
        <f t="shared" si="0"/>
        <v>ns=2; s=CG_Sheeting.CG_Sheeting.dbHMI.Sheeting.SRV_BullRoll.rActualVelocityRPM</v>
      </c>
      <c r="G20" s="25" t="s">
        <v>519</v>
      </c>
      <c r="H20" s="25" t="s">
        <v>236</v>
      </c>
      <c r="I20" s="45" t="str">
        <f>IFERROR(VLOOKUP(B20,adjustment!A:C,2,0),"")</f>
        <v>-</v>
      </c>
      <c r="J20" s="45">
        <f>IFERROR(VLOOKUP(B20,adjustment!A:C,3,0),"")</f>
        <v>4</v>
      </c>
      <c r="K20" s="45">
        <f>IFERROR(VLOOKUP(B20,adjustment!A:H,6,0),"")</f>
        <v>0.5</v>
      </c>
      <c r="L20" s="45">
        <f>IFERROR(VLOOKUP(B20,adjustment!A:H,7,0),"")</f>
        <v>0.1</v>
      </c>
      <c r="M20" s="26">
        <v>21.840246</v>
      </c>
      <c r="N20" s="26">
        <v>23.96</v>
      </c>
      <c r="O20" s="26">
        <v>21.66</v>
      </c>
      <c r="P20" s="27">
        <f>IFERROR(VLOOKUP(parameter!C20,process_machine_man!A:F,6,0),"")</f>
        <v>3</v>
      </c>
      <c r="Q20" s="28">
        <f>TIME(0,0,IFERROR(VLOOKUP(P20,process_machine_man!F:G,2,0),0))</f>
        <v>4.861111111111111E-4</v>
      </c>
      <c r="R20" s="4"/>
    </row>
    <row r="21" spans="1:18" ht="14.5" customHeight="1" x14ac:dyDescent="0.2">
      <c r="A21" s="64"/>
      <c r="B21" s="25" t="s">
        <v>19</v>
      </c>
      <c r="C21" s="25" t="s">
        <v>92</v>
      </c>
      <c r="D21" s="25" t="s">
        <v>387</v>
      </c>
      <c r="E21" s="25" t="s">
        <v>420</v>
      </c>
      <c r="F21" s="25" t="str">
        <f t="shared" si="0"/>
        <v>ns=2; s=CG_Sheeting.CG_Sheeting.dbHMI.Sheeting.SRV_GapBullRoll.rActualPosition_inches</v>
      </c>
      <c r="G21" s="25" t="s">
        <v>519</v>
      </c>
      <c r="H21" s="25" t="s">
        <v>236</v>
      </c>
      <c r="I21" s="45" t="str">
        <f>IFERROR(VLOOKUP(B21,adjustment!A:C,2,0),"")</f>
        <v/>
      </c>
      <c r="J21" s="45" t="str">
        <f>IFERROR(VLOOKUP(B21,adjustment!A:C,3,0),"")</f>
        <v/>
      </c>
      <c r="K21" s="45" t="str">
        <f>IFERROR(VLOOKUP(B21,adjustment!A:H,6,0),"")</f>
        <v/>
      </c>
      <c r="L21" s="45" t="str">
        <f>IFERROR(VLOOKUP(B21,adjustment!A:H,7,0),"")</f>
        <v/>
      </c>
      <c r="M21" s="26">
        <v>0.23275261</v>
      </c>
      <c r="N21" s="26">
        <v>0.222</v>
      </c>
      <c r="O21" s="26">
        <v>0.23200000000000001</v>
      </c>
      <c r="P21" s="27">
        <f>IFERROR(VLOOKUP(parameter!C21,process_machine_man!A:F,6,0),"")</f>
        <v>3</v>
      </c>
      <c r="Q21" s="28">
        <f>TIME(0,0,IFERROR(VLOOKUP(P21,process_machine_man!F:G,2,0),0))</f>
        <v>4.861111111111111E-4</v>
      </c>
      <c r="R21" s="4"/>
    </row>
    <row r="22" spans="1:18" ht="14.5" customHeight="1" x14ac:dyDescent="0.2">
      <c r="A22" s="64"/>
      <c r="B22" s="25" t="s">
        <v>101</v>
      </c>
      <c r="C22" s="25" t="s">
        <v>9</v>
      </c>
      <c r="D22" s="25" t="s">
        <v>388</v>
      </c>
      <c r="E22" s="25" t="s">
        <v>421</v>
      </c>
      <c r="F22" s="25" t="str">
        <f t="shared" si="0"/>
        <v>ns=2; s=CG_Sheeting.CG_Sheeting.dbHMI.Proform.VFD_UpperAgitator.rAUTO_SPEED_SP</v>
      </c>
      <c r="G22" s="25" t="s">
        <v>364</v>
      </c>
      <c r="H22" s="25" t="s">
        <v>236</v>
      </c>
      <c r="I22" s="45" t="str">
        <f>IFERROR(VLOOKUP(B22,adjustment!A:C,2,0),"")</f>
        <v/>
      </c>
      <c r="J22" s="45" t="str">
        <f>IFERROR(VLOOKUP(B22,adjustment!A:C,3,0),"")</f>
        <v/>
      </c>
      <c r="K22" s="45" t="str">
        <f>IFERROR(VLOOKUP(B22,adjustment!A:H,6,0),"")</f>
        <v/>
      </c>
      <c r="L22" s="45" t="str">
        <f>IFERROR(VLOOKUP(B22,adjustment!A:H,7,0),"")</f>
        <v/>
      </c>
      <c r="M22" s="26"/>
      <c r="N22" s="26"/>
      <c r="O22" s="26"/>
      <c r="P22" s="27">
        <f>IFERROR(VLOOKUP(parameter!C22,process_machine_man!A:F,6,0),"")</f>
        <v>2</v>
      </c>
      <c r="Q22" s="28">
        <f>TIME(0,0,IFERROR(VLOOKUP(P22,process_machine_man!F:G,2,0),0))</f>
        <v>5.9027777777777778E-4</v>
      </c>
      <c r="R22" s="4"/>
    </row>
    <row r="23" spans="1:18" x14ac:dyDescent="0.2">
      <c r="A23" s="64"/>
      <c r="B23" s="25" t="s">
        <v>102</v>
      </c>
      <c r="C23" s="25" t="s">
        <v>9</v>
      </c>
      <c r="D23" s="25" t="s">
        <v>388</v>
      </c>
      <c r="E23" s="25" t="s">
        <v>422</v>
      </c>
      <c r="F23" s="25" t="str">
        <f t="shared" si="0"/>
        <v>ns=2; s=CG_Sheeting.CG_Sheeting.dbHMI.Proform.VFD_LowerAgitator.rAUTO_SPEED_SP</v>
      </c>
      <c r="G23" s="25" t="s">
        <v>364</v>
      </c>
      <c r="H23" s="25" t="s">
        <v>236</v>
      </c>
      <c r="I23" s="45" t="str">
        <f>IFERROR(VLOOKUP(B23,adjustment!A:C,2,0),"")</f>
        <v/>
      </c>
      <c r="J23" s="45" t="str">
        <f>IFERROR(VLOOKUP(B23,adjustment!A:C,3,0),"")</f>
        <v/>
      </c>
      <c r="K23" s="45" t="str">
        <f>IFERROR(VLOOKUP(B23,adjustment!A:H,6,0),"")</f>
        <v/>
      </c>
      <c r="L23" s="45" t="str">
        <f>IFERROR(VLOOKUP(B23,adjustment!A:H,7,0),"")</f>
        <v/>
      </c>
      <c r="M23" s="26"/>
      <c r="N23" s="26"/>
      <c r="O23" s="26"/>
      <c r="P23" s="27">
        <f>IFERROR(VLOOKUP(parameter!C23,process_machine_man!A:F,6,0),"")</f>
        <v>2</v>
      </c>
      <c r="Q23" s="28">
        <f>TIME(0,0,IFERROR(VLOOKUP(P23,process_machine_man!F:G,2,0),0))</f>
        <v>5.9027777777777778E-4</v>
      </c>
      <c r="R23" s="4"/>
    </row>
    <row r="24" spans="1:18" x14ac:dyDescent="0.2">
      <c r="A24" s="64"/>
      <c r="B24" s="56" t="s">
        <v>33</v>
      </c>
      <c r="C24" s="25" t="s">
        <v>184</v>
      </c>
      <c r="D24" s="25" t="s">
        <v>387</v>
      </c>
      <c r="E24" s="25" t="s">
        <v>423</v>
      </c>
      <c r="F24" s="25" t="str">
        <f t="shared" si="0"/>
        <v>ns=2; s=CG_Sheeting.CG_Sheeting.dbHMI.Cooling.Variables.rDrum1InletTemp</v>
      </c>
      <c r="G24" s="25" t="s">
        <v>519</v>
      </c>
      <c r="H24" s="25" t="s">
        <v>236</v>
      </c>
      <c r="I24" s="45" t="str">
        <f>IFERROR(VLOOKUP(B24,adjustment!A:C,2,0),"")</f>
        <v/>
      </c>
      <c r="J24" s="45" t="str">
        <f>IFERROR(VLOOKUP(B24,adjustment!A:C,3,0),"")</f>
        <v/>
      </c>
      <c r="K24" s="45" t="str">
        <f>IFERROR(VLOOKUP(B24,adjustment!A:H,6,0),"")</f>
        <v/>
      </c>
      <c r="L24" s="45" t="str">
        <f>IFERROR(VLOOKUP(B24,adjustment!A:H,7,0),"")</f>
        <v/>
      </c>
      <c r="M24" s="26">
        <v>-21.140045000000001</v>
      </c>
      <c r="N24" s="26"/>
      <c r="O24" s="26"/>
      <c r="P24" s="27">
        <f>IFERROR(VLOOKUP(parameter!C24,process_machine_man!A:F,6,0),"")</f>
        <v>8</v>
      </c>
      <c r="Q24" s="28">
        <f>TIME(0,0,IFERROR(VLOOKUP(P24,process_machine_man!F:G,2,0),0))</f>
        <v>3.1250000000000001E-4</v>
      </c>
      <c r="R24" s="4"/>
    </row>
    <row r="25" spans="1:18" x14ac:dyDescent="0.2">
      <c r="A25" s="64"/>
      <c r="B25" s="25" t="s">
        <v>28</v>
      </c>
      <c r="C25" s="25" t="s">
        <v>27</v>
      </c>
      <c r="D25" s="25" t="s">
        <v>387</v>
      </c>
      <c r="E25" s="25" t="s">
        <v>435</v>
      </c>
      <c r="F25" s="25" t="str">
        <f t="shared" si="0"/>
        <v>ns=2; s=CG_Sheeting.CG_Sheeting.dbHMI.Sheeting.SRV_Gap3rdSizing.rActualPosition_inches</v>
      </c>
      <c r="G25" s="25" t="s">
        <v>518</v>
      </c>
      <c r="H25" s="25" t="s">
        <v>236</v>
      </c>
      <c r="I25" s="45" t="str">
        <f>IFERROR(VLOOKUP(B25,adjustment!A:C,2,0),"")</f>
        <v>+</v>
      </c>
      <c r="J25" s="45">
        <f>IFERROR(VLOOKUP(B25,adjustment!A:C,3,0),"")</f>
        <v>2</v>
      </c>
      <c r="K25" s="45">
        <f>IFERROR(VLOOKUP(B25,adjustment!A:H,6,0),"")</f>
        <v>1E-3</v>
      </c>
      <c r="L25" s="45">
        <f>IFERROR(VLOOKUP(B25,adjustment!A:H,7,0),"")</f>
        <v>0.1</v>
      </c>
      <c r="M25" s="26">
        <v>7.0668413999999999E-2</v>
      </c>
      <c r="N25" s="26">
        <v>6.5000000000000002E-2</v>
      </c>
      <c r="O25" s="26">
        <v>7.1999999999999995E-2</v>
      </c>
      <c r="P25" s="27">
        <f>IFERROR(VLOOKUP(parameter!C25,process_machine_man!A:F,6,0),"")</f>
        <v>6</v>
      </c>
      <c r="Q25" s="28">
        <f>TIME(0,0,IFERROR(VLOOKUP(P25,process_machine_man!F:G,2,0),0))</f>
        <v>4.3981481481481481E-4</v>
      </c>
      <c r="R25" s="4"/>
    </row>
    <row r="26" spans="1:18" x14ac:dyDescent="0.2">
      <c r="A26" s="64"/>
      <c r="B26" s="25" t="s">
        <v>103</v>
      </c>
      <c r="C26" s="25" t="s">
        <v>9</v>
      </c>
      <c r="D26" s="25" t="s">
        <v>388</v>
      </c>
      <c r="E26" s="25" t="s">
        <v>425</v>
      </c>
      <c r="F26" s="25" t="str">
        <f t="shared" si="0"/>
        <v>ns=2; s=CG_Sheeting.CG_Sheeting.dbHMI.Proform.VFD_PowderReturnConv.rAUTO_SPEED_SP</v>
      </c>
      <c r="G26" s="25" t="s">
        <v>358</v>
      </c>
      <c r="H26" s="25" t="s">
        <v>236</v>
      </c>
      <c r="I26" s="45" t="str">
        <f>IFERROR(VLOOKUP(B26,adjustment!A:C,2,0),"")</f>
        <v/>
      </c>
      <c r="J26" s="45" t="str">
        <f>IFERROR(VLOOKUP(B26,adjustment!A:C,3,0),"")</f>
        <v/>
      </c>
      <c r="K26" s="45" t="str">
        <f>IFERROR(VLOOKUP(B26,adjustment!A:H,6,0),"")</f>
        <v/>
      </c>
      <c r="L26" s="45" t="str">
        <f>IFERROR(VLOOKUP(B26,adjustment!A:H,7,0),"")</f>
        <v/>
      </c>
      <c r="M26" s="26"/>
      <c r="N26" s="26"/>
      <c r="O26" s="26"/>
      <c r="P26" s="27">
        <f>IFERROR(VLOOKUP(parameter!C26,process_machine_man!A:F,6,0),"")</f>
        <v>2</v>
      </c>
      <c r="Q26" s="28">
        <f>TIME(0,0,IFERROR(VLOOKUP(P26,process_machine_man!F:G,2,0),0))</f>
        <v>5.9027777777777778E-4</v>
      </c>
      <c r="R26" s="4"/>
    </row>
    <row r="27" spans="1:18" x14ac:dyDescent="0.2">
      <c r="A27" s="64"/>
      <c r="B27" s="25" t="s">
        <v>104</v>
      </c>
      <c r="C27" s="25" t="s">
        <v>9</v>
      </c>
      <c r="D27" s="25" t="s">
        <v>388</v>
      </c>
      <c r="E27" s="25" t="s">
        <v>426</v>
      </c>
      <c r="F27" s="25" t="str">
        <f t="shared" si="0"/>
        <v>ns=2; s=CG_Sheeting.CG_Sheeting.dbHMI.Proform.Variables.rUpperAugerRatio</v>
      </c>
      <c r="G27" s="25" t="s">
        <v>364</v>
      </c>
      <c r="H27" s="25" t="s">
        <v>236</v>
      </c>
      <c r="I27" s="45" t="str">
        <f>IFERROR(VLOOKUP(B27,adjustment!A:C,2,0),"")</f>
        <v/>
      </c>
      <c r="J27" s="45" t="str">
        <f>IFERROR(VLOOKUP(B27,adjustment!A:C,3,0),"")</f>
        <v/>
      </c>
      <c r="K27" s="45" t="str">
        <f>IFERROR(VLOOKUP(B27,adjustment!A:H,6,0),"")</f>
        <v/>
      </c>
      <c r="L27" s="45" t="str">
        <f>IFERROR(VLOOKUP(B27,adjustment!A:H,7,0),"")</f>
        <v/>
      </c>
      <c r="M27" s="26"/>
      <c r="N27" s="26"/>
      <c r="O27" s="26"/>
      <c r="P27" s="27">
        <f>IFERROR(VLOOKUP(parameter!C27,process_machine_man!A:F,6,0),"")</f>
        <v>2</v>
      </c>
      <c r="Q27" s="28">
        <f>TIME(0,0,IFERROR(VLOOKUP(P27,process_machine_man!F:G,2,0),0))</f>
        <v>5.9027777777777778E-4</v>
      </c>
      <c r="R27" s="4"/>
    </row>
    <row r="28" spans="1:18" x14ac:dyDescent="0.2">
      <c r="A28" s="64"/>
      <c r="B28" s="25" t="s">
        <v>105</v>
      </c>
      <c r="C28" s="25" t="s">
        <v>9</v>
      </c>
      <c r="D28" s="25" t="s">
        <v>388</v>
      </c>
      <c r="E28" s="25" t="s">
        <v>427</v>
      </c>
      <c r="F28" s="25" t="str">
        <f t="shared" si="0"/>
        <v>ns=2; s=CG_Sheeting.CG_Sheeting.dbHMI.Proform.Variables.rLowerAugerRatio</v>
      </c>
      <c r="G28" s="25" t="s">
        <v>364</v>
      </c>
      <c r="H28" s="25" t="s">
        <v>236</v>
      </c>
      <c r="I28" s="45" t="str">
        <f>IFERROR(VLOOKUP(B28,adjustment!A:C,2,0),"")</f>
        <v/>
      </c>
      <c r="J28" s="45" t="str">
        <f>IFERROR(VLOOKUP(B28,adjustment!A:C,3,0),"")</f>
        <v/>
      </c>
      <c r="K28" s="45" t="str">
        <f>IFERROR(VLOOKUP(B28,adjustment!A:H,6,0),"")</f>
        <v/>
      </c>
      <c r="L28" s="45" t="str">
        <f>IFERROR(VLOOKUP(B28,adjustment!A:H,7,0),"")</f>
        <v/>
      </c>
      <c r="M28" s="26"/>
      <c r="N28" s="26"/>
      <c r="O28" s="26"/>
      <c r="P28" s="27">
        <f>IFERROR(VLOOKUP(parameter!C28,process_machine_man!A:F,6,0),"")</f>
        <v>2</v>
      </c>
      <c r="Q28" s="28">
        <f>TIME(0,0,IFERROR(VLOOKUP(P28,process_machine_man!F:G,2,0),0))</f>
        <v>5.9027777777777778E-4</v>
      </c>
      <c r="R28" s="4"/>
    </row>
    <row r="29" spans="1:18" x14ac:dyDescent="0.2">
      <c r="A29" s="64"/>
      <c r="B29" s="56" t="s">
        <v>34</v>
      </c>
      <c r="C29" s="25" t="s">
        <v>184</v>
      </c>
      <c r="D29" s="25" t="s">
        <v>387</v>
      </c>
      <c r="E29" s="25" t="s">
        <v>428</v>
      </c>
      <c r="F29" s="25" t="str">
        <f t="shared" si="0"/>
        <v>ns=2; s=CG_Sheeting.CG_Sheeting.dbHMI.Cooling.Variables.rGumEntranceTemperature</v>
      </c>
      <c r="G29" s="25" t="s">
        <v>519</v>
      </c>
      <c r="H29" s="25" t="s">
        <v>236</v>
      </c>
      <c r="I29" s="45" t="str">
        <f>IFERROR(VLOOKUP(B29,adjustment!A:C,2,0),"")</f>
        <v/>
      </c>
      <c r="J29" s="45" t="str">
        <f>IFERROR(VLOOKUP(B29,adjustment!A:C,3,0),"")</f>
        <v/>
      </c>
      <c r="K29" s="45" t="str">
        <f>IFERROR(VLOOKUP(B29,adjustment!A:H,6,0),"")</f>
        <v/>
      </c>
      <c r="L29" s="45" t="str">
        <f>IFERROR(VLOOKUP(B29,adjustment!A:H,7,0),"")</f>
        <v/>
      </c>
      <c r="M29" s="26">
        <v>33.369503000000002</v>
      </c>
      <c r="N29" s="26"/>
      <c r="O29" s="26"/>
      <c r="P29" s="27">
        <f>IFERROR(VLOOKUP(parameter!C29,process_machine_man!A:F,6,0),"")</f>
        <v>8</v>
      </c>
      <c r="Q29" s="28">
        <f>TIME(0,0,IFERROR(VLOOKUP(P29,process_machine_man!F:G,2,0),0))</f>
        <v>3.1250000000000001E-4</v>
      </c>
      <c r="R29" s="4"/>
    </row>
    <row r="30" spans="1:18" ht="14.5" customHeight="1" x14ac:dyDescent="0.2">
      <c r="A30" s="64"/>
      <c r="B30" s="25" t="s">
        <v>120</v>
      </c>
      <c r="C30" s="25" t="s">
        <v>45</v>
      </c>
      <c r="D30" s="25" t="s">
        <v>388</v>
      </c>
      <c r="E30" s="25" t="s">
        <v>461</v>
      </c>
      <c r="F30" s="25" t="str">
        <f t="shared" si="0"/>
        <v>ns=2; s=CG_Sheeting.CG_Sheeting.dbHMI.Scoring.SRV_CrossScore.rSetpoint_Ratio</v>
      </c>
      <c r="G30" s="25" t="s">
        <v>518</v>
      </c>
      <c r="H30" s="25" t="s">
        <v>236</v>
      </c>
      <c r="I30" s="45" t="str">
        <f>IFERROR(VLOOKUP(B30,adjustment!A:C,2,0),"")</f>
        <v/>
      </c>
      <c r="J30" s="45" t="str">
        <f>IFERROR(VLOOKUP(B30,adjustment!A:C,3,0),"")</f>
        <v/>
      </c>
      <c r="K30" s="45" t="str">
        <f>IFERROR(VLOOKUP(B30,adjustment!A:H,6,0),"")</f>
        <v/>
      </c>
      <c r="L30" s="45" t="str">
        <f>IFERROR(VLOOKUP(B30,adjustment!A:H,7,0),"")</f>
        <v/>
      </c>
      <c r="M30" s="26"/>
      <c r="N30" s="26"/>
      <c r="O30" s="26"/>
      <c r="P30" s="27">
        <f>IFERROR(VLOOKUP(parameter!C30,process_machine_man!A:F,6,0),"")</f>
        <v>10</v>
      </c>
      <c r="Q30" s="28">
        <f>TIME(0,0,IFERROR(VLOOKUP(P30,process_machine_man!F:G,2,0),0))</f>
        <v>1.7361111111111112E-4</v>
      </c>
      <c r="R30" s="4"/>
    </row>
    <row r="31" spans="1:18" ht="14.5" customHeight="1" x14ac:dyDescent="0.2">
      <c r="A31" s="64"/>
      <c r="B31" s="25" t="s">
        <v>106</v>
      </c>
      <c r="C31" s="25" t="s">
        <v>9</v>
      </c>
      <c r="D31" s="25" t="s">
        <v>388</v>
      </c>
      <c r="E31" s="25" t="s">
        <v>430</v>
      </c>
      <c r="F31" s="25" t="str">
        <f t="shared" si="0"/>
        <v>ns=2; s=CG_Sheeting.CG_Sheeting.dbHMI.Proform.Variables.rUpperApplicRatio</v>
      </c>
      <c r="G31" s="25" t="s">
        <v>364</v>
      </c>
      <c r="H31" s="25" t="s">
        <v>236</v>
      </c>
      <c r="I31" s="45" t="str">
        <f>IFERROR(VLOOKUP(B31,adjustment!A:C,2,0),"")</f>
        <v/>
      </c>
      <c r="J31" s="45" t="str">
        <f>IFERROR(VLOOKUP(B31,adjustment!A:C,3,0),"")</f>
        <v/>
      </c>
      <c r="K31" s="45" t="str">
        <f>IFERROR(VLOOKUP(B31,adjustment!A:H,6,0),"")</f>
        <v/>
      </c>
      <c r="L31" s="45" t="str">
        <f>IFERROR(VLOOKUP(B31,adjustment!A:H,7,0),"")</f>
        <v/>
      </c>
      <c r="M31" s="26"/>
      <c r="N31" s="26"/>
      <c r="O31" s="26"/>
      <c r="P31" s="27">
        <f>IFERROR(VLOOKUP(parameter!C31,process_machine_man!A:F,6,0),"")</f>
        <v>2</v>
      </c>
      <c r="Q31" s="28">
        <f>TIME(0,0,IFERROR(VLOOKUP(P31,process_machine_man!F:G,2,0),0))</f>
        <v>5.9027777777777778E-4</v>
      </c>
      <c r="R31" s="4"/>
    </row>
    <row r="32" spans="1:18" ht="14.5" customHeight="1" x14ac:dyDescent="0.2">
      <c r="A32" s="64"/>
      <c r="B32" s="25" t="s">
        <v>107</v>
      </c>
      <c r="C32" s="25" t="s">
        <v>9</v>
      </c>
      <c r="D32" s="25" t="s">
        <v>388</v>
      </c>
      <c r="E32" s="25" t="s">
        <v>431</v>
      </c>
      <c r="F32" s="25" t="str">
        <f t="shared" si="0"/>
        <v>ns=2; s=CG_Sheeting.CG_Sheeting.dbHMI.Proform.Variables.rLowerApplicRatio</v>
      </c>
      <c r="G32" s="25" t="s">
        <v>364</v>
      </c>
      <c r="H32" s="25" t="s">
        <v>236</v>
      </c>
      <c r="I32" s="45" t="str">
        <f>IFERROR(VLOOKUP(B32,adjustment!A:C,2,0),"")</f>
        <v/>
      </c>
      <c r="J32" s="45" t="str">
        <f>IFERROR(VLOOKUP(B32,adjustment!A:C,3,0),"")</f>
        <v/>
      </c>
      <c r="K32" s="45" t="str">
        <f>IFERROR(VLOOKUP(B32,adjustment!A:H,6,0),"")</f>
        <v/>
      </c>
      <c r="L32" s="45" t="str">
        <f>IFERROR(VLOOKUP(B32,adjustment!A:H,7,0),"")</f>
        <v/>
      </c>
      <c r="M32" s="26"/>
      <c r="N32" s="26"/>
      <c r="O32" s="26"/>
      <c r="P32" s="27">
        <f>IFERROR(VLOOKUP(parameter!C32,process_machine_man!A:F,6,0),"")</f>
        <v>2</v>
      </c>
      <c r="Q32" s="28">
        <f>TIME(0,0,IFERROR(VLOOKUP(P32,process_machine_man!F:G,2,0),0))</f>
        <v>5.9027777777777778E-4</v>
      </c>
      <c r="R32" s="4"/>
    </row>
    <row r="33" spans="1:18" ht="14.5" customHeight="1" x14ac:dyDescent="0.2">
      <c r="A33" s="64"/>
      <c r="B33" s="25" t="s">
        <v>108</v>
      </c>
      <c r="C33" s="25" t="s">
        <v>92</v>
      </c>
      <c r="D33" s="25" t="s">
        <v>388</v>
      </c>
      <c r="E33" s="25" t="s">
        <v>432</v>
      </c>
      <c r="F33" s="25" t="str">
        <f t="shared" si="0"/>
        <v>ns=2; s=CG_Sheeting.CG_Sheeting.dbHMI.Sheeting.SRV_BullRoll.rSetpoint_Ratio</v>
      </c>
      <c r="G33" s="25" t="s">
        <v>519</v>
      </c>
      <c r="H33" s="25" t="s">
        <v>236</v>
      </c>
      <c r="I33" s="45" t="str">
        <f>IFERROR(VLOOKUP(B33,adjustment!A:C,2,0),"")</f>
        <v/>
      </c>
      <c r="J33" s="45" t="str">
        <f>IFERROR(VLOOKUP(B33,adjustment!A:C,3,0),"")</f>
        <v/>
      </c>
      <c r="K33" s="45" t="str">
        <f>IFERROR(VLOOKUP(B33,adjustment!A:H,6,0),"")</f>
        <v/>
      </c>
      <c r="L33" s="45" t="str">
        <f>IFERROR(VLOOKUP(B33,adjustment!A:H,7,0),"")</f>
        <v/>
      </c>
      <c r="M33" s="26"/>
      <c r="N33" s="26"/>
      <c r="O33" s="26"/>
      <c r="P33" s="27">
        <f>IFERROR(VLOOKUP(parameter!C33,process_machine_man!A:F,6,0),"")</f>
        <v>3</v>
      </c>
      <c r="Q33" s="28">
        <f>TIME(0,0,IFERROR(VLOOKUP(P33,process_machine_man!F:G,2,0),0))</f>
        <v>4.861111111111111E-4</v>
      </c>
      <c r="R33" s="4"/>
    </row>
    <row r="34" spans="1:18" ht="14.5" customHeight="1" x14ac:dyDescent="0.2">
      <c r="A34" s="64"/>
      <c r="B34" s="25" t="s">
        <v>109</v>
      </c>
      <c r="C34" s="25" t="s">
        <v>92</v>
      </c>
      <c r="D34" s="25" t="s">
        <v>388</v>
      </c>
      <c r="E34" s="25" t="s">
        <v>433</v>
      </c>
      <c r="F34" s="25" t="str">
        <f t="shared" ref="F34:F65" si="1">IF(E34="","",CONCATENATE("ns=2; s=",E34))</f>
        <v>ns=2; s=CG_Sheeting.CG_Sheeting.dbHMI.Sheeting.SRV_GapBullRoll.rFormulaSP_inches</v>
      </c>
      <c r="G34" s="25" t="s">
        <v>358</v>
      </c>
      <c r="H34" s="25" t="s">
        <v>236</v>
      </c>
      <c r="I34" s="45" t="str">
        <f>IFERROR(VLOOKUP(B34,adjustment!A:C,2,0),"")</f>
        <v/>
      </c>
      <c r="J34" s="45" t="str">
        <f>IFERROR(VLOOKUP(B34,adjustment!A:C,3,0),"")</f>
        <v/>
      </c>
      <c r="K34" s="45" t="str">
        <f>IFERROR(VLOOKUP(B34,adjustment!A:H,6,0),"")</f>
        <v/>
      </c>
      <c r="L34" s="45" t="str">
        <f>IFERROR(VLOOKUP(B34,adjustment!A:H,7,0),"")</f>
        <v/>
      </c>
      <c r="M34" s="26"/>
      <c r="N34" s="26"/>
      <c r="O34" s="26"/>
      <c r="P34" s="27">
        <f>IFERROR(VLOOKUP(parameter!C34,process_machine_man!A:F,6,0),"")</f>
        <v>3</v>
      </c>
      <c r="Q34" s="28">
        <f>TIME(0,0,IFERROR(VLOOKUP(P34,process_machine_man!F:G,2,0),0))</f>
        <v>4.861111111111111E-4</v>
      </c>
      <c r="R34" s="4"/>
    </row>
    <row r="35" spans="1:18" x14ac:dyDescent="0.2">
      <c r="A35" s="64"/>
      <c r="B35" s="56" t="s">
        <v>36</v>
      </c>
      <c r="C35" s="25" t="s">
        <v>184</v>
      </c>
      <c r="D35" s="25" t="s">
        <v>387</v>
      </c>
      <c r="E35" s="25" t="s">
        <v>434</v>
      </c>
      <c r="F35" s="25" t="str">
        <f t="shared" si="1"/>
        <v>ns=2; s=CG_Sheeting.CG_Sheeting.dbHMI.Cooling.Variables.rDrum1OutletTemp</v>
      </c>
      <c r="G35" s="25" t="s">
        <v>519</v>
      </c>
      <c r="H35" s="25" t="s">
        <v>236</v>
      </c>
      <c r="I35" s="45" t="str">
        <f>IFERROR(VLOOKUP(B35,adjustment!A:C,2,0),"")</f>
        <v/>
      </c>
      <c r="J35" s="45" t="str">
        <f>IFERROR(VLOOKUP(B35,adjustment!A:C,3,0),"")</f>
        <v/>
      </c>
      <c r="K35" s="45" t="str">
        <f>IFERROR(VLOOKUP(B35,adjustment!A:H,6,0),"")</f>
        <v/>
      </c>
      <c r="L35" s="45" t="str">
        <f>IFERROR(VLOOKUP(B35,adjustment!A:H,7,0),"")</f>
        <v/>
      </c>
      <c r="M35" s="26">
        <v>-18.807870999999999</v>
      </c>
      <c r="N35" s="26"/>
      <c r="O35" s="26"/>
      <c r="P35" s="27">
        <f>IFERROR(VLOOKUP(parameter!C35,process_machine_man!A:F,6,0),"")</f>
        <v>8</v>
      </c>
      <c r="Q35" s="28">
        <f>TIME(0,0,IFERROR(VLOOKUP(P35,process_machine_man!F:G,2,0),0))</f>
        <v>3.1250000000000001E-4</v>
      </c>
      <c r="R35" s="4"/>
    </row>
    <row r="36" spans="1:18" ht="14.5" customHeight="1" x14ac:dyDescent="0.2">
      <c r="A36" s="64"/>
      <c r="B36" s="25" t="s">
        <v>285</v>
      </c>
      <c r="C36" s="25" t="s">
        <v>30</v>
      </c>
      <c r="D36" s="25" t="s">
        <v>387</v>
      </c>
      <c r="E36" s="25" t="s">
        <v>440</v>
      </c>
      <c r="F36" s="25" t="str">
        <f t="shared" si="1"/>
        <v>ns=2; s=CG_Sheeting.CG_Sheeting.dbHMI.Sheeting.SRV_GapFinalSizing.rActualPosition_inches</v>
      </c>
      <c r="G36" s="25" t="s">
        <v>518</v>
      </c>
      <c r="H36" s="25" t="s">
        <v>236</v>
      </c>
      <c r="I36" s="45" t="str">
        <f>IFERROR(VLOOKUP(B36,adjustment!A:C,2,0),"")</f>
        <v/>
      </c>
      <c r="J36" s="45" t="str">
        <f>IFERROR(VLOOKUP(B36,adjustment!A:C,3,0),"")</f>
        <v/>
      </c>
      <c r="K36" s="45" t="str">
        <f>IFERROR(VLOOKUP(B36,adjustment!A:H,6,0),"")</f>
        <v/>
      </c>
      <c r="L36" s="45" t="str">
        <f>IFERROR(VLOOKUP(B36,adjustment!A:H,7,0),"")</f>
        <v/>
      </c>
      <c r="M36" s="26">
        <v>6.6243551999999997E-2</v>
      </c>
      <c r="N36" s="26">
        <v>6.3E-2</v>
      </c>
      <c r="O36" s="26">
        <v>6.6000000000000003E-2</v>
      </c>
      <c r="P36" s="27">
        <f>IFERROR(VLOOKUP(parameter!C36,process_machine_man!A:F,6,0),"")</f>
        <v>7</v>
      </c>
      <c r="Q36" s="28">
        <f>TIME(0,0,IFERROR(VLOOKUP(P36,process_machine_man!F:G,2,0),0))</f>
        <v>4.2824074074074075E-4</v>
      </c>
    </row>
    <row r="37" spans="1:18" ht="14.5" customHeight="1" x14ac:dyDescent="0.2">
      <c r="A37" s="64"/>
      <c r="B37" s="25" t="s">
        <v>110</v>
      </c>
      <c r="C37" s="25" t="s">
        <v>21</v>
      </c>
      <c r="D37" s="25" t="s">
        <v>388</v>
      </c>
      <c r="E37" s="25" t="s">
        <v>436</v>
      </c>
      <c r="F37" s="25" t="str">
        <f t="shared" si="1"/>
        <v>ns=2; s=CG_Sheeting.CG_Sheeting.dbHMI.Sheeting.SRV_1stSizing.rSetpoint_Ratio</v>
      </c>
      <c r="G37" s="25" t="s">
        <v>519</v>
      </c>
      <c r="H37" s="25" t="s">
        <v>236</v>
      </c>
      <c r="I37" s="45" t="str">
        <f>IFERROR(VLOOKUP(B37,adjustment!A:C,2,0),"")</f>
        <v/>
      </c>
      <c r="J37" s="45" t="str">
        <f>IFERROR(VLOOKUP(B37,adjustment!A:C,3,0),"")</f>
        <v/>
      </c>
      <c r="K37" s="45" t="str">
        <f>IFERROR(VLOOKUP(B37,adjustment!A:H,6,0),"")</f>
        <v/>
      </c>
      <c r="L37" s="45" t="str">
        <f>IFERROR(VLOOKUP(B37,adjustment!A:H,7,0),"")</f>
        <v/>
      </c>
      <c r="M37" s="26"/>
      <c r="N37" s="26"/>
      <c r="O37" s="26"/>
      <c r="P37" s="27">
        <f>IFERROR(VLOOKUP(parameter!C37,process_machine_man!A:F,6,0),"")</f>
        <v>4</v>
      </c>
      <c r="Q37" s="28">
        <f>TIME(0,0,IFERROR(VLOOKUP(P37,process_machine_man!F:G,2,0),0))</f>
        <v>4.6296296296296298E-4</v>
      </c>
    </row>
    <row r="38" spans="1:18" ht="14.5" customHeight="1" x14ac:dyDescent="0.2">
      <c r="A38" s="64"/>
      <c r="B38" s="25" t="s">
        <v>111</v>
      </c>
      <c r="C38" s="25" t="s">
        <v>21</v>
      </c>
      <c r="D38" s="25" t="s">
        <v>388</v>
      </c>
      <c r="E38" s="25" t="s">
        <v>437</v>
      </c>
      <c r="F38" s="25" t="str">
        <f t="shared" si="1"/>
        <v>ns=2; s=CG_Sheeting.CG_Sheeting.dbHMI.Sheeting.SRV_Gap1stSizing.rFormulaSP_inches</v>
      </c>
      <c r="G38" s="25" t="s">
        <v>358</v>
      </c>
      <c r="H38" s="25" t="s">
        <v>236</v>
      </c>
      <c r="I38" s="45" t="str">
        <f>IFERROR(VLOOKUP(B38,adjustment!A:C,2,0),"")</f>
        <v/>
      </c>
      <c r="J38" s="45" t="str">
        <f>IFERROR(VLOOKUP(B38,adjustment!A:C,3,0),"")</f>
        <v/>
      </c>
      <c r="K38" s="45" t="str">
        <f>IFERROR(VLOOKUP(B38,adjustment!A:H,6,0),"")</f>
        <v/>
      </c>
      <c r="L38" s="45" t="str">
        <f>IFERROR(VLOOKUP(B38,adjustment!A:H,7,0),"")</f>
        <v/>
      </c>
      <c r="M38" s="26"/>
      <c r="N38" s="26"/>
      <c r="O38" s="26"/>
      <c r="P38" s="27">
        <f>IFERROR(VLOOKUP(parameter!C38,process_machine_man!A:F,6,0),"")</f>
        <v>4</v>
      </c>
      <c r="Q38" s="28">
        <f>TIME(0,0,IFERROR(VLOOKUP(P38,process_machine_man!F:G,2,0),0))</f>
        <v>4.6296296296296298E-4</v>
      </c>
    </row>
    <row r="39" spans="1:18" ht="14.5" customHeight="1" x14ac:dyDescent="0.2">
      <c r="A39" s="64"/>
      <c r="B39" s="25" t="s">
        <v>115</v>
      </c>
      <c r="C39" s="29" t="s">
        <v>27</v>
      </c>
      <c r="D39" s="29" t="s">
        <v>388</v>
      </c>
      <c r="E39" s="25" t="s">
        <v>438</v>
      </c>
      <c r="F39" s="25" t="str">
        <f t="shared" si="1"/>
        <v>ns=2; s=CG_Sheeting.CG_Sheeting.dbHMI.Sheeting.SRV_Gap3rdSizing.rFormulaSP_inches</v>
      </c>
      <c r="G39" s="25" t="s">
        <v>358</v>
      </c>
      <c r="H39" s="25" t="s">
        <v>236</v>
      </c>
      <c r="I39" s="45" t="str">
        <f>IFERROR(VLOOKUP(B39,adjustment!A:C,2,0),"")</f>
        <v/>
      </c>
      <c r="J39" s="45" t="str">
        <f>IFERROR(VLOOKUP(B39,adjustment!A:C,3,0),"")</f>
        <v/>
      </c>
      <c r="K39" s="45" t="str">
        <f>IFERROR(VLOOKUP(B39,adjustment!A:H,6,0),"")</f>
        <v/>
      </c>
      <c r="L39" s="45" t="str">
        <f>IFERROR(VLOOKUP(B39,adjustment!A:H,7,0),"")</f>
        <v/>
      </c>
      <c r="M39" s="26"/>
      <c r="N39" s="26"/>
      <c r="O39" s="26"/>
      <c r="P39" s="27">
        <f>IFERROR(VLOOKUP(parameter!C39,process_machine_man!A:F,6,0),"")</f>
        <v>6</v>
      </c>
      <c r="Q39" s="28">
        <f>TIME(0,0,IFERROR(VLOOKUP(P39,process_machine_man!F:G,2,0),0))</f>
        <v>4.3981481481481481E-4</v>
      </c>
      <c r="R39" t="s">
        <v>337</v>
      </c>
    </row>
    <row r="40" spans="1:18" x14ac:dyDescent="0.2">
      <c r="A40" s="64"/>
      <c r="B40" s="56" t="s">
        <v>38</v>
      </c>
      <c r="C40" s="25" t="s">
        <v>185</v>
      </c>
      <c r="D40" s="25" t="s">
        <v>387</v>
      </c>
      <c r="E40" s="25" t="s">
        <v>439</v>
      </c>
      <c r="F40" s="25" t="str">
        <f t="shared" si="1"/>
        <v>ns=2; s=CG_Sheeting.CG_Sheeting.dbHMI.Cooling.Variables.rDrum2InletTemp</v>
      </c>
      <c r="G40" s="25" t="s">
        <v>519</v>
      </c>
      <c r="H40" s="25" t="s">
        <v>236</v>
      </c>
      <c r="I40" s="45" t="str">
        <f>IFERROR(VLOOKUP(B40,adjustment!A:C,2,0),"")</f>
        <v/>
      </c>
      <c r="J40" s="45" t="str">
        <f>IFERROR(VLOOKUP(B40,adjustment!A:C,3,0),"")</f>
        <v/>
      </c>
      <c r="K40" s="45" t="str">
        <f>IFERROR(VLOOKUP(B40,adjustment!A:H,6,0),"")</f>
        <v/>
      </c>
      <c r="L40" s="45" t="str">
        <f>IFERROR(VLOOKUP(B40,adjustment!A:H,7,0),"")</f>
        <v/>
      </c>
      <c r="M40" s="26">
        <v>-21.603007999999999</v>
      </c>
      <c r="N40" s="26"/>
      <c r="O40" s="26"/>
      <c r="P40" s="27">
        <f>IFERROR(VLOOKUP(parameter!C40,process_machine_man!A:F,6,0),"")</f>
        <v>9</v>
      </c>
      <c r="Q40" s="28">
        <f>TIME(0,0,IFERROR(VLOOKUP(P40,process_machine_man!F:G,2,0),0))</f>
        <v>1.9675925925925926E-4</v>
      </c>
    </row>
    <row r="41" spans="1:18" ht="14.5" customHeight="1" x14ac:dyDescent="0.2">
      <c r="A41" s="64"/>
      <c r="B41" s="25" t="s">
        <v>265</v>
      </c>
      <c r="C41" s="25" t="s">
        <v>6</v>
      </c>
      <c r="D41" s="25" t="s">
        <v>388</v>
      </c>
      <c r="E41" s="25" t="s">
        <v>478</v>
      </c>
      <c r="F41" s="25" t="str">
        <f t="shared" si="1"/>
        <v>ns=2; s=SFBMix.PLC_BOSCH EXTRUDER.DB_Data_Exchange.EXT_UB_Temp_SP</v>
      </c>
      <c r="G41" s="25" t="s">
        <v>518</v>
      </c>
      <c r="H41" s="25" t="s">
        <v>236</v>
      </c>
      <c r="I41" s="45" t="str">
        <f>IFERROR(VLOOKUP(B41,adjustment!A:C,2,0),"")</f>
        <v/>
      </c>
      <c r="J41" s="45" t="str">
        <f>IFERROR(VLOOKUP(B41,adjustment!A:C,3,0),"")</f>
        <v/>
      </c>
      <c r="K41" s="45" t="str">
        <f>IFERROR(VLOOKUP(B41,adjustment!A:H,6,0),"")</f>
        <v/>
      </c>
      <c r="L41" s="45" t="str">
        <f>IFERROR(VLOOKUP(B41,adjustment!A:H,7,0),"")</f>
        <v/>
      </c>
      <c r="M41" s="26"/>
      <c r="N41" s="26"/>
      <c r="O41" s="26"/>
      <c r="P41" s="27">
        <f>IFERROR(VLOOKUP(parameter!C41,process_machine_man!A:F,6,0),"")</f>
        <v>1</v>
      </c>
      <c r="Q41" s="28">
        <f>TIME(0,0,IFERROR(VLOOKUP(P41,process_machine_man!F:G,2,0),0))</f>
        <v>6.9444444444444447E-4</v>
      </c>
    </row>
    <row r="42" spans="1:18" ht="14.5" customHeight="1" x14ac:dyDescent="0.2">
      <c r="A42" s="64"/>
      <c r="B42" s="25" t="s">
        <v>32</v>
      </c>
      <c r="C42" s="25" t="s">
        <v>184</v>
      </c>
      <c r="D42" s="25" t="s">
        <v>387</v>
      </c>
      <c r="E42" s="25" t="s">
        <v>441</v>
      </c>
      <c r="F42" s="25" t="str">
        <f t="shared" si="1"/>
        <v>ns=2; s=CG_Sheeting.CG_Sheeting.dbHMI.Cooling.Variables.rDrum1InletPressure</v>
      </c>
      <c r="G42" s="25" t="s">
        <v>364</v>
      </c>
      <c r="H42" s="25" t="s">
        <v>236</v>
      </c>
      <c r="I42" s="45" t="str">
        <f>IFERROR(VLOOKUP(B42,adjustment!A:C,2,0),"")</f>
        <v/>
      </c>
      <c r="J42" s="45" t="str">
        <f>IFERROR(VLOOKUP(B42,adjustment!A:C,3,0),"")</f>
        <v/>
      </c>
      <c r="K42" s="45" t="str">
        <f>IFERROR(VLOOKUP(B42,adjustment!A:H,6,0),"")</f>
        <v/>
      </c>
      <c r="L42" s="45" t="str">
        <f>IFERROR(VLOOKUP(B42,adjustment!A:H,7,0),"")</f>
        <v/>
      </c>
      <c r="M42" s="26">
        <v>1.7578125</v>
      </c>
      <c r="N42" s="26"/>
      <c r="O42" s="26"/>
      <c r="P42" s="27">
        <f>IFERROR(VLOOKUP(parameter!C42,process_machine_man!A:F,6,0),"")</f>
        <v>8</v>
      </c>
      <c r="Q42" s="28">
        <f>TIME(0,0,IFERROR(VLOOKUP(P42,process_machine_man!F:G,2,0),0))</f>
        <v>3.1250000000000001E-4</v>
      </c>
    </row>
    <row r="43" spans="1:18" x14ac:dyDescent="0.2">
      <c r="A43" s="64"/>
      <c r="B43" s="56" t="s">
        <v>42</v>
      </c>
      <c r="C43" s="29" t="s">
        <v>185</v>
      </c>
      <c r="D43" s="29" t="s">
        <v>387</v>
      </c>
      <c r="E43" s="25" t="s">
        <v>442</v>
      </c>
      <c r="F43" s="25" t="str">
        <f t="shared" si="1"/>
        <v>ns=2; s=CG_Sheeting.CG_Sheeting.dbHMI.Cooling.Variables.rDrum2OutletTemp</v>
      </c>
      <c r="G43" s="25" t="s">
        <v>519</v>
      </c>
      <c r="H43" s="25" t="s">
        <v>236</v>
      </c>
      <c r="I43" s="45" t="str">
        <f>IFERROR(VLOOKUP(B43,adjustment!A:C,2,0),"")</f>
        <v/>
      </c>
      <c r="J43" s="45" t="str">
        <f>IFERROR(VLOOKUP(B43,adjustment!A:C,3,0),"")</f>
        <v/>
      </c>
      <c r="K43" s="45" t="str">
        <f>IFERROR(VLOOKUP(B43,adjustment!A:H,6,0),"")</f>
        <v/>
      </c>
      <c r="L43" s="45" t="str">
        <f>IFERROR(VLOOKUP(B43,adjustment!A:H,7,0),"")</f>
        <v/>
      </c>
      <c r="M43" s="26">
        <v>-19.661459000000001</v>
      </c>
      <c r="N43" s="26"/>
      <c r="O43" s="26"/>
      <c r="P43" s="27">
        <f>IFERROR(VLOOKUP(parameter!C43,process_machine_man!A:F,6,0),"")</f>
        <v>9</v>
      </c>
      <c r="Q43" s="28">
        <f>TIME(0,0,IFERROR(VLOOKUP(P43,process_machine_man!F:G,2,0),0))</f>
        <v>1.9675925925925926E-4</v>
      </c>
    </row>
    <row r="44" spans="1:18" x14ac:dyDescent="0.2">
      <c r="A44" s="64"/>
      <c r="B44" s="56" t="s">
        <v>43</v>
      </c>
      <c r="C44" s="25" t="s">
        <v>185</v>
      </c>
      <c r="D44" s="25" t="s">
        <v>387</v>
      </c>
      <c r="E44" s="25" t="s">
        <v>443</v>
      </c>
      <c r="F44" s="25" t="str">
        <f t="shared" si="1"/>
        <v>ns=2; s=CG_Sheeting.CG_Sheeting.dbHMI.Cooling.Variables.rGumExitTempLeft</v>
      </c>
      <c r="G44" s="25" t="s">
        <v>519</v>
      </c>
      <c r="H44" s="25" t="s">
        <v>236</v>
      </c>
      <c r="I44" s="45" t="str">
        <f>IFERROR(VLOOKUP(B44,adjustment!A:C,2,0),"")</f>
        <v/>
      </c>
      <c r="J44" s="45" t="str">
        <f>IFERROR(VLOOKUP(B44,adjustment!A:C,3,0),"")</f>
        <v/>
      </c>
      <c r="K44" s="45" t="str">
        <f>IFERROR(VLOOKUP(B44,adjustment!A:H,6,0),"")</f>
        <v/>
      </c>
      <c r="L44" s="45" t="str">
        <f>IFERROR(VLOOKUP(B44,adjustment!A:H,7,0),"")</f>
        <v/>
      </c>
      <c r="M44" s="26">
        <v>27.813948</v>
      </c>
      <c r="N44" s="26"/>
      <c r="O44" s="26"/>
      <c r="P44" s="27">
        <f>IFERROR(VLOOKUP(parameter!C44,process_machine_man!A:F,6,0),"")</f>
        <v>9</v>
      </c>
      <c r="Q44" s="28">
        <f>TIME(0,0,IFERROR(VLOOKUP(P44,process_machine_man!F:G,2,0),0))</f>
        <v>1.9675925925925926E-4</v>
      </c>
    </row>
    <row r="45" spans="1:18" ht="14.5" customHeight="1" x14ac:dyDescent="0.2">
      <c r="A45" s="64"/>
      <c r="B45" s="25" t="s">
        <v>116</v>
      </c>
      <c r="C45" s="25" t="s">
        <v>30</v>
      </c>
      <c r="D45" s="25" t="s">
        <v>388</v>
      </c>
      <c r="E45" s="25" t="s">
        <v>444</v>
      </c>
      <c r="F45" s="25" t="str">
        <f t="shared" si="1"/>
        <v>ns=2; s=CG_Sheeting.CG_Sheeting.dbHMI.Sheeting.SRV_FinalSizing.rSetpoint_Ratio</v>
      </c>
      <c r="G45" s="25" t="s">
        <v>519</v>
      </c>
      <c r="H45" s="25" t="s">
        <v>236</v>
      </c>
      <c r="I45" s="45" t="str">
        <f>IFERROR(VLOOKUP(B45,adjustment!A:C,2,0),"")</f>
        <v/>
      </c>
      <c r="J45" s="45" t="str">
        <f>IFERROR(VLOOKUP(B45,adjustment!A:C,3,0),"")</f>
        <v/>
      </c>
      <c r="K45" s="45" t="str">
        <f>IFERROR(VLOOKUP(B45,adjustment!A:H,6,0),"")</f>
        <v/>
      </c>
      <c r="L45" s="45" t="str">
        <f>IFERROR(VLOOKUP(B45,adjustment!A:H,7,0),"")</f>
        <v/>
      </c>
      <c r="M45" s="26"/>
      <c r="N45" s="26"/>
      <c r="O45" s="26"/>
      <c r="P45" s="27">
        <f>IFERROR(VLOOKUP(parameter!C45,process_machine_man!A:F,6,0),"")</f>
        <v>7</v>
      </c>
      <c r="Q45" s="28">
        <f>TIME(0,0,IFERROR(VLOOKUP(P45,process_machine_man!F:G,2,0),0))</f>
        <v>4.2824074074074075E-4</v>
      </c>
    </row>
    <row r="46" spans="1:18" x14ac:dyDescent="0.2">
      <c r="A46" s="64"/>
      <c r="B46" s="56" t="s">
        <v>44</v>
      </c>
      <c r="C46" s="25" t="s">
        <v>185</v>
      </c>
      <c r="D46" s="25" t="s">
        <v>387</v>
      </c>
      <c r="E46" s="25" t="s">
        <v>445</v>
      </c>
      <c r="F46" s="25" t="str">
        <f t="shared" si="1"/>
        <v>ns=2; s=CG_Sheeting.CG_Sheeting.dbHMI.Cooling.Variables.rGumExitTempRight</v>
      </c>
      <c r="G46" s="25" t="s">
        <v>519</v>
      </c>
      <c r="H46" s="25" t="s">
        <v>236</v>
      </c>
      <c r="I46" s="45" t="str">
        <f>IFERROR(VLOOKUP(B46,adjustment!A:C,2,0),"")</f>
        <v/>
      </c>
      <c r="J46" s="45" t="str">
        <f>IFERROR(VLOOKUP(B46,adjustment!A:C,3,0),"")</f>
        <v/>
      </c>
      <c r="K46" s="45" t="str">
        <f>IFERROR(VLOOKUP(B46,adjustment!A:H,6,0),"")</f>
        <v/>
      </c>
      <c r="L46" s="45" t="str">
        <f>IFERROR(VLOOKUP(B46,adjustment!A:H,7,0),"")</f>
        <v/>
      </c>
      <c r="M46" s="26">
        <v>26.403357</v>
      </c>
      <c r="N46" s="26"/>
      <c r="O46" s="26"/>
      <c r="P46" s="27">
        <f>IFERROR(VLOOKUP(parameter!C46,process_machine_man!A:F,6,0),"")</f>
        <v>9</v>
      </c>
      <c r="Q46" s="28">
        <f>TIME(0,0,IFERROR(VLOOKUP(P46,process_machine_man!F:G,2,0),0))</f>
        <v>1.9675925925925926E-4</v>
      </c>
    </row>
    <row r="47" spans="1:18" ht="14.5" customHeight="1" x14ac:dyDescent="0.2">
      <c r="A47" s="64"/>
      <c r="B47" s="25" t="s">
        <v>112</v>
      </c>
      <c r="C47" s="25" t="s">
        <v>24</v>
      </c>
      <c r="D47" s="25" t="s">
        <v>388</v>
      </c>
      <c r="E47" s="25" t="s">
        <v>446</v>
      </c>
      <c r="F47" s="25" t="str">
        <f t="shared" si="1"/>
        <v>ns=2; s=CG_Sheeting.CG_Sheeting.dbHMI.Sheeting.SRV_2ndSizing.rSetpoint_Ratio</v>
      </c>
      <c r="G47" s="25" t="s">
        <v>519</v>
      </c>
      <c r="H47" s="25" t="s">
        <v>236</v>
      </c>
      <c r="I47" s="45" t="str">
        <f>IFERROR(VLOOKUP(B47,adjustment!A:C,2,0),"")</f>
        <v/>
      </c>
      <c r="J47" s="45" t="str">
        <f>IFERROR(VLOOKUP(B47,adjustment!A:C,3,0),"")</f>
        <v/>
      </c>
      <c r="K47" s="45" t="str">
        <f>IFERROR(VLOOKUP(B47,adjustment!A:H,6,0),"")</f>
        <v/>
      </c>
      <c r="L47" s="45" t="str">
        <f>IFERROR(VLOOKUP(B47,adjustment!A:H,7,0),"")</f>
        <v/>
      </c>
      <c r="M47" s="26"/>
      <c r="N47" s="26"/>
      <c r="O47" s="26"/>
      <c r="P47" s="27">
        <f>IFERROR(VLOOKUP(parameter!C47,process_machine_man!A:F,6,0),"")</f>
        <v>5</v>
      </c>
      <c r="Q47" s="28">
        <f>TIME(0,0,IFERROR(VLOOKUP(P47,process_machine_man!F:G,2,0),0))</f>
        <v>4.5138888888888887E-4</v>
      </c>
    </row>
    <row r="48" spans="1:18" ht="14.5" customHeight="1" x14ac:dyDescent="0.2">
      <c r="A48" s="64"/>
      <c r="B48" s="25" t="s">
        <v>113</v>
      </c>
      <c r="C48" s="25" t="s">
        <v>24</v>
      </c>
      <c r="D48" s="25" t="s">
        <v>388</v>
      </c>
      <c r="E48" s="25" t="s">
        <v>447</v>
      </c>
      <c r="F48" s="25" t="str">
        <f t="shared" si="1"/>
        <v>ns=2; s=CG_Sheeting.CG_Sheeting.dbHMI.Sheeting.SRV_Gap2ndSizing.rFormulaSP_inches</v>
      </c>
      <c r="G48" s="25" t="s">
        <v>358</v>
      </c>
      <c r="H48" s="25" t="s">
        <v>236</v>
      </c>
      <c r="I48" s="45" t="str">
        <f>IFERROR(VLOOKUP(B48,adjustment!A:C,2,0),"")</f>
        <v/>
      </c>
      <c r="J48" s="45" t="str">
        <f>IFERROR(VLOOKUP(B48,adjustment!A:C,3,0),"")</f>
        <v/>
      </c>
      <c r="K48" s="45" t="str">
        <f>IFERROR(VLOOKUP(B48,adjustment!A:H,6,0),"")</f>
        <v/>
      </c>
      <c r="L48" s="45" t="str">
        <f>IFERROR(VLOOKUP(B48,adjustment!A:H,7,0),"")</f>
        <v/>
      </c>
      <c r="M48" s="26"/>
      <c r="N48" s="26"/>
      <c r="O48" s="26"/>
      <c r="P48" s="27">
        <f>IFERROR(VLOOKUP(parameter!C48,process_machine_man!A:F,6,0),"")</f>
        <v>5</v>
      </c>
      <c r="Q48" s="28">
        <f>TIME(0,0,IFERROR(VLOOKUP(P48,process_machine_man!F:G,2,0),0))</f>
        <v>4.5138888888888887E-4</v>
      </c>
    </row>
    <row r="49" spans="1:18" ht="14.5" customHeight="1" x14ac:dyDescent="0.2">
      <c r="A49" s="64"/>
      <c r="B49" s="25" t="s">
        <v>114</v>
      </c>
      <c r="C49" s="25" t="s">
        <v>27</v>
      </c>
      <c r="D49" s="25" t="s">
        <v>388</v>
      </c>
      <c r="E49" s="25" t="s">
        <v>448</v>
      </c>
      <c r="F49" s="25" t="str">
        <f t="shared" si="1"/>
        <v>ns=2; s=CG_Sheeting.CG_Sheeting.dbHMI.Sheeting.SRV_3rdSizing.rSetpoint_Ratio</v>
      </c>
      <c r="G49" s="25" t="s">
        <v>519</v>
      </c>
      <c r="H49" s="25" t="s">
        <v>236</v>
      </c>
      <c r="I49" s="45" t="str">
        <f>IFERROR(VLOOKUP(B49,adjustment!A:C,2,0),"")</f>
        <v/>
      </c>
      <c r="J49" s="45" t="str">
        <f>IFERROR(VLOOKUP(B49,adjustment!A:C,3,0),"")</f>
        <v/>
      </c>
      <c r="K49" s="45" t="str">
        <f>IFERROR(VLOOKUP(B49,adjustment!A:H,6,0),"")</f>
        <v/>
      </c>
      <c r="L49" s="45" t="str">
        <f>IFERROR(VLOOKUP(B49,adjustment!A:H,7,0),"")</f>
        <v/>
      </c>
      <c r="M49" s="26"/>
      <c r="N49" s="26"/>
      <c r="O49" s="26"/>
      <c r="P49" s="27">
        <f>IFERROR(VLOOKUP(parameter!C49,process_machine_man!A:F,6,0),"")</f>
        <v>6</v>
      </c>
      <c r="Q49" s="28">
        <f>TIME(0,0,IFERROR(VLOOKUP(P49,process_machine_man!F:G,2,0),0))</f>
        <v>4.3981481481481481E-4</v>
      </c>
    </row>
    <row r="50" spans="1:18" x14ac:dyDescent="0.2">
      <c r="A50" s="64"/>
      <c r="B50" s="25" t="s">
        <v>117</v>
      </c>
      <c r="C50" s="25" t="s">
        <v>30</v>
      </c>
      <c r="D50" s="25" t="s">
        <v>388</v>
      </c>
      <c r="E50" s="25" t="s">
        <v>449</v>
      </c>
      <c r="F50" s="25" t="str">
        <f t="shared" si="1"/>
        <v>ns=2; s=CG_Sheeting.CG_Sheeting.dbHMI.Sheeting.SRV_GapFinalSizing.rFormulaSP_inches</v>
      </c>
      <c r="G50" s="25" t="s">
        <v>358</v>
      </c>
      <c r="H50" s="25" t="s">
        <v>236</v>
      </c>
      <c r="I50" s="45" t="str">
        <f>IFERROR(VLOOKUP(B50,adjustment!A:C,2,0),"")</f>
        <v/>
      </c>
      <c r="J50" s="45" t="str">
        <f>IFERROR(VLOOKUP(B50,adjustment!A:C,3,0),"")</f>
        <v/>
      </c>
      <c r="K50" s="45" t="str">
        <f>IFERROR(VLOOKUP(B50,adjustment!A:H,6,0),"")</f>
        <v/>
      </c>
      <c r="L50" s="45" t="str">
        <f>IFERROR(VLOOKUP(B50,adjustment!A:H,7,0),"")</f>
        <v/>
      </c>
      <c r="M50" s="26"/>
      <c r="N50" s="26"/>
      <c r="O50" s="26"/>
      <c r="P50" s="27">
        <f>IFERROR(VLOOKUP(parameter!C50,process_machine_man!A:F,6,0),"")</f>
        <v>7</v>
      </c>
      <c r="Q50" s="28">
        <f>TIME(0,0,IFERROR(VLOOKUP(P50,process_machine_man!F:G,2,0),0))</f>
        <v>4.2824074074074075E-4</v>
      </c>
    </row>
    <row r="51" spans="1:18" x14ac:dyDescent="0.2">
      <c r="A51" s="64"/>
      <c r="B51" s="25" t="s">
        <v>540</v>
      </c>
      <c r="C51" s="25" t="s">
        <v>184</v>
      </c>
      <c r="D51" s="25" t="s">
        <v>387</v>
      </c>
      <c r="E51" s="25" t="s">
        <v>450</v>
      </c>
      <c r="F51" s="25" t="str">
        <f t="shared" si="1"/>
        <v>ns=2; s=CG_Sheeting.CG_Sheeting.dbHMI.Cooling.SRV_ChillDrum1.rActualVelocityRPM</v>
      </c>
      <c r="G51" s="25" t="s">
        <v>358</v>
      </c>
      <c r="H51" s="25" t="s">
        <v>236</v>
      </c>
      <c r="I51" s="45" t="str">
        <f>IFERROR(VLOOKUP(B51,adjustment!A:C,2,0),"")</f>
        <v/>
      </c>
      <c r="J51" s="45" t="str">
        <f>IFERROR(VLOOKUP(B51,adjustment!A:C,3,0),"")</f>
        <v/>
      </c>
      <c r="K51" s="45" t="str">
        <f>IFERROR(VLOOKUP(B51,adjustment!A:H,6,0),"")</f>
        <v/>
      </c>
      <c r="L51" s="45" t="str">
        <f>IFERROR(VLOOKUP(B51,adjustment!A:H,7,0),"")</f>
        <v/>
      </c>
      <c r="M51" s="26">
        <v>6.8000597999999997</v>
      </c>
      <c r="N51" s="26">
        <v>7.78</v>
      </c>
      <c r="O51" s="26">
        <v>6.8</v>
      </c>
      <c r="P51" s="27">
        <f>IFERROR(VLOOKUP(parameter!C51,process_machine_man!A:F,6,0),"")</f>
        <v>8</v>
      </c>
      <c r="Q51" s="28">
        <f>TIME(0,0,IFERROR(VLOOKUP(P51,process_machine_man!F:G,2,0),0))</f>
        <v>3.1250000000000001E-4</v>
      </c>
    </row>
    <row r="52" spans="1:18" x14ac:dyDescent="0.2">
      <c r="A52" s="64"/>
      <c r="B52" s="25" t="s">
        <v>35</v>
      </c>
      <c r="C52" s="25" t="s">
        <v>184</v>
      </c>
      <c r="D52" s="25" t="s">
        <v>387</v>
      </c>
      <c r="E52" s="25" t="s">
        <v>451</v>
      </c>
      <c r="F52" s="25" t="str">
        <f t="shared" si="1"/>
        <v>ns=2; s=CG_Sheeting.CG_Sheeting.dbHMI.Cooling.Variables.rDrum1OutletPressure</v>
      </c>
      <c r="G52" s="25" t="s">
        <v>364</v>
      </c>
      <c r="H52" s="25" t="s">
        <v>236</v>
      </c>
      <c r="I52" s="45" t="str">
        <f>IFERROR(VLOOKUP(B52,adjustment!A:C,2,0),"")</f>
        <v/>
      </c>
      <c r="J52" s="45" t="str">
        <f>IFERROR(VLOOKUP(B52,adjustment!A:C,3,0),"")</f>
        <v/>
      </c>
      <c r="K52" s="45" t="str">
        <f>IFERROR(VLOOKUP(B52,adjustment!A:H,6,0),"")</f>
        <v/>
      </c>
      <c r="L52" s="45" t="str">
        <f>IFERROR(VLOOKUP(B52,adjustment!A:H,7,0),"")</f>
        <v/>
      </c>
      <c r="M52" s="26">
        <v>1.0836227</v>
      </c>
      <c r="N52" s="26"/>
      <c r="O52" s="26"/>
      <c r="P52" s="27">
        <f>IFERROR(VLOOKUP(parameter!C52,process_machine_man!A:F,6,0),"")</f>
        <v>8</v>
      </c>
      <c r="Q52" s="28">
        <f>TIME(0,0,IFERROR(VLOOKUP(P52,process_machine_man!F:G,2,0),0))</f>
        <v>3.1250000000000001E-4</v>
      </c>
    </row>
    <row r="53" spans="1:18" x14ac:dyDescent="0.2">
      <c r="A53" s="64"/>
      <c r="B53" s="56" t="s">
        <v>346</v>
      </c>
      <c r="C53" s="25" t="s">
        <v>6</v>
      </c>
      <c r="D53" s="25" t="s">
        <v>387</v>
      </c>
      <c r="E53" s="25" t="s">
        <v>452</v>
      </c>
      <c r="F53" s="25" t="str">
        <f t="shared" si="1"/>
        <v>ns=2; s=CG STI.CG STI.LoafGum.LoafGum01MaxTemp</v>
      </c>
      <c r="G53" s="25" t="s">
        <v>519</v>
      </c>
      <c r="H53" s="25" t="s">
        <v>236</v>
      </c>
      <c r="I53" s="45"/>
      <c r="J53" s="45"/>
      <c r="K53" s="45"/>
      <c r="L53" s="45"/>
      <c r="M53" s="26"/>
      <c r="N53" s="26"/>
      <c r="O53" s="26"/>
      <c r="P53" s="27">
        <f>IFERROR(VLOOKUP(parameter!C53,process_machine_man!A:F,6,0),"")</f>
        <v>1</v>
      </c>
      <c r="Q53" s="28">
        <f>TIME(0,0,IFERROR(VLOOKUP(P53,process_machine_man!F:G,2,0),0))</f>
        <v>6.9444444444444447E-4</v>
      </c>
    </row>
    <row r="54" spans="1:18" x14ac:dyDescent="0.2">
      <c r="A54" s="64"/>
      <c r="B54" s="25" t="s">
        <v>37</v>
      </c>
      <c r="C54" s="25" t="s">
        <v>185</v>
      </c>
      <c r="D54" s="25" t="s">
        <v>387</v>
      </c>
      <c r="E54" s="25" t="s">
        <v>453</v>
      </c>
      <c r="F54" s="25" t="str">
        <f t="shared" si="1"/>
        <v>ns=2; s=CG_Sheeting.CG_Sheeting.dbHMI.Cooling.Variables.rDrum2InletPressure</v>
      </c>
      <c r="G54" s="25" t="s">
        <v>364</v>
      </c>
      <c r="H54" s="25" t="s">
        <v>236</v>
      </c>
      <c r="I54" s="45" t="str">
        <f>IFERROR(VLOOKUP(B54,adjustment!A:C,2,0),"")</f>
        <v/>
      </c>
      <c r="J54" s="45" t="str">
        <f>IFERROR(VLOOKUP(B54,adjustment!A:C,3,0),"")</f>
        <v/>
      </c>
      <c r="K54" s="45" t="str">
        <f>IFERROR(VLOOKUP(B54,adjustment!A:H,6,0),"")</f>
        <v/>
      </c>
      <c r="L54" s="45" t="str">
        <f>IFERROR(VLOOKUP(B54,adjustment!A:H,7,0),"")</f>
        <v/>
      </c>
      <c r="M54" s="26">
        <v>1.7332175999999999</v>
      </c>
      <c r="N54" s="26"/>
      <c r="O54" s="26"/>
      <c r="P54" s="27">
        <f>IFERROR(VLOOKUP(parameter!C54,process_machine_man!A:F,6,0),"")</f>
        <v>9</v>
      </c>
      <c r="Q54" s="28">
        <f>TIME(0,0,IFERROR(VLOOKUP(P54,process_machine_man!F:G,2,0),0))</f>
        <v>1.9675925925925926E-4</v>
      </c>
    </row>
    <row r="55" spans="1:18" x14ac:dyDescent="0.2">
      <c r="A55" s="64"/>
      <c r="B55" s="56" t="s">
        <v>347</v>
      </c>
      <c r="C55" s="25" t="s">
        <v>6</v>
      </c>
      <c r="D55" s="25" t="s">
        <v>388</v>
      </c>
      <c r="E55" s="25" t="s">
        <v>454</v>
      </c>
      <c r="F55" s="25" t="str">
        <f t="shared" si="1"/>
        <v>ns=2; s=CG STI.CG STI.LoafGum.LoafGum01MinTemp</v>
      </c>
      <c r="G55" s="25" t="s">
        <v>519</v>
      </c>
      <c r="H55" s="25" t="s">
        <v>236</v>
      </c>
      <c r="I55" s="45"/>
      <c r="J55" s="45"/>
      <c r="K55" s="45"/>
      <c r="L55" s="45"/>
      <c r="M55" s="26"/>
      <c r="N55" s="26"/>
      <c r="O55" s="26"/>
      <c r="P55" s="27">
        <f>IFERROR(VLOOKUP(parameter!C55,process_machine_man!A:F,6,0),"")</f>
        <v>1</v>
      </c>
      <c r="Q55" s="28">
        <f>TIME(0,0,IFERROR(VLOOKUP(P55,process_machine_man!F:G,2,0),0))</f>
        <v>6.9444444444444447E-4</v>
      </c>
    </row>
    <row r="56" spans="1:18" x14ac:dyDescent="0.2">
      <c r="A56" s="64"/>
      <c r="B56" s="25" t="s">
        <v>39</v>
      </c>
      <c r="C56" s="25" t="s">
        <v>184</v>
      </c>
      <c r="D56" s="25" t="s">
        <v>388</v>
      </c>
      <c r="E56" s="25" t="s">
        <v>455</v>
      </c>
      <c r="F56" s="25" t="str">
        <f t="shared" si="1"/>
        <v>ns=2; s=CG_Sheeting.CG_Sheeting.dbHMI.Cooling.SRV_ChillBelt1.rActualVelocityRPM</v>
      </c>
      <c r="G56" s="25" t="s">
        <v>358</v>
      </c>
      <c r="H56" s="25" t="s">
        <v>236</v>
      </c>
      <c r="I56" s="45" t="str">
        <f>IFERROR(VLOOKUP(B56,adjustment!A:C,2,0),"")</f>
        <v/>
      </c>
      <c r="J56" s="45" t="str">
        <f>IFERROR(VLOOKUP(B56,adjustment!A:C,3,0),"")</f>
        <v/>
      </c>
      <c r="K56" s="45" t="str">
        <f>IFERROR(VLOOKUP(B56,adjustment!A:H,6,0),"")</f>
        <v/>
      </c>
      <c r="L56" s="45" t="str">
        <f>IFERROR(VLOOKUP(B56,adjustment!A:H,7,0),"")</f>
        <v/>
      </c>
      <c r="M56" s="26">
        <v>100.27448</v>
      </c>
      <c r="N56" s="26"/>
      <c r="O56" s="26"/>
      <c r="P56" s="27">
        <f>IFERROR(VLOOKUP(parameter!C56,process_machine_man!A:F,6,0),"")</f>
        <v>8</v>
      </c>
      <c r="Q56" s="28">
        <f>TIME(0,0,IFERROR(VLOOKUP(P56,process_machine_man!F:G,2,0),0))</f>
        <v>3.1250000000000001E-4</v>
      </c>
    </row>
    <row r="57" spans="1:18" x14ac:dyDescent="0.2">
      <c r="A57" s="64"/>
      <c r="B57" s="25" t="s">
        <v>40</v>
      </c>
      <c r="C57" s="25" t="s">
        <v>185</v>
      </c>
      <c r="D57" s="25" t="s">
        <v>388</v>
      </c>
      <c r="E57" s="25" t="s">
        <v>456</v>
      </c>
      <c r="F57" s="25" t="str">
        <f t="shared" si="1"/>
        <v>ns=2; s=CG_Sheeting.CG_Sheeting.dbHMI.Cooling.SRV_ChillBelt2.rActualVelocityRPM</v>
      </c>
      <c r="G57" s="25" t="s">
        <v>358</v>
      </c>
      <c r="H57" s="25" t="s">
        <v>236</v>
      </c>
      <c r="I57" s="45" t="str">
        <f>IFERROR(VLOOKUP(B57,adjustment!A:C,2,0),"")</f>
        <v/>
      </c>
      <c r="J57" s="45" t="str">
        <f>IFERROR(VLOOKUP(B57,adjustment!A:C,3,0),"")</f>
        <v/>
      </c>
      <c r="K57" s="45" t="str">
        <f>IFERROR(VLOOKUP(B57,adjustment!A:H,6,0),"")</f>
        <v/>
      </c>
      <c r="L57" s="45" t="str">
        <f>IFERROR(VLOOKUP(B57,adjustment!A:H,7,0),"")</f>
        <v/>
      </c>
      <c r="M57" s="26">
        <v>100.27448</v>
      </c>
      <c r="N57" s="26"/>
      <c r="O57" s="26"/>
      <c r="P57" s="27">
        <f>IFERROR(VLOOKUP(parameter!C57,process_machine_man!A:F,6,0),"")</f>
        <v>9</v>
      </c>
      <c r="Q57" s="28">
        <f>TIME(0,0,IFERROR(VLOOKUP(P57,process_machine_man!F:G,2,0),0))</f>
        <v>1.9675925925925926E-4</v>
      </c>
    </row>
    <row r="58" spans="1:18" x14ac:dyDescent="0.2">
      <c r="A58" s="64"/>
      <c r="B58" s="25" t="s">
        <v>118</v>
      </c>
      <c r="C58" s="25" t="s">
        <v>184</v>
      </c>
      <c r="D58" s="25" t="s">
        <v>388</v>
      </c>
      <c r="E58" s="25" t="s">
        <v>457</v>
      </c>
      <c r="F58" s="25" t="str">
        <f t="shared" si="1"/>
        <v>ns=2; s=CG_Sheeting.CG_Sheeting.dbHMI.Cooling.SRV_ChillBelt1.rSetpoint_Ratio</v>
      </c>
      <c r="G58" s="25" t="s">
        <v>358</v>
      </c>
      <c r="H58" s="25" t="s">
        <v>236</v>
      </c>
      <c r="I58" s="45" t="str">
        <f>IFERROR(VLOOKUP(B58,adjustment!A:C,2,0),"")</f>
        <v/>
      </c>
      <c r="J58" s="45" t="str">
        <f>IFERROR(VLOOKUP(B58,adjustment!A:C,3,0),"")</f>
        <v/>
      </c>
      <c r="K58" s="45" t="str">
        <f>IFERROR(VLOOKUP(B58,adjustment!A:H,6,0),"")</f>
        <v/>
      </c>
      <c r="L58" s="45" t="str">
        <f>IFERROR(VLOOKUP(B58,adjustment!A:H,7,0),"")</f>
        <v/>
      </c>
      <c r="M58" s="26"/>
      <c r="N58" s="26"/>
      <c r="O58" s="26"/>
      <c r="P58" s="27">
        <f>IFERROR(VLOOKUP(parameter!C58,process_machine_man!A:F,6,0),"")</f>
        <v>8</v>
      </c>
      <c r="Q58" s="28">
        <f>TIME(0,0,IFERROR(VLOOKUP(P58,process_machine_man!F:G,2,0),0))</f>
        <v>3.1250000000000001E-4</v>
      </c>
    </row>
    <row r="59" spans="1:18" x14ac:dyDescent="0.2">
      <c r="A59" s="64"/>
      <c r="B59" s="56" t="s">
        <v>269</v>
      </c>
      <c r="C59" s="25" t="s">
        <v>184</v>
      </c>
      <c r="D59" s="25" t="s">
        <v>388</v>
      </c>
      <c r="E59" s="25" t="s">
        <v>458</v>
      </c>
      <c r="F59" s="25" t="str">
        <f t="shared" si="1"/>
        <v>ns=2; s=CG_Sheeting.CG_Sheeting.dbHMI.Cooling.Variables.rChillerSetpoint</v>
      </c>
      <c r="G59" s="25" t="s">
        <v>519</v>
      </c>
      <c r="H59" s="25" t="s">
        <v>236</v>
      </c>
      <c r="I59" s="45" t="str">
        <f>IFERROR(VLOOKUP(B59,adjustment!A:C,2,0),"")</f>
        <v/>
      </c>
      <c r="J59" s="45" t="str">
        <f>IFERROR(VLOOKUP(B59,adjustment!A:C,3,0),"")</f>
        <v/>
      </c>
      <c r="K59" s="45" t="str">
        <f>IFERROR(VLOOKUP(B59,adjustment!A:H,6,0),"")</f>
        <v/>
      </c>
      <c r="L59" s="45" t="str">
        <f>IFERROR(VLOOKUP(B59,adjustment!A:H,7,0),"")</f>
        <v/>
      </c>
      <c r="M59" s="26"/>
      <c r="N59" s="26"/>
      <c r="O59" s="26"/>
      <c r="P59" s="27">
        <f>IFERROR(VLOOKUP(parameter!C59,process_machine_man!A:F,6,0),"")</f>
        <v>8</v>
      </c>
      <c r="Q59" s="28">
        <f>TIME(0,0,IFERROR(VLOOKUP(P59,process_machine_man!F:G,2,0),0))</f>
        <v>3.1250000000000001E-4</v>
      </c>
    </row>
    <row r="60" spans="1:18" s="33" customFormat="1" x14ac:dyDescent="0.2">
      <c r="A60" s="64"/>
      <c r="B60" s="30" t="s">
        <v>122</v>
      </c>
      <c r="C60" s="30" t="s">
        <v>184</v>
      </c>
      <c r="D60" s="30" t="s">
        <v>388</v>
      </c>
      <c r="E60" s="25" t="s">
        <v>459</v>
      </c>
      <c r="F60" s="25" t="str">
        <f t="shared" si="1"/>
        <v>ns=2; s=CG_Sheeting.CG_Sheeting.Variables.rColdDrumDewpoint</v>
      </c>
      <c r="G60" s="25" t="s">
        <v>358</v>
      </c>
      <c r="H60" s="30" t="s">
        <v>236</v>
      </c>
      <c r="I60" s="45" t="str">
        <f>IFERROR(VLOOKUP(B60,adjustment!A:C,2,0),"")</f>
        <v/>
      </c>
      <c r="J60" s="45" t="str">
        <f>IFERROR(VLOOKUP(B60,adjustment!A:C,3,0),"")</f>
        <v/>
      </c>
      <c r="K60" s="45" t="str">
        <f>IFERROR(VLOOKUP(B60,adjustment!A:H,6,0),"")</f>
        <v/>
      </c>
      <c r="L60" s="45" t="str">
        <f>IFERROR(VLOOKUP(B60,adjustment!A:H,7,0),"")</f>
        <v/>
      </c>
      <c r="M60" s="31"/>
      <c r="N60" s="31"/>
      <c r="O60" s="31"/>
      <c r="P60" s="27">
        <f>IFERROR(VLOOKUP(parameter!C60,process_machine_man!A:F,6,0),"")</f>
        <v>8</v>
      </c>
      <c r="Q60" s="32">
        <f>TIME(0,0,IFERROR(VLOOKUP(P60,process_machine_man!F:G,2,0),0))</f>
        <v>3.1250000000000001E-4</v>
      </c>
    </row>
    <row r="61" spans="1:18" s="33" customFormat="1" x14ac:dyDescent="0.2">
      <c r="A61" s="64"/>
      <c r="B61" s="25" t="s">
        <v>119</v>
      </c>
      <c r="C61" s="25" t="s">
        <v>185</v>
      </c>
      <c r="D61" s="25" t="s">
        <v>388</v>
      </c>
      <c r="E61" s="25" t="s">
        <v>460</v>
      </c>
      <c r="F61" s="25" t="str">
        <f t="shared" si="1"/>
        <v>ns=2; s=CG_Sheeting.CG_Sheeting.dbHMI.Cooling.SRV_ChillBelt2.rSetpoint_Ratio</v>
      </c>
      <c r="G61" s="25" t="s">
        <v>358</v>
      </c>
      <c r="H61" s="25" t="s">
        <v>236</v>
      </c>
      <c r="I61" s="45" t="str">
        <f>IFERROR(VLOOKUP(B61,adjustment!A:C,2,0),"")</f>
        <v/>
      </c>
      <c r="J61" s="45" t="str">
        <f>IFERROR(VLOOKUP(B61,adjustment!A:C,3,0),"")</f>
        <v/>
      </c>
      <c r="K61" s="45" t="str">
        <f>IFERROR(VLOOKUP(B61,adjustment!A:H,6,0),"")</f>
        <v/>
      </c>
      <c r="L61" s="45" t="str">
        <f>IFERROR(VLOOKUP(B61,adjustment!A:H,7,0),"")</f>
        <v/>
      </c>
      <c r="M61" s="26"/>
      <c r="N61" s="26"/>
      <c r="O61" s="26"/>
      <c r="P61" s="27">
        <f>IFERROR(VLOOKUP(parameter!C61,process_machine_man!A:F,6,0),"")</f>
        <v>9</v>
      </c>
      <c r="Q61" s="28">
        <f>TIME(0,0,IFERROR(VLOOKUP(P61,process_machine_man!F:G,2,0),0))</f>
        <v>1.9675925925925926E-4</v>
      </c>
    </row>
    <row r="62" spans="1:18" x14ac:dyDescent="0.2">
      <c r="A62" s="64"/>
      <c r="B62" s="25" t="s">
        <v>266</v>
      </c>
      <c r="C62" s="25" t="s">
        <v>6</v>
      </c>
      <c r="D62" s="25" t="s">
        <v>388</v>
      </c>
      <c r="E62" s="25" t="s">
        <v>401</v>
      </c>
      <c r="F62" s="25" t="str">
        <f t="shared" si="1"/>
        <v>ns=2; s=SFBMix.PLC_BOSCH EXTRUDER.DB_Data_Exchange.EXT_LB_Temp_SP</v>
      </c>
      <c r="G62" s="25" t="s">
        <v>518</v>
      </c>
      <c r="H62" s="25" t="s">
        <v>236</v>
      </c>
      <c r="I62" s="45" t="str">
        <f>IFERROR(VLOOKUP(B62,adjustment!A:C,2,0),"")</f>
        <v/>
      </c>
      <c r="J62" s="45" t="str">
        <f>IFERROR(VLOOKUP(B62,adjustment!A:C,3,0),"")</f>
        <v/>
      </c>
      <c r="K62" s="45" t="str">
        <f>IFERROR(VLOOKUP(B62,adjustment!A:H,6,0),"")</f>
        <v/>
      </c>
      <c r="L62" s="45" t="str">
        <f>IFERROR(VLOOKUP(B62,adjustment!A:H,7,0),"")</f>
        <v/>
      </c>
      <c r="M62" s="26"/>
      <c r="N62" s="26"/>
      <c r="O62" s="26"/>
      <c r="P62" s="27">
        <f>IFERROR(VLOOKUP(parameter!C62,process_machine_man!A:F,6,0),"")</f>
        <v>1</v>
      </c>
      <c r="Q62" s="28">
        <f>TIME(0,0,IFERROR(VLOOKUP(P62,process_machine_man!F:G,2,0),0))</f>
        <v>6.9444444444444447E-4</v>
      </c>
    </row>
    <row r="63" spans="1:18" x14ac:dyDescent="0.2">
      <c r="A63" s="64"/>
      <c r="B63" s="35" t="s">
        <v>271</v>
      </c>
      <c r="C63" s="30" t="s">
        <v>184</v>
      </c>
      <c r="D63" s="30" t="s">
        <v>388</v>
      </c>
      <c r="E63" s="25" t="s">
        <v>462</v>
      </c>
      <c r="F63" s="25" t="str">
        <f t="shared" si="1"/>
        <v>ns=2; s=CG_Sheeting.CG_Sheeting.dbHMI.Cooling.SRV_ChillDrum1.rSetpoint_Ratio</v>
      </c>
      <c r="G63" s="25" t="s">
        <v>358</v>
      </c>
      <c r="H63" s="30" t="s">
        <v>236</v>
      </c>
      <c r="I63" s="45" t="str">
        <f>IFERROR(VLOOKUP(B63,adjustment!A:C,2,0),"")</f>
        <v/>
      </c>
      <c r="J63" s="45" t="str">
        <f>IFERROR(VLOOKUP(B63,adjustment!A:C,3,0),"")</f>
        <v/>
      </c>
      <c r="K63" s="45" t="str">
        <f>IFERROR(VLOOKUP(B63,adjustment!A:H,6,0),"")</f>
        <v/>
      </c>
      <c r="L63" s="45" t="str">
        <f>IFERROR(VLOOKUP(B63,adjustment!A:H,7,0),"")</f>
        <v/>
      </c>
      <c r="M63" s="31"/>
      <c r="N63" s="31"/>
      <c r="O63" s="31"/>
      <c r="P63" s="27">
        <f>IFERROR(VLOOKUP(parameter!C63,process_machine_man!A:F,6,0),"")</f>
        <v>8</v>
      </c>
      <c r="Q63" s="32">
        <f>TIME(0,0,IFERROR(VLOOKUP(P63,process_machine_man!F:G,2,0),0))</f>
        <v>3.1250000000000001E-4</v>
      </c>
    </row>
    <row r="64" spans="1:18" x14ac:dyDescent="0.2">
      <c r="A64" s="64"/>
      <c r="B64" s="25" t="s">
        <v>41</v>
      </c>
      <c r="C64" s="25" t="s">
        <v>185</v>
      </c>
      <c r="D64" s="25" t="s">
        <v>387</v>
      </c>
      <c r="E64" s="25" t="s">
        <v>463</v>
      </c>
      <c r="F64" s="25" t="str">
        <f t="shared" si="1"/>
        <v>ns=2; s=CG_Sheeting.CG_Sheeting.dbHMI.Cooling.Variables.rDrum2OutletPressure</v>
      </c>
      <c r="G64" s="25" t="s">
        <v>364</v>
      </c>
      <c r="H64" s="25" t="s">
        <v>236</v>
      </c>
      <c r="I64" s="45" t="str">
        <f>IFERROR(VLOOKUP(B64,adjustment!A:C,2,0),"")</f>
        <v/>
      </c>
      <c r="J64" s="45" t="str">
        <f>IFERROR(VLOOKUP(B64,adjustment!A:C,3,0),"")</f>
        <v/>
      </c>
      <c r="K64" s="45" t="str">
        <f>IFERROR(VLOOKUP(B64,adjustment!A:H,6,0),"")</f>
        <v/>
      </c>
      <c r="L64" s="45" t="str">
        <f>IFERROR(VLOOKUP(B64,adjustment!A:H,7,0),"")</f>
        <v/>
      </c>
      <c r="M64" s="26">
        <v>1.1154512999999999</v>
      </c>
      <c r="N64" s="26"/>
      <c r="O64" s="26"/>
      <c r="P64" s="27">
        <f>IFERROR(VLOOKUP(parameter!C64,process_machine_man!A:F,6,0),"")</f>
        <v>9</v>
      </c>
      <c r="Q64" s="28">
        <f>TIME(0,0,IFERROR(VLOOKUP(P64,process_machine_man!F:G,2,0),0))</f>
        <v>1.9675925925925926E-4</v>
      </c>
      <c r="R64" t="s">
        <v>272</v>
      </c>
    </row>
    <row r="65" spans="1:17" x14ac:dyDescent="0.2">
      <c r="A65" s="64"/>
      <c r="B65" s="56" t="s">
        <v>348</v>
      </c>
      <c r="C65" s="25" t="s">
        <v>6</v>
      </c>
      <c r="D65" s="25" t="s">
        <v>388</v>
      </c>
      <c r="E65" s="25" t="s">
        <v>464</v>
      </c>
      <c r="F65" s="25" t="str">
        <f t="shared" si="1"/>
        <v>ns=2; s=CG STI.CG STI.LoafGum.LoafGum01AverageTemp</v>
      </c>
      <c r="G65" s="25" t="s">
        <v>519</v>
      </c>
      <c r="H65" s="25" t="s">
        <v>236</v>
      </c>
      <c r="I65" s="45"/>
      <c r="J65" s="45"/>
      <c r="K65" s="45"/>
      <c r="L65" s="45"/>
      <c r="M65" s="26"/>
      <c r="N65" s="26"/>
      <c r="O65" s="26"/>
      <c r="P65" s="27">
        <f>IFERROR(VLOOKUP(parameter!C65,process_machine_man!A:F,6,0),"")</f>
        <v>1</v>
      </c>
      <c r="Q65" s="28">
        <f>TIME(0,0,IFERROR(VLOOKUP(P65,process_machine_man!F:G,2,0),0))</f>
        <v>6.9444444444444447E-4</v>
      </c>
    </row>
    <row r="66" spans="1:17" s="33" customFormat="1" x14ac:dyDescent="0.2">
      <c r="A66" s="64"/>
      <c r="B66" s="56" t="s">
        <v>121</v>
      </c>
      <c r="C66" s="25" t="s">
        <v>6</v>
      </c>
      <c r="D66" s="25" t="s">
        <v>387</v>
      </c>
      <c r="E66" s="25" t="s">
        <v>465</v>
      </c>
      <c r="F66" s="25" t="str">
        <f t="shared" ref="F66:F85" si="2">IF(E66="","",CONCATENATE("ns=2; s=",E66))</f>
        <v>ns=2; s=CG_Sheeting.CG_Sheeting.Variables.rGumExtruderExitGumTemp</v>
      </c>
      <c r="G66" s="25" t="s">
        <v>518</v>
      </c>
      <c r="H66" s="25" t="s">
        <v>236</v>
      </c>
      <c r="I66" s="45" t="str">
        <f>IFERROR(VLOOKUP(B66,adjustment!A:C,2,0),"")</f>
        <v/>
      </c>
      <c r="J66" s="45" t="str">
        <f>IFERROR(VLOOKUP(B66,adjustment!A:C,3,0),"")</f>
        <v/>
      </c>
      <c r="K66" s="45" t="str">
        <f>IFERROR(VLOOKUP(B66,adjustment!A:H,6,0),"")</f>
        <v/>
      </c>
      <c r="L66" s="45" t="str">
        <f>IFERROR(VLOOKUP(B66,adjustment!A:H,7,0),"")</f>
        <v/>
      </c>
      <c r="M66" s="26"/>
      <c r="N66" s="26"/>
      <c r="O66" s="26"/>
      <c r="P66" s="27">
        <f>IFERROR(VLOOKUP(parameter!C66,process_machine_man!A:F,6,0),"")</f>
        <v>1</v>
      </c>
      <c r="Q66" s="28">
        <f>TIME(0,0,IFERROR(VLOOKUP(P66,process_machine_man!F:G,2,0),0))</f>
        <v>6.9444444444444447E-4</v>
      </c>
    </row>
    <row r="67" spans="1:17" x14ac:dyDescent="0.2">
      <c r="A67" s="64"/>
      <c r="B67" s="56" t="s">
        <v>262</v>
      </c>
      <c r="C67" s="25" t="s">
        <v>6</v>
      </c>
      <c r="D67" s="25" t="s">
        <v>387</v>
      </c>
      <c r="E67" s="25" t="s">
        <v>466</v>
      </c>
      <c r="F67" s="25" t="str">
        <f t="shared" si="2"/>
        <v>ns=2; s=SFBMix.PLC_BOSCH EXTRUDER.DB_Data_Exchange.EXT_UB_Temp_RealValue</v>
      </c>
      <c r="G67" s="25" t="s">
        <v>518</v>
      </c>
      <c r="H67" s="25" t="s">
        <v>236</v>
      </c>
      <c r="I67" s="45" t="str">
        <f>IFERROR(VLOOKUP(B67,adjustment!A:C,2,0),"")</f>
        <v/>
      </c>
      <c r="J67" s="45" t="str">
        <f>IFERROR(VLOOKUP(B67,adjustment!A:C,3,0),"")</f>
        <v/>
      </c>
      <c r="K67" s="45" t="str">
        <f>IFERROR(VLOOKUP(B67,adjustment!A:H,6,0),"")</f>
        <v/>
      </c>
      <c r="L67" s="45" t="str">
        <f>IFERROR(VLOOKUP(B67,adjustment!A:H,7,0),"")</f>
        <v/>
      </c>
      <c r="M67" s="26"/>
      <c r="N67" s="26"/>
      <c r="O67" s="26"/>
      <c r="P67" s="27">
        <f>IFERROR(VLOOKUP(parameter!C67,process_machine_man!A:F,6,0),"")</f>
        <v>1</v>
      </c>
      <c r="Q67" s="28">
        <f>TIME(0,0,IFERROR(VLOOKUP(P67,process_machine_man!F:G,2,0),0))</f>
        <v>6.9444444444444447E-4</v>
      </c>
    </row>
    <row r="68" spans="1:17" x14ac:dyDescent="0.2">
      <c r="A68" s="64"/>
      <c r="B68" s="35" t="s">
        <v>270</v>
      </c>
      <c r="C68" s="30" t="s">
        <v>185</v>
      </c>
      <c r="D68" s="30" t="s">
        <v>388</v>
      </c>
      <c r="E68" s="25" t="s">
        <v>467</v>
      </c>
      <c r="F68" s="25" t="str">
        <f t="shared" si="2"/>
        <v>ns=2; s=CG_Sheeting.CG_Sheeting.dbHMI.Cooling.SRV_ChillDrum2.rSetpoint_Ratio</v>
      </c>
      <c r="G68" s="25" t="s">
        <v>358</v>
      </c>
      <c r="H68" s="30" t="s">
        <v>236</v>
      </c>
      <c r="I68" s="45" t="str">
        <f>IFERROR(VLOOKUP(B68,adjustment!A:C,2,0),"")</f>
        <v/>
      </c>
      <c r="J68" s="45" t="str">
        <f>IFERROR(VLOOKUP(B68,adjustment!A:C,3,0),"")</f>
        <v/>
      </c>
      <c r="K68" s="45" t="str">
        <f>IFERROR(VLOOKUP(B68,adjustment!A:H,6,0),"")</f>
        <v/>
      </c>
      <c r="L68" s="45" t="str">
        <f>IFERROR(VLOOKUP(B68,adjustment!A:H,7,0),"")</f>
        <v/>
      </c>
      <c r="M68" s="31"/>
      <c r="N68" s="31"/>
      <c r="O68" s="31"/>
      <c r="P68" s="27">
        <f>IFERROR(VLOOKUP(parameter!C68,process_machine_man!A:F,6,0),"")</f>
        <v>9</v>
      </c>
      <c r="Q68" s="32">
        <f>TIME(0,0,IFERROR(VLOOKUP(P68,process_machine_man!F:G,2,0),0))</f>
        <v>1.9675925925925926E-4</v>
      </c>
    </row>
    <row r="69" spans="1:17" x14ac:dyDescent="0.2">
      <c r="A69" s="64"/>
      <c r="B69" s="25" t="s">
        <v>539</v>
      </c>
      <c r="C69" s="25" t="s">
        <v>45</v>
      </c>
      <c r="D69" s="25" t="s">
        <v>388</v>
      </c>
      <c r="E69" s="25" t="s">
        <v>468</v>
      </c>
      <c r="F69" s="25" t="str">
        <f t="shared" si="2"/>
        <v>ns=2; s=CG_Sheeting.CG_Sheeting.dbHMI.Scoring.SRV_CircularScore.rSetpoint_Ratio</v>
      </c>
      <c r="G69" s="25" t="s">
        <v>519</v>
      </c>
      <c r="H69" s="25" t="s">
        <v>236</v>
      </c>
      <c r="I69" s="45" t="str">
        <f>IFERROR(VLOOKUP(B69,adjustment!A:C,2,0),"")</f>
        <v/>
      </c>
      <c r="J69" s="45" t="str">
        <f>IFERROR(VLOOKUP(B69,adjustment!A:C,3,0),"")</f>
        <v/>
      </c>
      <c r="K69" s="45" t="str">
        <f>IFERROR(VLOOKUP(B69,adjustment!A:H,6,0),"")</f>
        <v/>
      </c>
      <c r="L69" s="45" t="str">
        <f>IFERROR(VLOOKUP(B69,adjustment!A:H,7,0),"")</f>
        <v/>
      </c>
      <c r="M69" s="26"/>
      <c r="N69" s="26"/>
      <c r="O69" s="26"/>
      <c r="P69" s="27">
        <f>IFERROR(VLOOKUP(parameter!C69,process_machine_man!A:F,6,0),"")</f>
        <v>10</v>
      </c>
      <c r="Q69" s="28">
        <f>TIME(0,0,IFERROR(VLOOKUP(P69,process_machine_man!F:G,2,0),0))</f>
        <v>1.7361111111111112E-4</v>
      </c>
    </row>
    <row r="70" spans="1:17" x14ac:dyDescent="0.2">
      <c r="A70" s="64"/>
      <c r="B70" s="25" t="s">
        <v>241</v>
      </c>
      <c r="C70" s="25" t="s">
        <v>93</v>
      </c>
      <c r="D70" s="25" t="s">
        <v>387</v>
      </c>
      <c r="E70" s="25" t="s">
        <v>404</v>
      </c>
      <c r="F70" s="25" t="str">
        <f t="shared" si="2"/>
        <v/>
      </c>
      <c r="G70" s="25" t="s">
        <v>333</v>
      </c>
      <c r="H70" s="25" t="s">
        <v>236</v>
      </c>
      <c r="I70" s="45" t="str">
        <f>IFERROR(VLOOKUP(B70,adjustment!A:C,2,0),"")</f>
        <v/>
      </c>
      <c r="J70" s="45" t="str">
        <f>IFERROR(VLOOKUP(B70,adjustment!A:C,3,0),"")</f>
        <v/>
      </c>
      <c r="K70" s="45" t="str">
        <f>IFERROR(VLOOKUP(B70,adjustment!A:H,6,0),"")</f>
        <v/>
      </c>
      <c r="L70" s="45" t="str">
        <f>IFERROR(VLOOKUP(B70,adjustment!A:H,7,0),"")</f>
        <v/>
      </c>
      <c r="M70" s="26"/>
      <c r="N70" s="26"/>
      <c r="O70" s="26"/>
      <c r="P70" s="27">
        <f>IFERROR(VLOOKUP(parameter!C70,process_machine_man!A:F,6,0),"")</f>
        <v>11</v>
      </c>
      <c r="Q70" s="28">
        <f>TIME(0,0,IFERROR(VLOOKUP(P70,process_machine_man!F:G,2,0),0))</f>
        <v>0</v>
      </c>
    </row>
    <row r="71" spans="1:17" x14ac:dyDescent="0.2">
      <c r="A71" s="64"/>
      <c r="B71" s="25" t="s">
        <v>242</v>
      </c>
      <c r="C71" s="25" t="s">
        <v>93</v>
      </c>
      <c r="D71" s="25" t="s">
        <v>387</v>
      </c>
      <c r="E71" s="25" t="s">
        <v>404</v>
      </c>
      <c r="F71" s="25" t="str">
        <f t="shared" si="2"/>
        <v/>
      </c>
      <c r="G71" s="25" t="s">
        <v>333</v>
      </c>
      <c r="H71" s="25" t="s">
        <v>236</v>
      </c>
      <c r="I71" s="45" t="str">
        <f>IFERROR(VLOOKUP(B71,adjustment!A:C,2,0),"")</f>
        <v/>
      </c>
      <c r="J71" s="45" t="str">
        <f>IFERROR(VLOOKUP(B71,adjustment!A:C,3,0),"")</f>
        <v/>
      </c>
      <c r="K71" s="45" t="str">
        <f>IFERROR(VLOOKUP(B71,adjustment!A:H,6,0),"")</f>
        <v/>
      </c>
      <c r="L71" s="45" t="str">
        <f>IFERROR(VLOOKUP(B71,adjustment!A:H,7,0),"")</f>
        <v/>
      </c>
      <c r="M71" s="26"/>
      <c r="N71" s="26"/>
      <c r="O71" s="26"/>
      <c r="P71" s="27">
        <f>IFERROR(VLOOKUP(parameter!C71,process_machine_man!A:F,6,0),"")</f>
        <v>11</v>
      </c>
      <c r="Q71" s="28">
        <f>TIME(0,0,IFERROR(VLOOKUP(P71,process_machine_man!F:G,2,0),0))</f>
        <v>0</v>
      </c>
    </row>
    <row r="72" spans="1:17" x14ac:dyDescent="0.2">
      <c r="A72" s="64"/>
      <c r="B72" s="56" t="s">
        <v>263</v>
      </c>
      <c r="C72" s="25" t="s">
        <v>6</v>
      </c>
      <c r="D72" s="25" t="s">
        <v>387</v>
      </c>
      <c r="E72" s="25" t="s">
        <v>469</v>
      </c>
      <c r="F72" s="25" t="str">
        <f t="shared" si="2"/>
        <v>ns=2; s=SFBMix.PLC_BOSCH EXTRUDER.DB_Data_Exchange.EXT_LB_Temp_RealValue</v>
      </c>
      <c r="G72" s="25" t="s">
        <v>518</v>
      </c>
      <c r="H72" s="25" t="s">
        <v>236</v>
      </c>
      <c r="I72" s="45" t="str">
        <f>IFERROR(VLOOKUP(B72,adjustment!A:C,2,0),"")</f>
        <v/>
      </c>
      <c r="J72" s="45" t="str">
        <f>IFERROR(VLOOKUP(B72,adjustment!A:C,3,0),"")</f>
        <v/>
      </c>
      <c r="K72" s="45" t="str">
        <f>IFERROR(VLOOKUP(B72,adjustment!A:H,6,0),"")</f>
        <v/>
      </c>
      <c r="L72" s="45" t="str">
        <f>IFERROR(VLOOKUP(B72,adjustment!A:H,7,0),"")</f>
        <v/>
      </c>
      <c r="M72" s="26"/>
      <c r="N72" s="26"/>
      <c r="O72" s="26"/>
      <c r="P72" s="27">
        <f>IFERROR(VLOOKUP(parameter!C72,process_machine_man!A:F,6,0),"")</f>
        <v>1</v>
      </c>
      <c r="Q72" s="28">
        <f>TIME(0,0,IFERROR(VLOOKUP(P72,process_machine_man!F:G,2,0),0))</f>
        <v>6.9444444444444447E-4</v>
      </c>
    </row>
    <row r="73" spans="1:17" x14ac:dyDescent="0.2">
      <c r="A73" s="64"/>
      <c r="B73" s="56" t="s">
        <v>396</v>
      </c>
      <c r="C73" s="25" t="s">
        <v>6</v>
      </c>
      <c r="D73" s="25" t="s">
        <v>387</v>
      </c>
      <c r="E73" s="25" t="s">
        <v>470</v>
      </c>
      <c r="F73" s="25" t="str">
        <f t="shared" si="2"/>
        <v>ns=2; s=SFBMix.PLC_BOSCH EXTRUDER.EXT_PH_Pressure</v>
      </c>
      <c r="G73" s="25" t="s">
        <v>519</v>
      </c>
      <c r="H73" s="25" t="s">
        <v>236</v>
      </c>
      <c r="I73" s="45" t="str">
        <f>IFERROR(VLOOKUP(B73,adjustment!A:C,2,0),"")</f>
        <v/>
      </c>
      <c r="J73" s="45" t="str">
        <f>IFERROR(VLOOKUP(B73,adjustment!A:C,3,0),"")</f>
        <v/>
      </c>
      <c r="K73" s="45" t="str">
        <f>IFERROR(VLOOKUP(B73,adjustment!A:H,6,0),"")</f>
        <v/>
      </c>
      <c r="L73" s="45" t="str">
        <f>IFERROR(VLOOKUP(B73,adjustment!A:H,7,0),"")</f>
        <v/>
      </c>
      <c r="M73" s="26"/>
      <c r="N73" s="26"/>
      <c r="O73" s="26"/>
      <c r="P73" s="27">
        <f>IFERROR(VLOOKUP(parameter!C73,process_machine_man!A:F,6,0),"")</f>
        <v>1</v>
      </c>
      <c r="Q73" s="28">
        <f>TIME(0,0,IFERROR(VLOOKUP(P73,process_machine_man!F:G,2,0),0))</f>
        <v>6.9444444444444447E-4</v>
      </c>
    </row>
    <row r="74" spans="1:17" x14ac:dyDescent="0.2">
      <c r="A74" s="64"/>
      <c r="B74" s="34" t="s">
        <v>397</v>
      </c>
      <c r="C74" s="25" t="s">
        <v>237</v>
      </c>
      <c r="D74" s="25" t="s">
        <v>388</v>
      </c>
      <c r="E74" s="25" t="s">
        <v>471</v>
      </c>
      <c r="F74" s="25" t="str">
        <f t="shared" si="2"/>
        <v>ns=2; s=CG_Sheeting.CG_Sheeting.dbHMI.Variables.rSheetsPerMinuteActual</v>
      </c>
      <c r="G74" s="25" t="s">
        <v>503</v>
      </c>
      <c r="H74" s="25" t="s">
        <v>236</v>
      </c>
      <c r="I74" s="45" t="str">
        <f>IFERROR(VLOOKUP(B74,adjustment!A:C,2,0),"")</f>
        <v/>
      </c>
      <c r="J74" s="45" t="str">
        <f>IFERROR(VLOOKUP(B74,adjustment!A:C,3,0),"")</f>
        <v/>
      </c>
      <c r="K74" s="45" t="str">
        <f>IFERROR(VLOOKUP(B74,adjustment!A:H,6,0),"")</f>
        <v/>
      </c>
      <c r="L74" s="45" t="str">
        <f>IFERROR(VLOOKUP(B74,adjustment!A:H,7,0),"")</f>
        <v/>
      </c>
      <c r="M74" s="26"/>
      <c r="N74" s="26"/>
      <c r="O74" s="26"/>
      <c r="P74" s="27">
        <f>IFERROR(VLOOKUP(parameter!C74,process_machine_man!A:F,6,0),"")</f>
        <v>0</v>
      </c>
      <c r="Q74" s="28">
        <f>TIME(0,0,IFERROR(VLOOKUP(P74,process_machine_man!F:G,2,0),0))</f>
        <v>0</v>
      </c>
    </row>
    <row r="75" spans="1:17" x14ac:dyDescent="0.2">
      <c r="A75" s="64"/>
      <c r="B75" s="25" t="s">
        <v>243</v>
      </c>
      <c r="C75" s="25" t="s">
        <v>93</v>
      </c>
      <c r="D75" s="25" t="s">
        <v>387</v>
      </c>
      <c r="E75" s="25" t="s">
        <v>404</v>
      </c>
      <c r="F75" s="25" t="str">
        <f t="shared" si="2"/>
        <v/>
      </c>
      <c r="G75" s="25" t="s">
        <v>333</v>
      </c>
      <c r="H75" s="25" t="s">
        <v>236</v>
      </c>
      <c r="I75" s="45" t="str">
        <f>IFERROR(VLOOKUP(B75,adjustment!A:C,2,0),"")</f>
        <v/>
      </c>
      <c r="J75" s="45" t="str">
        <f>IFERROR(VLOOKUP(B75,adjustment!A:C,3,0),"")</f>
        <v/>
      </c>
      <c r="K75" s="45" t="str">
        <f>IFERROR(VLOOKUP(B75,adjustment!A:H,6,0),"")</f>
        <v/>
      </c>
      <c r="L75" s="45" t="str">
        <f>IFERROR(VLOOKUP(B75,adjustment!A:H,7,0),"")</f>
        <v/>
      </c>
      <c r="M75" s="26"/>
      <c r="N75" s="26"/>
      <c r="O75" s="26"/>
      <c r="P75" s="27">
        <f>IFERROR(VLOOKUP(parameter!C75,process_machine_man!A:F,6,0),"")</f>
        <v>11</v>
      </c>
      <c r="Q75" s="28">
        <f>TIME(0,0,IFERROR(VLOOKUP(P75,process_machine_man!F:G,2,0),0))</f>
        <v>0</v>
      </c>
    </row>
    <row r="76" spans="1:17" x14ac:dyDescent="0.2">
      <c r="A76" s="64"/>
      <c r="B76" s="25" t="s">
        <v>338</v>
      </c>
      <c r="C76" s="25" t="s">
        <v>93</v>
      </c>
      <c r="D76" s="25" t="s">
        <v>387</v>
      </c>
      <c r="E76" s="25" t="s">
        <v>404</v>
      </c>
      <c r="F76" s="25" t="str">
        <f t="shared" si="2"/>
        <v/>
      </c>
      <c r="G76" s="25" t="s">
        <v>333</v>
      </c>
      <c r="H76" s="25" t="s">
        <v>236</v>
      </c>
      <c r="I76" s="45" t="str">
        <f>IFERROR(VLOOKUP(B76,adjustment!A:C,2,0),"")</f>
        <v/>
      </c>
      <c r="J76" s="45" t="str">
        <f>IFERROR(VLOOKUP(B76,adjustment!A:C,3,0),"")</f>
        <v/>
      </c>
      <c r="K76" s="45" t="str">
        <f>IFERROR(VLOOKUP(B76,adjustment!A:H,6,0),"")</f>
        <v/>
      </c>
      <c r="L76" s="45" t="str">
        <f>IFERROR(VLOOKUP(B76,adjustment!A:H,7,0),"")</f>
        <v/>
      </c>
      <c r="M76" s="26"/>
      <c r="N76" s="26"/>
      <c r="O76" s="26"/>
      <c r="P76" s="27">
        <f>IFERROR(VLOOKUP(parameter!C76,process_machine_man!A:F,6,0),"")</f>
        <v>11</v>
      </c>
      <c r="Q76" s="28">
        <f>TIME(0,0,IFERROR(VLOOKUP(P76,process_machine_man!F:G,2,0),0))</f>
        <v>0</v>
      </c>
    </row>
    <row r="77" spans="1:17" x14ac:dyDescent="0.2">
      <c r="A77" s="64"/>
      <c r="B77" s="25" t="s">
        <v>245</v>
      </c>
      <c r="C77" s="25" t="s">
        <v>93</v>
      </c>
      <c r="D77" s="25" t="s">
        <v>388</v>
      </c>
      <c r="E77" s="25" t="s">
        <v>404</v>
      </c>
      <c r="F77" s="25" t="str">
        <f t="shared" si="2"/>
        <v/>
      </c>
      <c r="G77" s="25" t="s">
        <v>358</v>
      </c>
      <c r="H77" s="25" t="s">
        <v>236</v>
      </c>
      <c r="I77" s="45" t="str">
        <f>IFERROR(VLOOKUP(B77,adjustment!A:C,2,0),"")</f>
        <v/>
      </c>
      <c r="J77" s="45" t="str">
        <f>IFERROR(VLOOKUP(B77,adjustment!A:C,3,0),"")</f>
        <v/>
      </c>
      <c r="K77" s="45" t="str">
        <f>IFERROR(VLOOKUP(B77,adjustment!A:H,6,0),"")</f>
        <v/>
      </c>
      <c r="L77" s="45" t="str">
        <f>IFERROR(VLOOKUP(B77,adjustment!A:H,7,0),"")</f>
        <v/>
      </c>
      <c r="M77" s="26"/>
      <c r="N77" s="26"/>
      <c r="O77" s="26"/>
      <c r="P77" s="27">
        <f>IFERROR(VLOOKUP(parameter!C77,process_machine_man!A:F,6,0),"")</f>
        <v>11</v>
      </c>
      <c r="Q77" s="28">
        <f>TIME(0,0,IFERROR(VLOOKUP(P77,process_machine_man!F:G,2,0),0))</f>
        <v>0</v>
      </c>
    </row>
    <row r="78" spans="1:17" x14ac:dyDescent="0.2">
      <c r="A78" s="64"/>
      <c r="B78" s="25" t="s">
        <v>246</v>
      </c>
      <c r="C78" s="25" t="s">
        <v>93</v>
      </c>
      <c r="D78" s="25" t="s">
        <v>388</v>
      </c>
      <c r="E78" s="25" t="s">
        <v>404</v>
      </c>
      <c r="F78" s="25" t="str">
        <f t="shared" si="2"/>
        <v/>
      </c>
      <c r="G78" s="25" t="s">
        <v>358</v>
      </c>
      <c r="H78" s="25" t="s">
        <v>236</v>
      </c>
      <c r="I78" s="45" t="str">
        <f>IFERROR(VLOOKUP(B78,adjustment!A:C,2,0),"")</f>
        <v/>
      </c>
      <c r="J78" s="45" t="str">
        <f>IFERROR(VLOOKUP(B78,adjustment!A:C,3,0),"")</f>
        <v/>
      </c>
      <c r="K78" s="45" t="str">
        <f>IFERROR(VLOOKUP(B78,adjustment!A:H,6,0),"")</f>
        <v/>
      </c>
      <c r="L78" s="45" t="str">
        <f>IFERROR(VLOOKUP(B78,adjustment!A:H,7,0),"")</f>
        <v/>
      </c>
      <c r="M78" s="26"/>
      <c r="N78" s="26"/>
      <c r="O78" s="26"/>
      <c r="P78" s="27">
        <f>IFERROR(VLOOKUP(parameter!C78,process_machine_man!A:F,6,0),"")</f>
        <v>11</v>
      </c>
      <c r="Q78" s="28">
        <f>TIME(0,0,IFERROR(VLOOKUP(P78,process_machine_man!F:G,2,0),0))</f>
        <v>0</v>
      </c>
    </row>
    <row r="79" spans="1:17" x14ac:dyDescent="0.2">
      <c r="A79" s="64"/>
      <c r="B79" s="56" t="s">
        <v>362</v>
      </c>
      <c r="C79" s="25" t="s">
        <v>6</v>
      </c>
      <c r="D79" s="25" t="s">
        <v>387</v>
      </c>
      <c r="E79" s="25" t="s">
        <v>472</v>
      </c>
      <c r="F79" s="25" t="str">
        <f t="shared" si="2"/>
        <v>ns=2; s=SFBMix.PLC_BOSCH EXTRUDER.DB_Data_Exchange.Drum_Speed_RealValue1</v>
      </c>
      <c r="G79" s="25" t="s">
        <v>519</v>
      </c>
      <c r="H79" s="25" t="s">
        <v>236</v>
      </c>
      <c r="I79" s="45" t="str">
        <f>IFERROR(VLOOKUP(B79,adjustment!A:C,2,0),"")</f>
        <v/>
      </c>
      <c r="J79" s="45" t="str">
        <f>IFERROR(VLOOKUP(B79,adjustment!A:C,3,0),"")</f>
        <v/>
      </c>
      <c r="K79" s="45" t="str">
        <f>IFERROR(VLOOKUP(B79,adjustment!A:H,6,0),"")</f>
        <v/>
      </c>
      <c r="L79" s="45" t="str">
        <f>IFERROR(VLOOKUP(B79,adjustment!A:H,7,0),"")</f>
        <v/>
      </c>
      <c r="M79" s="26"/>
      <c r="N79" s="26"/>
      <c r="O79" s="26"/>
      <c r="P79" s="27">
        <f>IFERROR(VLOOKUP(parameter!C79,process_machine_man!A:F,6,0),"")</f>
        <v>1</v>
      </c>
      <c r="Q79" s="28">
        <f>TIME(0,0,IFERROR(VLOOKUP(P79,process_machine_man!F:G,2,0),0))</f>
        <v>6.9444444444444447E-4</v>
      </c>
    </row>
    <row r="80" spans="1:17" x14ac:dyDescent="0.2">
      <c r="A80" s="64"/>
      <c r="B80" s="56" t="s">
        <v>363</v>
      </c>
      <c r="C80" s="25" t="s">
        <v>6</v>
      </c>
      <c r="D80" s="25" t="s">
        <v>387</v>
      </c>
      <c r="E80" s="25" t="s">
        <v>473</v>
      </c>
      <c r="F80" s="25" t="str">
        <f t="shared" si="2"/>
        <v>ns=2; s=SFBMix.PLC_BOSCH EXTRUDER.DB_Data_Exchange.Drum_Speed_RealValue2</v>
      </c>
      <c r="G80" s="25" t="s">
        <v>519</v>
      </c>
      <c r="H80" s="25" t="s">
        <v>236</v>
      </c>
      <c r="I80" s="45" t="str">
        <f>IFERROR(VLOOKUP(B80,adjustment!A:C,2,0),"")</f>
        <v/>
      </c>
      <c r="J80" s="45" t="str">
        <f>IFERROR(VLOOKUP(B80,adjustment!A:C,3,0),"")</f>
        <v/>
      </c>
      <c r="K80" s="45" t="str">
        <f>IFERROR(VLOOKUP(B80,adjustment!A:H,6,0),"")</f>
        <v/>
      </c>
      <c r="L80" s="45" t="str">
        <f>IFERROR(VLOOKUP(B80,adjustment!A:H,7,0),"")</f>
        <v/>
      </c>
      <c r="M80" s="26"/>
      <c r="N80" s="26"/>
      <c r="O80" s="26"/>
      <c r="P80" s="27">
        <f>IFERROR(VLOOKUP(parameter!C80,process_machine_man!A:F,6,0),"")</f>
        <v>1</v>
      </c>
      <c r="Q80" s="28">
        <f>TIME(0,0,IFERROR(VLOOKUP(P80,process_machine_man!F:G,2,0),0))</f>
        <v>6.9444444444444447E-4</v>
      </c>
    </row>
    <row r="81" spans="1:18" x14ac:dyDescent="0.2">
      <c r="A81" s="64"/>
      <c r="B81" s="34" t="s">
        <v>264</v>
      </c>
      <c r="C81" s="25" t="s">
        <v>6</v>
      </c>
      <c r="D81" s="25" t="s">
        <v>387</v>
      </c>
      <c r="E81" s="25" t="s">
        <v>474</v>
      </c>
      <c r="F81" s="25" t="str">
        <f t="shared" si="2"/>
        <v>ns=2; s=SFBMix.PLC_BOSCH EXTRUDER.DB_Data_Exchange.EXT_PH_Temp_RealValue</v>
      </c>
      <c r="G81" s="25" t="s">
        <v>503</v>
      </c>
      <c r="H81" s="25" t="s">
        <v>236</v>
      </c>
      <c r="I81" s="45" t="str">
        <f>IFERROR(VLOOKUP(B81,adjustment!A:C,2,0),"")</f>
        <v/>
      </c>
      <c r="J81" s="45" t="str">
        <f>IFERROR(VLOOKUP(B81,adjustment!A:C,3,0),"")</f>
        <v/>
      </c>
      <c r="K81" s="45" t="str">
        <f>IFERROR(VLOOKUP(B81,adjustment!A:H,6,0),"")</f>
        <v/>
      </c>
      <c r="L81" s="45" t="str">
        <f>IFERROR(VLOOKUP(B81,adjustment!A:H,7,0),"")</f>
        <v/>
      </c>
      <c r="M81" s="26"/>
      <c r="N81" s="26"/>
      <c r="O81" s="26"/>
      <c r="P81" s="27">
        <f>IFERROR(VLOOKUP(parameter!C81,process_machine_man!A:F,6,0),"")</f>
        <v>1</v>
      </c>
      <c r="Q81" s="28">
        <f>TIME(0,0,IFERROR(VLOOKUP(P81,process_machine_man!F:G,2,0),0))</f>
        <v>6.9444444444444447E-4</v>
      </c>
    </row>
    <row r="82" spans="1:18" x14ac:dyDescent="0.2">
      <c r="A82" s="64"/>
      <c r="B82" s="56" t="s">
        <v>541</v>
      </c>
      <c r="C82" s="25" t="s">
        <v>30</v>
      </c>
      <c r="D82" s="25" t="s">
        <v>387</v>
      </c>
      <c r="E82" s="25" t="s">
        <v>475</v>
      </c>
      <c r="F82" s="25" t="str">
        <f t="shared" si="2"/>
        <v>ns=2; s=CG_Sheeting.CG_Sheeting.dbHMI.Sheeting.SRV_FinalSizing.rActualVelocityRPM</v>
      </c>
      <c r="G82" s="25" t="s">
        <v>519</v>
      </c>
      <c r="H82" s="25" t="s">
        <v>236</v>
      </c>
      <c r="I82" s="45" t="str">
        <f>IFERROR(VLOOKUP(B82,adjustment!A:C,2,0),"")</f>
        <v/>
      </c>
      <c r="J82" s="45" t="str">
        <f>IFERROR(VLOOKUP(B82,adjustment!A:C,3,0),"")</f>
        <v/>
      </c>
      <c r="K82" s="45" t="str">
        <f>IFERROR(VLOOKUP(B82,adjustment!A:H,6,0),"")</f>
        <v/>
      </c>
      <c r="L82" s="45" t="str">
        <f>IFERROR(VLOOKUP(B82,adjustment!A:H,7,0),"")</f>
        <v/>
      </c>
      <c r="M82" s="26">
        <v>145.55455000000001</v>
      </c>
      <c r="N82" s="26">
        <v>165.86</v>
      </c>
      <c r="O82" s="26">
        <v>145.56</v>
      </c>
      <c r="P82" s="27">
        <f>IFERROR(VLOOKUP(parameter!C82,process_machine_man!A:F,6,0),"")</f>
        <v>7</v>
      </c>
      <c r="Q82" s="28">
        <f>TIME(0,0,IFERROR(VLOOKUP(P82,process_machine_man!F:G,2,0),0))</f>
        <v>4.2824074074074075E-4</v>
      </c>
      <c r="R82" t="s">
        <v>311</v>
      </c>
    </row>
    <row r="83" spans="1:18" x14ac:dyDescent="0.2">
      <c r="A83" s="64"/>
      <c r="B83" s="56" t="s">
        <v>134</v>
      </c>
      <c r="C83" s="25" t="s">
        <v>45</v>
      </c>
      <c r="D83" s="25" t="s">
        <v>387</v>
      </c>
      <c r="E83" s="25" t="s">
        <v>476</v>
      </c>
      <c r="F83" s="25" t="str">
        <f t="shared" si="2"/>
        <v>ns=2; s=CG_Sheeting.CG_Sheeting.dbHMI.Scoring.SRV_CrossScore.rActualVelocityRPM</v>
      </c>
      <c r="G83" s="25" t="s">
        <v>518</v>
      </c>
      <c r="H83" s="25" t="s">
        <v>236</v>
      </c>
      <c r="I83" s="45" t="str">
        <f>IFERROR(VLOOKUP(B83,adjustment!A:C,2,0),"")</f>
        <v>-</v>
      </c>
      <c r="J83" s="45">
        <f>IFERROR(VLOOKUP(B83,adjustment!A:C,3,0),"")</f>
        <v>1</v>
      </c>
      <c r="K83" s="45">
        <f>IFERROR(VLOOKUP(B83,adjustment!A:H,6,0),"")</f>
        <v>0.5</v>
      </c>
      <c r="L83" s="45">
        <f>IFERROR(VLOOKUP(B83,adjustment!A:H,7,0),"")</f>
        <v>0.1</v>
      </c>
      <c r="M83" s="26">
        <v>-20.879631</v>
      </c>
      <c r="N83" s="26">
        <v>210.46</v>
      </c>
      <c r="O83" s="26">
        <v>184.96</v>
      </c>
      <c r="P83" s="27">
        <f>IFERROR(VLOOKUP(parameter!C83,process_machine_man!A:F,6,0),"")</f>
        <v>10</v>
      </c>
      <c r="Q83" s="28">
        <f>TIME(0,0,IFERROR(VLOOKUP(P83,process_machine_man!F:G,2,0),0))</f>
        <v>1.7361111111111112E-4</v>
      </c>
    </row>
    <row r="84" spans="1:18" x14ac:dyDescent="0.2">
      <c r="A84" s="64"/>
      <c r="B84" s="56" t="s">
        <v>542</v>
      </c>
      <c r="C84" s="25" t="s">
        <v>45</v>
      </c>
      <c r="D84" s="25" t="s">
        <v>387</v>
      </c>
      <c r="E84" s="25" t="s">
        <v>477</v>
      </c>
      <c r="F84" s="25" t="str">
        <f t="shared" si="2"/>
        <v>ns=2; s=CG_Sheeting.CG_Sheeting.dbHMI.Scoring.SRV_CircularScore.rActualVelocityRPM</v>
      </c>
      <c r="G84" s="25" t="s">
        <v>519</v>
      </c>
      <c r="H84" s="25" t="s">
        <v>236</v>
      </c>
      <c r="I84" s="45" t="str">
        <f>IFERROR(VLOOKUP(B84,adjustment!A:C,2,0),"")</f>
        <v/>
      </c>
      <c r="J84" s="45" t="str">
        <f>IFERROR(VLOOKUP(B84,adjustment!A:C,3,0),"")</f>
        <v/>
      </c>
      <c r="K84" s="45" t="str">
        <f>IFERROR(VLOOKUP(B84,adjustment!A:H,6,0),"")</f>
        <v/>
      </c>
      <c r="L84" s="45" t="str">
        <f>IFERROR(VLOOKUP(B84,adjustment!A:H,7,0),"")</f>
        <v/>
      </c>
      <c r="M84" s="26">
        <v>185.35915</v>
      </c>
      <c r="N84" s="26">
        <v>168.56</v>
      </c>
      <c r="O84" s="26">
        <v>147.26</v>
      </c>
      <c r="P84" s="27">
        <f>IFERROR(VLOOKUP(parameter!C84,process_machine_man!A:F,6,0),"")</f>
        <v>10</v>
      </c>
      <c r="Q84" s="28">
        <f>TIME(0,0,IFERROR(VLOOKUP(P84,process_machine_man!F:G,2,0),0))</f>
        <v>1.7361111111111112E-4</v>
      </c>
    </row>
    <row r="85" spans="1:18" x14ac:dyDescent="0.2">
      <c r="A85" s="64"/>
      <c r="B85" s="25" t="s">
        <v>267</v>
      </c>
      <c r="C85" s="25" t="s">
        <v>6</v>
      </c>
      <c r="D85" s="25" t="s">
        <v>388</v>
      </c>
      <c r="E85" s="25" t="s">
        <v>402</v>
      </c>
      <c r="F85" s="25" t="str">
        <f t="shared" si="2"/>
        <v>ns=2; s=SFBMix.PLC_BOSCH EXTRUDER.DB_Data_Exchange.EXT_PH_Temp_SP</v>
      </c>
      <c r="G85" s="25" t="s">
        <v>518</v>
      </c>
      <c r="H85" s="25" t="s">
        <v>236</v>
      </c>
      <c r="I85" s="45" t="str">
        <f>IFERROR(VLOOKUP(B85,adjustment!A:C,2,0),"")</f>
        <v/>
      </c>
      <c r="J85" s="45" t="str">
        <f>IFERROR(VLOOKUP(B85,adjustment!A:C,3,0),"")</f>
        <v/>
      </c>
      <c r="K85" s="45" t="str">
        <f>IFERROR(VLOOKUP(B85,adjustment!A:H,6,0),"")</f>
        <v/>
      </c>
      <c r="L85" s="45" t="str">
        <f>IFERROR(VLOOKUP(B85,adjustment!A:H,7,0),"")</f>
        <v/>
      </c>
      <c r="M85" s="26"/>
      <c r="N85" s="26"/>
      <c r="O85" s="26"/>
      <c r="P85" s="27">
        <f>IFERROR(VLOOKUP(parameter!C85,process_machine_man!A:F,6,0),"")</f>
        <v>1</v>
      </c>
      <c r="Q85" s="28">
        <f>TIME(0,0,IFERROR(VLOOKUP(P85,process_machine_man!F:G,2,0),0))</f>
        <v>6.9444444444444447E-4</v>
      </c>
    </row>
    <row r="86" spans="1:18" x14ac:dyDescent="0.2">
      <c r="A86" s="64"/>
      <c r="B86" s="34" t="s">
        <v>398</v>
      </c>
      <c r="C86" s="25" t="s">
        <v>237</v>
      </c>
      <c r="D86" s="25" t="s">
        <v>388</v>
      </c>
      <c r="E86" s="25" t="s">
        <v>479</v>
      </c>
      <c r="F86" s="25" t="str">
        <f t="shared" ref="F86:F100" si="3">IF(E86="","",CONCATENATE("ns=2; s=",E86))</f>
        <v>ns=2; s=CG_Sheeting.CG_Sheeting.dbHMI.Variables.rSheetsPerMinuteSetpoint</v>
      </c>
      <c r="G86" s="25" t="s">
        <v>519</v>
      </c>
      <c r="H86" s="25" t="s">
        <v>236</v>
      </c>
      <c r="I86" s="45" t="str">
        <f>IFERROR(VLOOKUP(B86,adjustment!A:C,2,0),"")</f>
        <v/>
      </c>
      <c r="J86" s="45" t="str">
        <f>IFERROR(VLOOKUP(B86,adjustment!A:C,3,0),"")</f>
        <v/>
      </c>
      <c r="K86" s="45" t="str">
        <f>IFERROR(VLOOKUP(B86,adjustment!A:H,6,0),"")</f>
        <v/>
      </c>
      <c r="L86" s="45" t="str">
        <f>IFERROR(VLOOKUP(B86,adjustment!A:H,7,0),"")</f>
        <v/>
      </c>
      <c r="M86" s="26"/>
      <c r="N86" s="26"/>
      <c r="O86" s="26"/>
      <c r="P86" s="27">
        <f>IFERROR(VLOOKUP(parameter!C86,process_machine_man!A:F,6,0),"")</f>
        <v>0</v>
      </c>
      <c r="Q86" s="28">
        <f>TIME(0,0,IFERROR(VLOOKUP(P86,process_machine_man!F:G,2,0),0))</f>
        <v>0</v>
      </c>
    </row>
    <row r="87" spans="1:18" x14ac:dyDescent="0.2">
      <c r="A87" s="64"/>
      <c r="B87" s="25" t="s">
        <v>123</v>
      </c>
      <c r="C87" s="25" t="s">
        <v>193</v>
      </c>
      <c r="D87" s="25" t="s">
        <v>388</v>
      </c>
      <c r="E87" s="25" t="s">
        <v>480</v>
      </c>
      <c r="F87" s="25" t="str">
        <f t="shared" si="3"/>
        <v>ns=2; s=SFBMix.plcSFBMix.dbRecipes_Current.Current[1].sDescription</v>
      </c>
      <c r="G87" s="25" t="s">
        <v>503</v>
      </c>
      <c r="H87" s="25" t="s">
        <v>236</v>
      </c>
      <c r="I87" s="45" t="str">
        <f>IFERROR(VLOOKUP(B87,adjustment!A:C,2,0),"")</f>
        <v/>
      </c>
      <c r="J87" s="45" t="str">
        <f>IFERROR(VLOOKUP(B87,adjustment!A:C,3,0),"")</f>
        <v/>
      </c>
      <c r="K87" s="45" t="str">
        <f>IFERROR(VLOOKUP(B87,adjustment!A:H,6,0),"")</f>
        <v/>
      </c>
      <c r="L87" s="45" t="str">
        <f>IFERROR(VLOOKUP(B87,adjustment!A:H,7,0),"")</f>
        <v/>
      </c>
      <c r="M87" s="26"/>
      <c r="N87" s="26"/>
      <c r="O87" s="26"/>
      <c r="P87" s="27">
        <f>IFERROR(VLOOKUP(parameter!C87,process_machine_man!A:F,6,0),"")</f>
        <v>0</v>
      </c>
      <c r="Q87" s="28">
        <f>TIME(0,0,IFERROR(VLOOKUP(P87,process_machine_man!F:G,2,0),0))</f>
        <v>0</v>
      </c>
    </row>
    <row r="88" spans="1:18" x14ac:dyDescent="0.2">
      <c r="A88" s="64"/>
      <c r="B88" s="25" t="s">
        <v>124</v>
      </c>
      <c r="C88" s="25" t="s">
        <v>193</v>
      </c>
      <c r="D88" s="25" t="s">
        <v>388</v>
      </c>
      <c r="E88" s="25" t="s">
        <v>481</v>
      </c>
      <c r="F88" s="25" t="str">
        <f t="shared" si="3"/>
        <v>ns=2; s=SFBMix.plcSFBMix.dbRecipes_Current.Current[1].sName</v>
      </c>
      <c r="G88" s="25" t="s">
        <v>503</v>
      </c>
      <c r="H88" s="25" t="s">
        <v>236</v>
      </c>
      <c r="I88" s="45" t="str">
        <f>IFERROR(VLOOKUP(B88,adjustment!A:C,2,0),"")</f>
        <v/>
      </c>
      <c r="J88" s="45" t="str">
        <f>IFERROR(VLOOKUP(B88,adjustment!A:C,3,0),"")</f>
        <v/>
      </c>
      <c r="K88" s="45" t="str">
        <f>IFERROR(VLOOKUP(B88,adjustment!A:H,6,0),"")</f>
        <v/>
      </c>
      <c r="L88" s="45" t="str">
        <f>IFERROR(VLOOKUP(B88,adjustment!A:H,7,0),"")</f>
        <v/>
      </c>
      <c r="M88" s="26"/>
      <c r="N88" s="26"/>
      <c r="O88" s="26"/>
      <c r="P88" s="27">
        <f>IFERROR(VLOOKUP(parameter!C88,process_machine_man!A:F,6,0),"")</f>
        <v>0</v>
      </c>
      <c r="Q88" s="28">
        <f>TIME(0,0,IFERROR(VLOOKUP(P88,process_machine_man!F:G,2,0),0))</f>
        <v>0</v>
      </c>
    </row>
    <row r="89" spans="1:18" x14ac:dyDescent="0.2">
      <c r="A89" s="64"/>
      <c r="B89" s="25" t="s">
        <v>360</v>
      </c>
      <c r="C89" s="25" t="s">
        <v>237</v>
      </c>
      <c r="D89" s="25" t="s">
        <v>388</v>
      </c>
      <c r="E89" s="25" t="s">
        <v>482</v>
      </c>
      <c r="F89" s="25" t="str">
        <f t="shared" si="3"/>
        <v>ns=2; s=SFBMix.plcSFBMix.dbAdditionalParameter.StateFromSheeting.bMachineRunning</v>
      </c>
      <c r="G89" s="25" t="s">
        <v>503</v>
      </c>
      <c r="H89" s="25" t="s">
        <v>236</v>
      </c>
      <c r="I89" s="45" t="str">
        <f>IFERROR(VLOOKUP(B89,adjustment!A:C,2,0),"")</f>
        <v/>
      </c>
      <c r="J89" s="45" t="str">
        <f>IFERROR(VLOOKUP(B89,adjustment!A:C,3,0),"")</f>
        <v/>
      </c>
      <c r="K89" s="45" t="str">
        <f>IFERROR(VLOOKUP(B89,adjustment!A:H,6,0),"")</f>
        <v/>
      </c>
      <c r="L89" s="45" t="str">
        <f>IFERROR(VLOOKUP(B89,adjustment!A:H,7,0),"")</f>
        <v/>
      </c>
      <c r="M89" s="26"/>
      <c r="N89" s="26"/>
      <c r="O89" s="26"/>
      <c r="P89" s="27">
        <f>IFERROR(VLOOKUP(parameter!C89,process_machine_man!A:F,6,0),"")</f>
        <v>0</v>
      </c>
      <c r="Q89" s="28">
        <f>TIME(0,0,IFERROR(VLOOKUP(P89,process_machine_man!F:G,2,0),0))</f>
        <v>0</v>
      </c>
    </row>
    <row r="90" spans="1:18" x14ac:dyDescent="0.2">
      <c r="A90" s="64"/>
      <c r="B90" s="56" t="s">
        <v>125</v>
      </c>
      <c r="C90" s="25" t="s">
        <v>237</v>
      </c>
      <c r="D90" s="25" t="s">
        <v>388</v>
      </c>
      <c r="E90" s="25" t="s">
        <v>483</v>
      </c>
      <c r="F90" s="25" t="str">
        <f t="shared" si="3"/>
        <v>ns=2; s=SFBMix.plcSFBMix.dbAdditionalParameter.StateFromSheeting.iStopTime</v>
      </c>
      <c r="G90" s="25" t="s">
        <v>519</v>
      </c>
      <c r="H90" s="25" t="s">
        <v>236</v>
      </c>
      <c r="I90" s="45" t="str">
        <f>IFERROR(VLOOKUP(B90,adjustment!A:C,2,0),"")</f>
        <v/>
      </c>
      <c r="J90" s="45" t="str">
        <f>IFERROR(VLOOKUP(B90,adjustment!A:C,3,0),"")</f>
        <v/>
      </c>
      <c r="K90" s="45" t="str">
        <f>IFERROR(VLOOKUP(B90,adjustment!A:H,6,0),"")</f>
        <v/>
      </c>
      <c r="L90" s="45" t="str">
        <f>IFERROR(VLOOKUP(B90,adjustment!A:H,7,0),"")</f>
        <v/>
      </c>
      <c r="M90" s="26"/>
      <c r="N90" s="26"/>
      <c r="O90" s="26"/>
      <c r="P90" s="27">
        <f>IFERROR(VLOOKUP(parameter!C90,process_machine_man!A:F,6,0),"")</f>
        <v>0</v>
      </c>
      <c r="Q90" s="28">
        <f>TIME(0,0,IFERROR(VLOOKUP(P90,process_machine_man!F:G,2,0),0))</f>
        <v>0</v>
      </c>
    </row>
    <row r="91" spans="1:18" x14ac:dyDescent="0.2">
      <c r="A91" s="64"/>
      <c r="B91" s="25" t="s">
        <v>126</v>
      </c>
      <c r="C91" s="25" t="s">
        <v>237</v>
      </c>
      <c r="D91" s="25" t="s">
        <v>388</v>
      </c>
      <c r="E91" s="25" t="s">
        <v>484</v>
      </c>
      <c r="F91" s="25" t="str">
        <f t="shared" si="3"/>
        <v>ns=2; s=SFBMix.plcSFBMix.dbAdditionalParameter.StateFromSheeting.iStateNumber</v>
      </c>
      <c r="G91" s="25" t="s">
        <v>503</v>
      </c>
      <c r="H91" s="25" t="s">
        <v>236</v>
      </c>
      <c r="I91" s="45" t="str">
        <f>IFERROR(VLOOKUP(B91,adjustment!A:C,2,0),"")</f>
        <v/>
      </c>
      <c r="J91" s="45" t="str">
        <f>IFERROR(VLOOKUP(B91,adjustment!A:C,3,0),"")</f>
        <v/>
      </c>
      <c r="K91" s="45" t="str">
        <f>IFERROR(VLOOKUP(B91,adjustment!A:H,6,0),"")</f>
        <v/>
      </c>
      <c r="L91" s="45" t="str">
        <f>IFERROR(VLOOKUP(B91,adjustment!A:H,7,0),"")</f>
        <v/>
      </c>
      <c r="M91" s="26"/>
      <c r="N91" s="26"/>
      <c r="O91" s="26"/>
      <c r="P91" s="27">
        <f>IFERROR(VLOOKUP(parameter!C91,process_machine_man!A:F,6,0),"")</f>
        <v>0</v>
      </c>
      <c r="Q91" s="28">
        <f>TIME(0,0,IFERROR(VLOOKUP(P91,process_machine_man!F:G,2,0),0))</f>
        <v>0</v>
      </c>
    </row>
    <row r="92" spans="1:18" x14ac:dyDescent="0.2">
      <c r="A92" s="64"/>
      <c r="B92" s="25" t="s">
        <v>359</v>
      </c>
      <c r="C92" s="25" t="s">
        <v>237</v>
      </c>
      <c r="D92" s="25" t="s">
        <v>388</v>
      </c>
      <c r="E92" s="25" t="s">
        <v>485</v>
      </c>
      <c r="F92" s="25" t="str">
        <f t="shared" si="3"/>
        <v>ns=2; s=CG_Sheeting.CG_Sheeting.sCurrentFormula</v>
      </c>
      <c r="G92" s="25" t="s">
        <v>503</v>
      </c>
      <c r="H92" s="25" t="s">
        <v>236</v>
      </c>
      <c r="I92" s="45" t="str">
        <f>IFERROR(VLOOKUP(B92,adjustment!A:C,2,0),"")</f>
        <v/>
      </c>
      <c r="J92" s="45" t="str">
        <f>IFERROR(VLOOKUP(B92,adjustment!A:C,3,0),"")</f>
        <v/>
      </c>
      <c r="K92" s="45" t="str">
        <f>IFERROR(VLOOKUP(B92,adjustment!A:H,6,0),"")</f>
        <v/>
      </c>
      <c r="L92" s="45" t="str">
        <f>IFERROR(VLOOKUP(B92,adjustment!A:H,7,0),"")</f>
        <v/>
      </c>
      <c r="M92" s="26"/>
      <c r="N92" s="26"/>
      <c r="O92" s="26"/>
      <c r="P92" s="27">
        <f>IFERROR(VLOOKUP(parameter!C92,process_machine_man!A:F,6,0),"")</f>
        <v>0</v>
      </c>
      <c r="Q92" s="28">
        <f>TIME(0,0,IFERROR(VLOOKUP(P92,process_machine_man!F:G,2,0),0))</f>
        <v>0</v>
      </c>
    </row>
    <row r="93" spans="1:18" x14ac:dyDescent="0.2">
      <c r="B93" s="25" t="s">
        <v>495</v>
      </c>
      <c r="C93" s="25" t="s">
        <v>494</v>
      </c>
      <c r="D93" s="25" t="s">
        <v>388</v>
      </c>
      <c r="E93" s="25" t="s">
        <v>486</v>
      </c>
      <c r="F93" s="25" t="str">
        <f t="shared" si="3"/>
        <v>ns=2; s=CG_Sheeting.CG_Sheeting.dbHMI.Sheeting.SRV_Gap1stSizing.iErrorCode</v>
      </c>
      <c r="G93" s="25" t="s">
        <v>503</v>
      </c>
      <c r="H93" s="25" t="s">
        <v>236</v>
      </c>
      <c r="I93" s="45"/>
      <c r="J93" s="45"/>
      <c r="K93" s="45"/>
      <c r="L93" s="45"/>
      <c r="M93" s="26"/>
      <c r="N93" s="26"/>
      <c r="O93" s="26"/>
      <c r="P93" s="27" t="str">
        <f>IFERROR(VLOOKUP(parameter!C93,process_machine_man!A:F,6,0),"")</f>
        <v/>
      </c>
      <c r="Q93" s="28">
        <f>TIME(0,0,IFERROR(VLOOKUP(P93,process_machine_man!F:G,2,0),0))</f>
        <v>0</v>
      </c>
    </row>
    <row r="94" spans="1:18" x14ac:dyDescent="0.2">
      <c r="B94" s="25" t="s">
        <v>496</v>
      </c>
      <c r="C94" s="25" t="s">
        <v>494</v>
      </c>
      <c r="D94" s="25" t="s">
        <v>388</v>
      </c>
      <c r="E94" s="25" t="s">
        <v>487</v>
      </c>
      <c r="F94" s="25" t="str">
        <f t="shared" si="3"/>
        <v>ns=2; s=CG_Sheeting.CG_Sheeting.dbHMI.Sheeting.SRV_Gap2ndSizing.iErrorCode</v>
      </c>
      <c r="G94" s="25" t="s">
        <v>503</v>
      </c>
      <c r="H94" s="25" t="s">
        <v>236</v>
      </c>
      <c r="I94" s="45"/>
      <c r="J94" s="45"/>
      <c r="K94" s="45"/>
      <c r="L94" s="45"/>
      <c r="M94" s="26"/>
      <c r="N94" s="26"/>
      <c r="O94" s="26"/>
      <c r="P94" s="27" t="str">
        <f>IFERROR(VLOOKUP(parameter!C94,process_machine_man!A:F,6,0),"")</f>
        <v/>
      </c>
      <c r="Q94" s="28">
        <f>TIME(0,0,IFERROR(VLOOKUP(P94,process_machine_man!F:G,2,0),0))</f>
        <v>0</v>
      </c>
    </row>
    <row r="95" spans="1:18" x14ac:dyDescent="0.2">
      <c r="B95" s="25" t="s">
        <v>497</v>
      </c>
      <c r="C95" s="25" t="s">
        <v>494</v>
      </c>
      <c r="D95" s="25" t="s">
        <v>388</v>
      </c>
      <c r="E95" s="25" t="s">
        <v>488</v>
      </c>
      <c r="F95" s="25" t="str">
        <f t="shared" si="3"/>
        <v>ns=2; s=CG_Sheeting.CG_Sheeting.dbHMI.Sheeting.SRV_Gap3rdSizing.iErrorCode</v>
      </c>
      <c r="G95" s="25" t="s">
        <v>503</v>
      </c>
      <c r="H95" s="25" t="s">
        <v>236</v>
      </c>
      <c r="I95" s="45"/>
      <c r="J95" s="45"/>
      <c r="K95" s="45"/>
      <c r="L95" s="45"/>
      <c r="M95" s="26"/>
      <c r="N95" s="26"/>
      <c r="O95" s="26"/>
      <c r="P95" s="27" t="str">
        <f>IFERROR(VLOOKUP(parameter!C95,process_machine_man!A:F,6,0),"")</f>
        <v/>
      </c>
      <c r="Q95" s="28">
        <f>TIME(0,0,IFERROR(VLOOKUP(P95,process_machine_man!F:G,2,0),0))</f>
        <v>0</v>
      </c>
    </row>
    <row r="96" spans="1:18" x14ac:dyDescent="0.2">
      <c r="B96" s="25" t="s">
        <v>498</v>
      </c>
      <c r="C96" s="25" t="s">
        <v>494</v>
      </c>
      <c r="D96" s="25" t="s">
        <v>388</v>
      </c>
      <c r="E96" s="25" t="s">
        <v>489</v>
      </c>
      <c r="F96" s="25" t="str">
        <f t="shared" si="3"/>
        <v>ns=2; s=CG_Sheeting.CG_Sheeting.dbHMI.Sheeting.SRV_GapFinalSizing.iErrorCode</v>
      </c>
      <c r="G96" s="25" t="s">
        <v>503</v>
      </c>
      <c r="H96" s="25" t="s">
        <v>236</v>
      </c>
      <c r="I96" s="45"/>
      <c r="J96" s="45"/>
      <c r="K96" s="45"/>
      <c r="L96" s="45"/>
      <c r="M96" s="26"/>
      <c r="N96" s="26"/>
      <c r="O96" s="26"/>
      <c r="P96" s="27" t="str">
        <f>IFERROR(VLOOKUP(parameter!C96,process_machine_man!A:F,6,0),"")</f>
        <v/>
      </c>
      <c r="Q96" s="28">
        <f>TIME(0,0,IFERROR(VLOOKUP(P96,process_machine_man!F:G,2,0),0))</f>
        <v>0</v>
      </c>
    </row>
    <row r="97" spans="2:17" x14ac:dyDescent="0.2">
      <c r="B97" s="25" t="s">
        <v>499</v>
      </c>
      <c r="C97" s="25" t="s">
        <v>494</v>
      </c>
      <c r="D97" s="25" t="s">
        <v>388</v>
      </c>
      <c r="E97" s="25" t="s">
        <v>490</v>
      </c>
      <c r="F97" s="25" t="str">
        <f t="shared" si="3"/>
        <v>ns=2; s=CG_Sheeting.CG_Sheeting.dbHMI.Scoring.CYL_TrimKnives.bERROR</v>
      </c>
      <c r="G97" s="25" t="s">
        <v>503</v>
      </c>
      <c r="H97" s="25" t="s">
        <v>236</v>
      </c>
      <c r="I97" s="45"/>
      <c r="J97" s="45"/>
      <c r="K97" s="45"/>
      <c r="L97" s="45"/>
      <c r="M97" s="26"/>
      <c r="N97" s="26"/>
      <c r="O97" s="26"/>
      <c r="P97" s="27" t="str">
        <f>IFERROR(VLOOKUP(parameter!C97,process_machine_man!A:F,6,0),"")</f>
        <v/>
      </c>
      <c r="Q97" s="28">
        <f>TIME(0,0,IFERROR(VLOOKUP(P97,process_machine_man!F:G,2,0),0))</f>
        <v>0</v>
      </c>
    </row>
    <row r="98" spans="2:17" x14ac:dyDescent="0.2">
      <c r="B98" s="25" t="s">
        <v>500</v>
      </c>
      <c r="C98" s="25" t="s">
        <v>494</v>
      </c>
      <c r="D98" s="25" t="s">
        <v>388</v>
      </c>
      <c r="E98" s="25" t="s">
        <v>491</v>
      </c>
      <c r="F98" s="25" t="str">
        <f t="shared" si="3"/>
        <v>ns=2; s=CG_Sheeting.CG_Sheeting.dbHMI.Scoring.CYL_CenterTrimKnife.bERROR</v>
      </c>
      <c r="G98" s="25" t="s">
        <v>503</v>
      </c>
      <c r="H98" s="25" t="s">
        <v>236</v>
      </c>
      <c r="I98" s="45"/>
      <c r="J98" s="45"/>
      <c r="K98" s="45"/>
      <c r="L98" s="45"/>
      <c r="M98" s="26"/>
      <c r="N98" s="26"/>
      <c r="O98" s="26"/>
      <c r="P98" s="27" t="str">
        <f>IFERROR(VLOOKUP(parameter!C98,process_machine_man!A:F,6,0),"")</f>
        <v/>
      </c>
      <c r="Q98" s="28">
        <f>TIME(0,0,IFERROR(VLOOKUP(P98,process_machine_man!F:G,2,0),0))</f>
        <v>0</v>
      </c>
    </row>
    <row r="99" spans="2:17" x14ac:dyDescent="0.2">
      <c r="B99" s="25" t="s">
        <v>501</v>
      </c>
      <c r="C99" s="25" t="s">
        <v>9</v>
      </c>
      <c r="D99" s="25" t="s">
        <v>388</v>
      </c>
      <c r="E99" s="25" t="s">
        <v>492</v>
      </c>
      <c r="F99" s="25" t="str">
        <f t="shared" si="3"/>
        <v>ns=2; s=SFBMix.plcSFBMix.dbRollingCompound.TNK_Hopper.Status.bLLProcess</v>
      </c>
      <c r="G99" s="25" t="s">
        <v>503</v>
      </c>
      <c r="H99" s="25" t="s">
        <v>236</v>
      </c>
      <c r="I99" s="45"/>
      <c r="J99" s="45"/>
      <c r="K99" s="45"/>
      <c r="L99" s="45"/>
      <c r="M99" s="26"/>
      <c r="N99" s="26"/>
      <c r="O99" s="26"/>
      <c r="P99" s="27">
        <f>IFERROR(VLOOKUP(parameter!C99,process_machine_man!A:F,6,0),"")</f>
        <v>2</v>
      </c>
      <c r="Q99" s="28">
        <f>TIME(0,0,IFERROR(VLOOKUP(P99,process_machine_man!F:G,2,0),0))</f>
        <v>5.9027777777777778E-4</v>
      </c>
    </row>
    <row r="100" spans="2:17" x14ac:dyDescent="0.2">
      <c r="B100" s="25" t="s">
        <v>502</v>
      </c>
      <c r="C100" s="25" t="s">
        <v>494</v>
      </c>
      <c r="D100" s="25" t="s">
        <v>388</v>
      </c>
      <c r="E100" s="25" t="s">
        <v>493</v>
      </c>
      <c r="F100" s="25" t="str">
        <f t="shared" si="3"/>
        <v>ns=2; s=SFBMix.plcSFBMix.dbRollingCompound.VFD_HopperDischargeAirlk.iERROR_CODE</v>
      </c>
      <c r="G100" s="25" t="s">
        <v>503</v>
      </c>
      <c r="H100" s="25" t="s">
        <v>236</v>
      </c>
      <c r="I100" s="45"/>
      <c r="J100" s="45"/>
      <c r="K100" s="45"/>
      <c r="L100" s="45"/>
      <c r="M100" s="26"/>
      <c r="N100" s="26"/>
      <c r="O100" s="26"/>
      <c r="P100" s="27" t="str">
        <f>IFERROR(VLOOKUP(parameter!C100,process_machine_man!A:F,6,0),"")</f>
        <v/>
      </c>
      <c r="Q100" s="28">
        <f>TIME(0,0,IFERROR(VLOOKUP(P100,process_machine_man!F:G,2,0),0))</f>
        <v>0</v>
      </c>
    </row>
    <row r="101" spans="2:17" x14ac:dyDescent="0.2">
      <c r="B101" s="25" t="s">
        <v>505</v>
      </c>
      <c r="C101" s="25" t="s">
        <v>6</v>
      </c>
      <c r="D101" s="25" t="s">
        <v>388</v>
      </c>
      <c r="E101" s="25" t="s">
        <v>506</v>
      </c>
      <c r="F101" s="25" t="str">
        <f t="shared" ref="F101" si="4">IF(E101="","",CONCATENATE("ns=2; s=",E101))</f>
        <v>ns=2; s=SFBMix.PLC_BOSCH EXTRUDER.DB_Data_Exchange.EXT_UB_Temp_SP_ToPLC</v>
      </c>
      <c r="G101" s="25" t="s">
        <v>503</v>
      </c>
      <c r="H101" s="25" t="s">
        <v>504</v>
      </c>
      <c r="I101" s="45"/>
      <c r="J101" s="45"/>
      <c r="K101" s="45"/>
      <c r="L101" s="45"/>
      <c r="M101" s="26"/>
      <c r="N101" s="26"/>
      <c r="O101" s="26"/>
      <c r="P101" s="27">
        <f>IFERROR(VLOOKUP(parameter!C101,process_machine_man!A:F,6,0),"")</f>
        <v>1</v>
      </c>
      <c r="Q101" s="28">
        <f>TIME(0,0,IFERROR(VLOOKUP(P101,process_machine_man!F:G,2,0),0))</f>
        <v>6.9444444444444447E-4</v>
      </c>
    </row>
    <row r="102" spans="2:17" x14ac:dyDescent="0.2">
      <c r="B102" s="25" t="s">
        <v>507</v>
      </c>
      <c r="C102" s="25" t="s">
        <v>6</v>
      </c>
      <c r="D102" s="25" t="s">
        <v>388</v>
      </c>
      <c r="E102" s="25" t="s">
        <v>508</v>
      </c>
      <c r="F102" s="25" t="str">
        <f t="shared" ref="F102:F109" si="5">IF(E102="","",CONCATENATE("ns=2; s=",E102))</f>
        <v>ns=2; s=SFBMix.PLC_BOSCH EXTRUDER.DB_Data_Exchange.EXT_LB_Temp_SP_ToPLC</v>
      </c>
      <c r="G102" s="25" t="s">
        <v>503</v>
      </c>
      <c r="H102" s="25" t="s">
        <v>504</v>
      </c>
      <c r="I102" s="45"/>
      <c r="J102" s="45"/>
      <c r="K102" s="45"/>
      <c r="L102" s="45"/>
      <c r="M102" s="26"/>
      <c r="N102" s="26"/>
      <c r="O102" s="26"/>
      <c r="P102" s="27">
        <f>IFERROR(VLOOKUP(parameter!C102,process_machine_man!A:F,6,0),"")</f>
        <v>1</v>
      </c>
      <c r="Q102" s="28">
        <f>TIME(0,0,IFERROR(VLOOKUP(P102,process_machine_man!F:G,2,0),0))</f>
        <v>6.9444444444444447E-4</v>
      </c>
    </row>
    <row r="103" spans="2:17" x14ac:dyDescent="0.2">
      <c r="B103" s="25" t="s">
        <v>509</v>
      </c>
      <c r="C103" s="25" t="s">
        <v>6</v>
      </c>
      <c r="D103" s="25" t="s">
        <v>388</v>
      </c>
      <c r="E103" s="25" t="s">
        <v>510</v>
      </c>
      <c r="F103" s="25" t="str">
        <f t="shared" si="5"/>
        <v>ns=2; s=SFBMix.PLC_BOSCH EXTRUDER.DB_Data_Exchange.EXT_PH_Temp_SP_ToPLC</v>
      </c>
      <c r="G103" s="25" t="s">
        <v>503</v>
      </c>
      <c r="H103" s="25" t="s">
        <v>504</v>
      </c>
      <c r="I103" s="45"/>
      <c r="J103" s="45"/>
      <c r="K103" s="45"/>
      <c r="L103" s="45"/>
      <c r="M103" s="26"/>
      <c r="N103" s="26"/>
      <c r="O103" s="26"/>
      <c r="P103" s="27">
        <f>IFERROR(VLOOKUP(parameter!C103,process_machine_man!A:F,6,0),"")</f>
        <v>1</v>
      </c>
      <c r="Q103" s="28">
        <f>TIME(0,0,IFERROR(VLOOKUP(P103,process_machine_man!F:G,2,0),0))</f>
        <v>6.9444444444444447E-4</v>
      </c>
    </row>
    <row r="104" spans="2:17" x14ac:dyDescent="0.2">
      <c r="B104" s="25" t="s">
        <v>511</v>
      </c>
      <c r="C104" s="25" t="s">
        <v>6</v>
      </c>
      <c r="D104" s="25" t="s">
        <v>388</v>
      </c>
      <c r="E104" s="25" t="s">
        <v>512</v>
      </c>
      <c r="F104" s="25" t="str">
        <f t="shared" si="5"/>
        <v>ns=2; s=SFBMix.PLC_BOSCH EXTRUDER.DB_Data_Exchange.Write_To_PLC_Enable</v>
      </c>
      <c r="G104" s="25" t="s">
        <v>503</v>
      </c>
      <c r="H104" s="25" t="s">
        <v>504</v>
      </c>
      <c r="I104" s="45"/>
      <c r="J104" s="45"/>
      <c r="K104" s="45"/>
      <c r="L104" s="45"/>
      <c r="M104" s="26"/>
      <c r="N104" s="26"/>
      <c r="O104" s="26"/>
      <c r="P104" s="27">
        <f>IFERROR(VLOOKUP(parameter!C104,process_machine_man!A:F,6,0),"")</f>
        <v>1</v>
      </c>
      <c r="Q104" s="28">
        <f>TIME(0,0,IFERROR(VLOOKUP(P104,process_machine_man!F:G,2,0),0))</f>
        <v>6.9444444444444447E-4</v>
      </c>
    </row>
    <row r="105" spans="2:17" x14ac:dyDescent="0.2">
      <c r="B105" s="25" t="s">
        <v>513</v>
      </c>
      <c r="C105" s="25" t="s">
        <v>21</v>
      </c>
      <c r="D105" s="25" t="s">
        <v>388</v>
      </c>
      <c r="E105" s="25" t="s">
        <v>437</v>
      </c>
      <c r="F105" s="25" t="str">
        <f t="shared" si="5"/>
        <v>ns=2; s=CG_Sheeting.CG_Sheeting.dbHMI.Sheeting.SRV_Gap1stSizing.rFormulaSP_inches</v>
      </c>
      <c r="G105" s="25" t="s">
        <v>503</v>
      </c>
      <c r="H105" s="25" t="s">
        <v>504</v>
      </c>
      <c r="I105" s="45"/>
      <c r="J105" s="45"/>
      <c r="K105" s="45"/>
      <c r="L105" s="45"/>
      <c r="M105" s="26"/>
      <c r="N105" s="26"/>
      <c r="O105" s="26"/>
      <c r="P105" s="27">
        <f>IFERROR(VLOOKUP(parameter!C105,process_machine_man!A:F,6,0),"")</f>
        <v>4</v>
      </c>
      <c r="Q105" s="28">
        <f>TIME(0,0,IFERROR(VLOOKUP(P105,process_machine_man!F:G,2,0),0))</f>
        <v>4.6296296296296298E-4</v>
      </c>
    </row>
    <row r="106" spans="2:17" x14ac:dyDescent="0.2">
      <c r="B106" s="25" t="s">
        <v>514</v>
      </c>
      <c r="C106" s="25" t="s">
        <v>24</v>
      </c>
      <c r="D106" s="25" t="s">
        <v>388</v>
      </c>
      <c r="E106" s="25" t="s">
        <v>447</v>
      </c>
      <c r="F106" s="25" t="str">
        <f t="shared" si="5"/>
        <v>ns=2; s=CG_Sheeting.CG_Sheeting.dbHMI.Sheeting.SRV_Gap2ndSizing.rFormulaSP_inches</v>
      </c>
      <c r="G106" s="25" t="s">
        <v>503</v>
      </c>
      <c r="H106" s="25" t="s">
        <v>504</v>
      </c>
      <c r="I106" s="45"/>
      <c r="J106" s="45"/>
      <c r="K106" s="45"/>
      <c r="L106" s="45"/>
      <c r="M106" s="26"/>
      <c r="N106" s="26"/>
      <c r="O106" s="26"/>
      <c r="P106" s="27">
        <f>IFERROR(VLOOKUP(parameter!C106,process_machine_man!A:F,6,0),"")</f>
        <v>5</v>
      </c>
      <c r="Q106" s="28">
        <f>TIME(0,0,IFERROR(VLOOKUP(P106,process_machine_man!F:G,2,0),0))</f>
        <v>4.5138888888888887E-4</v>
      </c>
    </row>
    <row r="107" spans="2:17" x14ac:dyDescent="0.2">
      <c r="B107" s="25" t="s">
        <v>515</v>
      </c>
      <c r="C107" s="25" t="s">
        <v>27</v>
      </c>
      <c r="D107" s="25" t="s">
        <v>388</v>
      </c>
      <c r="E107" s="25" t="s">
        <v>438</v>
      </c>
      <c r="F107" s="25" t="str">
        <f t="shared" si="5"/>
        <v>ns=2; s=CG_Sheeting.CG_Sheeting.dbHMI.Sheeting.SRV_Gap3rdSizing.rFormulaSP_inches</v>
      </c>
      <c r="G107" s="25" t="s">
        <v>503</v>
      </c>
      <c r="H107" s="25" t="s">
        <v>504</v>
      </c>
      <c r="I107" s="45"/>
      <c r="J107" s="45"/>
      <c r="K107" s="45"/>
      <c r="L107" s="45"/>
      <c r="M107" s="26"/>
      <c r="N107" s="26"/>
      <c r="O107" s="26"/>
      <c r="P107" s="27">
        <f>IFERROR(VLOOKUP(parameter!C107,process_machine_man!A:F,6,0),"")</f>
        <v>6</v>
      </c>
      <c r="Q107" s="28">
        <f>TIME(0,0,IFERROR(VLOOKUP(P107,process_machine_man!F:G,2,0),0))</f>
        <v>4.3981481481481481E-4</v>
      </c>
    </row>
    <row r="108" spans="2:17" x14ac:dyDescent="0.2">
      <c r="B108" s="25" t="s">
        <v>516</v>
      </c>
      <c r="C108" s="25" t="s">
        <v>30</v>
      </c>
      <c r="D108" s="25" t="s">
        <v>388</v>
      </c>
      <c r="E108" s="25" t="s">
        <v>449</v>
      </c>
      <c r="F108" s="25" t="str">
        <f t="shared" si="5"/>
        <v>ns=2; s=CG_Sheeting.CG_Sheeting.dbHMI.Sheeting.SRV_GapFinalSizing.rFormulaSP_inches</v>
      </c>
      <c r="G108" s="25" t="s">
        <v>503</v>
      </c>
      <c r="H108" s="25" t="s">
        <v>504</v>
      </c>
      <c r="I108" s="45"/>
      <c r="J108" s="45"/>
      <c r="K108" s="45"/>
      <c r="L108" s="45"/>
      <c r="M108" s="26"/>
      <c r="N108" s="26"/>
      <c r="O108" s="26"/>
      <c r="P108" s="27">
        <f>IFERROR(VLOOKUP(parameter!C108,process_machine_man!A:F,6,0),"")</f>
        <v>7</v>
      </c>
      <c r="Q108" s="28">
        <f>TIME(0,0,IFERROR(VLOOKUP(P108,process_machine_man!F:G,2,0),0))</f>
        <v>4.2824074074074075E-4</v>
      </c>
    </row>
    <row r="109" spans="2:17" x14ac:dyDescent="0.2">
      <c r="B109" s="25" t="s">
        <v>517</v>
      </c>
      <c r="C109" s="25" t="s">
        <v>45</v>
      </c>
      <c r="D109" s="25" t="s">
        <v>388</v>
      </c>
      <c r="E109" s="25" t="s">
        <v>461</v>
      </c>
      <c r="F109" s="25" t="str">
        <f t="shared" si="5"/>
        <v>ns=2; s=CG_Sheeting.CG_Sheeting.dbHMI.Scoring.SRV_CrossScore.rSetpoint_Ratio</v>
      </c>
      <c r="G109" s="25" t="s">
        <v>503</v>
      </c>
      <c r="H109" s="25" t="s">
        <v>504</v>
      </c>
      <c r="I109" s="45"/>
      <c r="J109" s="45"/>
      <c r="K109" s="45"/>
      <c r="L109" s="45"/>
      <c r="M109" s="26"/>
      <c r="N109" s="26"/>
      <c r="O109" s="26"/>
      <c r="P109" s="27">
        <f>IFERROR(VLOOKUP(parameter!C109,process_machine_man!A:F,6,0),"")</f>
        <v>10</v>
      </c>
      <c r="Q109" s="28">
        <f>TIME(0,0,IFERROR(VLOOKUP(P109,process_machine_man!F:G,2,0),0))</f>
        <v>1.7361111111111112E-4</v>
      </c>
    </row>
    <row r="110" spans="2:17" x14ac:dyDescent="0.2">
      <c r="D110" s="29"/>
    </row>
    <row r="111" spans="2:17" x14ac:dyDescent="0.2">
      <c r="D111" s="29"/>
    </row>
  </sheetData>
  <autoFilter ref="B1:Q109" xr:uid="{55B9C6D6-8362-472C-A5E7-225CA13095BB}"/>
  <mergeCells count="1">
    <mergeCell ref="A2:A92"/>
  </mergeCells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A78D5D-F61A-44A2-A494-55138C391AF0}">
          <x14:formula1>
            <xm:f>process_machine_man!$A$2:$A$22</xm:f>
          </x14:formula1>
          <xm:sqref>C99 C2:C92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1413-08DB-4E31-B155-E6196606CD9F}">
  <sheetPr>
    <tabColor theme="9" tint="0.39997558519241921"/>
  </sheetPr>
  <dimension ref="A1:J165"/>
  <sheetViews>
    <sheetView zoomScale="130" zoomScaleNormal="130" workbookViewId="0">
      <selection activeCell="G16" sqref="G16"/>
    </sheetView>
  </sheetViews>
  <sheetFormatPr baseColWidth="10" defaultColWidth="8.83203125" defaultRowHeight="15" x14ac:dyDescent="0.2"/>
  <cols>
    <col min="1" max="1" width="22.1640625" customWidth="1"/>
    <col min="2" max="2" width="13.6640625" customWidth="1"/>
    <col min="3" max="3" width="14.1640625" customWidth="1"/>
    <col min="4" max="4" width="13.33203125" customWidth="1"/>
    <col min="5" max="5" width="4.6640625" hidden="1" customWidth="1"/>
    <col min="6" max="6" width="10.5" customWidth="1"/>
    <col min="7" max="7" width="50.1640625" customWidth="1"/>
    <col min="8" max="8" width="38.1640625" customWidth="1"/>
    <col min="9" max="9" width="40.6640625" customWidth="1"/>
    <col min="10" max="10" width="36.5" customWidth="1"/>
  </cols>
  <sheetData>
    <row r="1" spans="1:10" x14ac:dyDescent="0.2">
      <c r="A1" t="s">
        <v>279</v>
      </c>
    </row>
    <row r="3" spans="1:10" ht="37.25" customHeight="1" x14ac:dyDescent="0.2">
      <c r="A3" s="36" t="s">
        <v>281</v>
      </c>
      <c r="B3" s="36" t="s">
        <v>386</v>
      </c>
      <c r="C3" s="36" t="s">
        <v>330</v>
      </c>
      <c r="D3" s="37" t="s">
        <v>309</v>
      </c>
      <c r="E3" s="37"/>
      <c r="F3" s="37" t="s">
        <v>373</v>
      </c>
      <c r="G3" s="46" t="s">
        <v>253</v>
      </c>
      <c r="H3" s="46" t="s">
        <v>284</v>
      </c>
      <c r="I3" s="47" t="s">
        <v>296</v>
      </c>
      <c r="J3" s="47" t="s">
        <v>254</v>
      </c>
    </row>
    <row r="4" spans="1:10" ht="33.5" customHeight="1" x14ac:dyDescent="0.2">
      <c r="A4" s="3" t="s">
        <v>349</v>
      </c>
      <c r="B4" s="3" t="s">
        <v>387</v>
      </c>
      <c r="C4" s="43" t="s">
        <v>371</v>
      </c>
      <c r="D4" s="43">
        <v>2</v>
      </c>
      <c r="E4" s="43" t="str">
        <f t="shared" ref="E4:E20" si="0">_xlfn.CONCAT("L",-1*D4+4)</f>
        <v>L2</v>
      </c>
      <c r="F4" s="48" t="s">
        <v>374</v>
      </c>
      <c r="G4" s="3" t="s">
        <v>372</v>
      </c>
      <c r="H4" s="3" t="s">
        <v>306</v>
      </c>
      <c r="I4" s="3"/>
      <c r="J4" s="3"/>
    </row>
    <row r="5" spans="1:10" ht="32.75" customHeight="1" x14ac:dyDescent="0.2">
      <c r="A5" s="49" t="s">
        <v>259</v>
      </c>
      <c r="B5" s="49" t="s">
        <v>387</v>
      </c>
      <c r="C5" s="43" t="s">
        <v>369</v>
      </c>
      <c r="D5" s="43">
        <v>1</v>
      </c>
      <c r="E5" s="43" t="str">
        <f t="shared" si="0"/>
        <v>L3</v>
      </c>
      <c r="F5" s="48" t="s">
        <v>374</v>
      </c>
      <c r="G5" s="3" t="s">
        <v>375</v>
      </c>
      <c r="H5" s="3" t="s">
        <v>280</v>
      </c>
      <c r="I5" s="3" t="s">
        <v>297</v>
      </c>
      <c r="J5" s="3" t="s">
        <v>274</v>
      </c>
    </row>
    <row r="6" spans="1:10" ht="16.25" customHeight="1" x14ac:dyDescent="0.2">
      <c r="A6" s="41" t="s">
        <v>258</v>
      </c>
      <c r="B6" s="41" t="s">
        <v>387</v>
      </c>
      <c r="C6" s="43" t="s">
        <v>368</v>
      </c>
      <c r="D6" s="43">
        <v>1</v>
      </c>
      <c r="E6" s="43" t="str">
        <f t="shared" si="0"/>
        <v>L3</v>
      </c>
      <c r="F6" s="43" t="s">
        <v>376</v>
      </c>
      <c r="G6" s="3" t="s">
        <v>377</v>
      </c>
      <c r="H6" s="3" t="s">
        <v>383</v>
      </c>
      <c r="I6" s="3" t="s">
        <v>297</v>
      </c>
      <c r="J6" s="3" t="s">
        <v>274</v>
      </c>
    </row>
    <row r="7" spans="1:10" ht="16.25" customHeight="1" x14ac:dyDescent="0.2">
      <c r="A7" s="3" t="s">
        <v>382</v>
      </c>
      <c r="B7" s="3" t="s">
        <v>388</v>
      </c>
      <c r="C7" s="43" t="s">
        <v>368</v>
      </c>
      <c r="D7" s="43">
        <v>3</v>
      </c>
      <c r="E7" s="43" t="str">
        <f t="shared" si="0"/>
        <v>L1</v>
      </c>
      <c r="F7" s="43" t="s">
        <v>376</v>
      </c>
      <c r="G7" s="3" t="s">
        <v>353</v>
      </c>
      <c r="H7" s="3" t="s">
        <v>306</v>
      </c>
      <c r="I7" s="3"/>
      <c r="J7" s="3"/>
    </row>
    <row r="8" spans="1:10" s="33" customFormat="1" ht="16.25" customHeight="1" x14ac:dyDescent="0.2">
      <c r="A8" s="50" t="s">
        <v>298</v>
      </c>
      <c r="B8" s="50"/>
      <c r="C8" s="51" t="s">
        <v>6</v>
      </c>
      <c r="D8" s="51">
        <v>2</v>
      </c>
      <c r="E8" s="43" t="str">
        <f t="shared" si="0"/>
        <v>L2</v>
      </c>
      <c r="F8" s="51"/>
      <c r="G8" s="52" t="s">
        <v>299</v>
      </c>
      <c r="H8" s="52" t="s">
        <v>301</v>
      </c>
      <c r="I8" s="52" t="s">
        <v>300</v>
      </c>
      <c r="J8" s="52" t="s">
        <v>308</v>
      </c>
    </row>
    <row r="9" spans="1:10" ht="16.25" customHeight="1" x14ac:dyDescent="0.2">
      <c r="A9" s="49" t="s">
        <v>378</v>
      </c>
      <c r="B9" s="49" t="s">
        <v>388</v>
      </c>
      <c r="C9" s="43"/>
      <c r="D9" s="43"/>
      <c r="E9" s="43"/>
      <c r="F9" s="43" t="s">
        <v>385</v>
      </c>
      <c r="G9" s="3"/>
      <c r="H9" s="3"/>
      <c r="I9" s="3"/>
      <c r="J9" s="3"/>
    </row>
    <row r="10" spans="1:10" ht="16.25" customHeight="1" x14ac:dyDescent="0.2">
      <c r="A10" s="41" t="s">
        <v>277</v>
      </c>
      <c r="B10" s="41" t="s">
        <v>387</v>
      </c>
      <c r="C10" s="43" t="s">
        <v>366</v>
      </c>
      <c r="D10" s="43">
        <v>1</v>
      </c>
      <c r="E10" s="43" t="str">
        <f t="shared" si="0"/>
        <v>L3</v>
      </c>
      <c r="F10" s="43"/>
      <c r="G10" s="3" t="s">
        <v>380</v>
      </c>
      <c r="H10" s="3" t="s">
        <v>295</v>
      </c>
      <c r="I10" s="3"/>
      <c r="J10" s="3" t="s">
        <v>276</v>
      </c>
    </row>
    <row r="11" spans="1:10" ht="16.25" customHeight="1" x14ac:dyDescent="0.2">
      <c r="A11" s="41" t="s">
        <v>379</v>
      </c>
      <c r="B11" s="41" t="s">
        <v>387</v>
      </c>
      <c r="C11" s="43" t="s">
        <v>391</v>
      </c>
      <c r="D11" s="43">
        <v>2</v>
      </c>
      <c r="E11" s="43"/>
      <c r="F11" s="43"/>
      <c r="G11" s="3"/>
      <c r="H11" s="3"/>
      <c r="I11" s="3"/>
      <c r="J11" s="3"/>
    </row>
    <row r="12" spans="1:10" x14ac:dyDescent="0.2">
      <c r="A12" s="41" t="s">
        <v>257</v>
      </c>
      <c r="B12" s="41" t="s">
        <v>387</v>
      </c>
      <c r="C12" s="43" t="s">
        <v>366</v>
      </c>
      <c r="D12" s="43">
        <v>2</v>
      </c>
      <c r="E12" s="43" t="str">
        <f t="shared" si="0"/>
        <v>L2</v>
      </c>
      <c r="F12" s="43"/>
      <c r="G12" s="3" t="s">
        <v>261</v>
      </c>
      <c r="H12" s="3" t="s">
        <v>303</v>
      </c>
      <c r="I12" s="3"/>
      <c r="J12" s="3" t="s">
        <v>275</v>
      </c>
    </row>
    <row r="13" spans="1:10" x14ac:dyDescent="0.2">
      <c r="A13" s="24" t="s">
        <v>354</v>
      </c>
      <c r="B13" s="24" t="s">
        <v>388</v>
      </c>
      <c r="C13" s="43" t="s">
        <v>366</v>
      </c>
      <c r="D13" s="43">
        <v>2</v>
      </c>
      <c r="E13" s="43" t="str">
        <f t="shared" si="0"/>
        <v>L2</v>
      </c>
      <c r="F13" s="43" t="s">
        <v>385</v>
      </c>
      <c r="G13" s="3" t="s">
        <v>355</v>
      </c>
      <c r="H13" s="3" t="s">
        <v>306</v>
      </c>
      <c r="I13" s="3"/>
      <c r="J13" s="3"/>
    </row>
    <row r="14" spans="1:10" ht="30" x14ac:dyDescent="0.2">
      <c r="A14" s="49" t="s">
        <v>255</v>
      </c>
      <c r="B14" s="49" t="s">
        <v>388</v>
      </c>
      <c r="C14" s="43" t="s">
        <v>367</v>
      </c>
      <c r="D14" s="43">
        <v>1</v>
      </c>
      <c r="E14" s="43" t="str">
        <f t="shared" si="0"/>
        <v>L3</v>
      </c>
      <c r="F14" s="43" t="s">
        <v>385</v>
      </c>
      <c r="G14" s="3" t="s">
        <v>260</v>
      </c>
      <c r="H14" s="3" t="s">
        <v>306</v>
      </c>
      <c r="I14" s="3" t="s">
        <v>260</v>
      </c>
      <c r="J14" s="42" t="s">
        <v>278</v>
      </c>
    </row>
    <row r="15" spans="1:10" ht="30" x14ac:dyDescent="0.2">
      <c r="A15" s="49" t="s">
        <v>256</v>
      </c>
      <c r="B15" s="49" t="s">
        <v>388</v>
      </c>
      <c r="C15" s="43" t="s">
        <v>367</v>
      </c>
      <c r="D15" s="43">
        <v>1</v>
      </c>
      <c r="E15" s="43" t="str">
        <f t="shared" si="0"/>
        <v>L3</v>
      </c>
      <c r="F15" s="43" t="s">
        <v>385</v>
      </c>
      <c r="G15" s="3" t="s">
        <v>302</v>
      </c>
      <c r="H15" s="3" t="s">
        <v>306</v>
      </c>
      <c r="I15" s="3" t="s">
        <v>305</v>
      </c>
      <c r="J15" s="42" t="s">
        <v>278</v>
      </c>
    </row>
    <row r="16" spans="1:10" x14ac:dyDescent="0.2">
      <c r="A16" s="49" t="s">
        <v>389</v>
      </c>
      <c r="B16" s="49" t="s">
        <v>387</v>
      </c>
      <c r="C16" s="43" t="s">
        <v>367</v>
      </c>
      <c r="D16" s="43">
        <v>1</v>
      </c>
      <c r="E16" s="43" t="str">
        <f t="shared" si="0"/>
        <v>L3</v>
      </c>
      <c r="F16" s="43" t="s">
        <v>385</v>
      </c>
      <c r="G16" s="3" t="s">
        <v>390</v>
      </c>
      <c r="H16" s="3"/>
      <c r="I16" s="3"/>
      <c r="J16" s="42"/>
    </row>
    <row r="17" spans="1:10" x14ac:dyDescent="0.2">
      <c r="A17" s="24" t="s">
        <v>350</v>
      </c>
      <c r="B17" s="24" t="s">
        <v>388</v>
      </c>
      <c r="C17" s="43" t="s">
        <v>367</v>
      </c>
      <c r="D17" s="43">
        <v>1</v>
      </c>
      <c r="E17" s="43" t="str">
        <f t="shared" si="0"/>
        <v>L3</v>
      </c>
      <c r="F17" s="43" t="s">
        <v>385</v>
      </c>
      <c r="G17" s="3" t="s">
        <v>356</v>
      </c>
      <c r="H17" s="3" t="s">
        <v>381</v>
      </c>
      <c r="I17" s="3"/>
      <c r="J17" s="3"/>
    </row>
    <row r="18" spans="1:10" x14ac:dyDescent="0.2">
      <c r="A18" s="24" t="s">
        <v>351</v>
      </c>
      <c r="B18" s="24" t="s">
        <v>388</v>
      </c>
      <c r="C18" s="43" t="s">
        <v>367</v>
      </c>
      <c r="D18" s="43">
        <v>1</v>
      </c>
      <c r="E18" s="43" t="str">
        <f t="shared" si="0"/>
        <v>L3</v>
      </c>
      <c r="F18" s="43" t="s">
        <v>385</v>
      </c>
      <c r="G18" s="3" t="s">
        <v>352</v>
      </c>
      <c r="H18" s="3" t="s">
        <v>306</v>
      </c>
      <c r="I18" s="3"/>
      <c r="J18" s="3"/>
    </row>
    <row r="19" spans="1:10" x14ac:dyDescent="0.2">
      <c r="A19" s="41" t="s">
        <v>282</v>
      </c>
      <c r="B19" s="41" t="s">
        <v>387</v>
      </c>
      <c r="C19" s="43" t="s">
        <v>370</v>
      </c>
      <c r="D19" s="43">
        <v>2</v>
      </c>
      <c r="E19" s="43" t="str">
        <f t="shared" si="0"/>
        <v>L2</v>
      </c>
      <c r="F19" s="43"/>
      <c r="G19" s="3" t="s">
        <v>283</v>
      </c>
      <c r="H19" s="3" t="s">
        <v>304</v>
      </c>
      <c r="I19" s="3"/>
      <c r="J19" s="3" t="s">
        <v>307</v>
      </c>
    </row>
    <row r="20" spans="1:10" x14ac:dyDescent="0.2">
      <c r="A20" s="3" t="s">
        <v>399</v>
      </c>
      <c r="B20" s="3" t="s">
        <v>387</v>
      </c>
      <c r="C20" s="14" t="s">
        <v>370</v>
      </c>
      <c r="D20" s="14">
        <v>1</v>
      </c>
      <c r="E20" s="3" t="str">
        <f t="shared" si="0"/>
        <v>L3</v>
      </c>
      <c r="F20" s="3"/>
      <c r="G20" s="3" t="s">
        <v>400</v>
      </c>
      <c r="H20" s="3"/>
      <c r="I20" s="3"/>
      <c r="J20" s="3"/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/>
      <c r="B22" s="3"/>
      <c r="C22" s="3"/>
      <c r="D22" s="3"/>
      <c r="E22" s="3"/>
      <c r="F22" s="3"/>
      <c r="G22" s="3"/>
      <c r="H22" s="3" t="s">
        <v>384</v>
      </c>
      <c r="I22" s="3"/>
      <c r="J22" s="3"/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</row>
  </sheetData>
  <autoFilter ref="A3:J20" xr:uid="{76D41413-08DB-4E31-B155-E6196606CD9F}">
    <sortState xmlns:xlrd2="http://schemas.microsoft.com/office/spreadsheetml/2017/richdata2" ref="A4:J19">
      <sortCondition ref="C3:C19"/>
    </sortState>
  </autoFilter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5FFC-1CB1-408B-8F88-ABD34685C6B5}">
  <dimension ref="G7:M19"/>
  <sheetViews>
    <sheetView topLeftCell="A10" zoomScale="85" zoomScaleNormal="85" workbookViewId="0">
      <selection activeCell="I39" sqref="I39"/>
    </sheetView>
  </sheetViews>
  <sheetFormatPr baseColWidth="10" defaultColWidth="8.83203125" defaultRowHeight="15" x14ac:dyDescent="0.2"/>
  <cols>
    <col min="1" max="1" width="79.5" customWidth="1"/>
    <col min="7" max="7" width="14.83203125" customWidth="1"/>
    <col min="8" max="9" width="19.83203125" customWidth="1"/>
    <col min="10" max="10" width="17.83203125" customWidth="1"/>
    <col min="11" max="11" width="13.5" customWidth="1"/>
    <col min="12" max="12" width="11.83203125" customWidth="1"/>
  </cols>
  <sheetData>
    <row r="7" spans="7:13" x14ac:dyDescent="0.2">
      <c r="J7" t="s">
        <v>318</v>
      </c>
    </row>
    <row r="8" spans="7:13" x14ac:dyDescent="0.2">
      <c r="G8" t="s">
        <v>319</v>
      </c>
      <c r="H8" t="s">
        <v>315</v>
      </c>
      <c r="I8" t="s">
        <v>316</v>
      </c>
      <c r="J8" t="s">
        <v>317</v>
      </c>
    </row>
    <row r="9" spans="7:13" x14ac:dyDescent="0.2">
      <c r="G9" t="s">
        <v>320</v>
      </c>
    </row>
    <row r="14" spans="7:13" x14ac:dyDescent="0.2">
      <c r="G14" t="s">
        <v>321</v>
      </c>
      <c r="H14" t="s">
        <v>330</v>
      </c>
      <c r="I14" t="s">
        <v>325</v>
      </c>
      <c r="J14" t="s">
        <v>323</v>
      </c>
      <c r="K14" t="s">
        <v>324</v>
      </c>
      <c r="L14" t="s">
        <v>326</v>
      </c>
      <c r="M14" t="s">
        <v>327</v>
      </c>
    </row>
    <row r="15" spans="7:13" x14ac:dyDescent="0.2">
      <c r="G15" t="s">
        <v>322</v>
      </c>
      <c r="I15" t="s">
        <v>328</v>
      </c>
    </row>
    <row r="19" spans="7:7" x14ac:dyDescent="0.2">
      <c r="G19" t="s">
        <v>329</v>
      </c>
    </row>
  </sheetData>
  <phoneticPr fontId="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A62-1918-4B22-870D-0852FBEF78AA}">
  <dimension ref="A1:J26"/>
  <sheetViews>
    <sheetView zoomScaleNormal="100" workbookViewId="0">
      <selection activeCell="I10" sqref="I10"/>
    </sheetView>
  </sheetViews>
  <sheetFormatPr baseColWidth="10" defaultColWidth="8.83203125" defaultRowHeight="15" x14ac:dyDescent="0.2"/>
  <cols>
    <col min="2" max="3" width="18.83203125" customWidth="1"/>
    <col min="4" max="4" width="20.33203125" customWidth="1"/>
    <col min="5" max="5" width="18" customWidth="1"/>
    <col min="6" max="6" width="17.83203125" customWidth="1"/>
    <col min="7" max="7" width="3.5" customWidth="1"/>
    <col min="8" max="8" width="17" customWidth="1"/>
    <col min="9" max="9" width="18.33203125" customWidth="1"/>
    <col min="10" max="10" width="15.5" customWidth="1"/>
  </cols>
  <sheetData>
    <row r="1" spans="1:10" ht="24" customHeight="1" x14ac:dyDescent="0.2">
      <c r="A1" s="10" t="s">
        <v>46</v>
      </c>
      <c r="B1" s="11" t="s">
        <v>47</v>
      </c>
      <c r="C1" s="11" t="s">
        <v>48</v>
      </c>
      <c r="D1" s="11" t="s">
        <v>49</v>
      </c>
      <c r="E1" s="11" t="s">
        <v>331</v>
      </c>
      <c r="F1" s="11" t="s">
        <v>50</v>
      </c>
      <c r="G1" s="11" t="s">
        <v>51</v>
      </c>
      <c r="H1" s="11" t="s">
        <v>52</v>
      </c>
      <c r="I1" s="11" t="s">
        <v>53</v>
      </c>
      <c r="J1" s="11" t="s">
        <v>54</v>
      </c>
    </row>
    <row r="2" spans="1:10" x14ac:dyDescent="0.2">
      <c r="A2" t="s">
        <v>55</v>
      </c>
      <c r="B2" s="12" t="s">
        <v>56</v>
      </c>
      <c r="C2" s="12" t="s">
        <v>57</v>
      </c>
      <c r="D2" s="12" t="s">
        <v>58</v>
      </c>
      <c r="E2" s="12">
        <v>160</v>
      </c>
      <c r="F2" s="12">
        <v>80</v>
      </c>
      <c r="G2" s="12">
        <v>2</v>
      </c>
      <c r="H2" s="12">
        <v>70</v>
      </c>
      <c r="I2" s="12">
        <v>75</v>
      </c>
      <c r="J2" s="12">
        <v>-13</v>
      </c>
    </row>
    <row r="3" spans="1:10" x14ac:dyDescent="0.2">
      <c r="A3" t="s">
        <v>55</v>
      </c>
      <c r="B3" s="12" t="s">
        <v>56</v>
      </c>
      <c r="C3" s="12" t="s">
        <v>57</v>
      </c>
      <c r="D3" s="12" t="s">
        <v>59</v>
      </c>
      <c r="E3" s="12">
        <v>160</v>
      </c>
      <c r="F3" s="12">
        <v>75</v>
      </c>
      <c r="G3" s="12">
        <v>3</v>
      </c>
      <c r="H3" s="12">
        <v>65</v>
      </c>
      <c r="I3" s="12">
        <v>65</v>
      </c>
      <c r="J3" s="12">
        <v>-18</v>
      </c>
    </row>
    <row r="4" spans="1:10" x14ac:dyDescent="0.2">
      <c r="A4" t="s">
        <v>55</v>
      </c>
      <c r="B4" s="12" t="s">
        <v>56</v>
      </c>
      <c r="C4" s="12" t="s">
        <v>57</v>
      </c>
      <c r="D4" s="12" t="s">
        <v>60</v>
      </c>
      <c r="E4" s="12">
        <v>160</v>
      </c>
      <c r="F4" s="12">
        <v>75</v>
      </c>
      <c r="G4" s="12">
        <v>3</v>
      </c>
      <c r="H4" s="12">
        <v>30</v>
      </c>
      <c r="I4" s="12">
        <v>65</v>
      </c>
      <c r="J4" s="12">
        <v>-18</v>
      </c>
    </row>
    <row r="5" spans="1:10" x14ac:dyDescent="0.2">
      <c r="A5" t="s">
        <v>55</v>
      </c>
      <c r="B5" s="12" t="s">
        <v>56</v>
      </c>
      <c r="C5" s="12" t="s">
        <v>57</v>
      </c>
      <c r="D5" s="12" t="s">
        <v>61</v>
      </c>
      <c r="E5" s="12">
        <v>160</v>
      </c>
      <c r="F5" s="12">
        <v>75</v>
      </c>
      <c r="G5" s="12">
        <v>3</v>
      </c>
      <c r="H5" s="12" t="s">
        <v>62</v>
      </c>
      <c r="I5" s="12" t="s">
        <v>62</v>
      </c>
      <c r="J5" s="12">
        <v>-15</v>
      </c>
    </row>
    <row r="6" spans="1:10" x14ac:dyDescent="0.2">
      <c r="A6" t="s">
        <v>63</v>
      </c>
      <c r="B6" s="12" t="s">
        <v>56</v>
      </c>
      <c r="C6" s="12" t="s">
        <v>57</v>
      </c>
      <c r="D6" s="12" t="s">
        <v>59</v>
      </c>
      <c r="E6" s="12">
        <v>160</v>
      </c>
      <c r="F6" s="12">
        <v>75</v>
      </c>
      <c r="G6" s="12">
        <v>3</v>
      </c>
      <c r="H6" s="12">
        <v>65</v>
      </c>
      <c r="I6" s="12">
        <v>65</v>
      </c>
      <c r="J6" s="12">
        <v>-13</v>
      </c>
    </row>
    <row r="7" spans="1:10" x14ac:dyDescent="0.2">
      <c r="A7" t="s">
        <v>63</v>
      </c>
      <c r="B7" s="12" t="s">
        <v>56</v>
      </c>
      <c r="C7" s="12" t="s">
        <v>57</v>
      </c>
      <c r="D7" s="12" t="s">
        <v>60</v>
      </c>
      <c r="E7" s="12">
        <v>160</v>
      </c>
      <c r="F7" s="12">
        <v>75</v>
      </c>
      <c r="G7" s="12">
        <v>3</v>
      </c>
      <c r="H7" s="12">
        <v>25</v>
      </c>
      <c r="I7" s="12">
        <v>65</v>
      </c>
      <c r="J7" s="12">
        <v>-18</v>
      </c>
    </row>
    <row r="8" spans="1:10" x14ac:dyDescent="0.2">
      <c r="A8" t="s">
        <v>63</v>
      </c>
      <c r="B8" s="12" t="s">
        <v>56</v>
      </c>
      <c r="C8" s="12" t="s">
        <v>57</v>
      </c>
      <c r="D8" s="12" t="s">
        <v>61</v>
      </c>
      <c r="E8" s="12">
        <v>160</v>
      </c>
      <c r="F8" s="12">
        <v>75</v>
      </c>
      <c r="G8" s="12">
        <v>3</v>
      </c>
      <c r="H8" s="12">
        <v>65</v>
      </c>
      <c r="I8" s="12">
        <v>65</v>
      </c>
      <c r="J8" s="12">
        <v>-15</v>
      </c>
    </row>
    <row r="9" spans="1:10" x14ac:dyDescent="0.2">
      <c r="A9" t="s">
        <v>64</v>
      </c>
      <c r="B9" s="12" t="s">
        <v>56</v>
      </c>
      <c r="C9" s="12" t="s">
        <v>57</v>
      </c>
      <c r="D9" s="12" t="s">
        <v>59</v>
      </c>
      <c r="E9" s="12">
        <v>160</v>
      </c>
      <c r="F9" s="12">
        <v>75</v>
      </c>
      <c r="G9" s="12">
        <v>3</v>
      </c>
      <c r="H9" s="12">
        <v>65</v>
      </c>
      <c r="I9" s="12">
        <v>65</v>
      </c>
      <c r="J9" s="12">
        <v>-13</v>
      </c>
    </row>
    <row r="10" spans="1:10" x14ac:dyDescent="0.2">
      <c r="A10" t="s">
        <v>64</v>
      </c>
      <c r="B10" s="12" t="s">
        <v>56</v>
      </c>
      <c r="C10" s="12" t="s">
        <v>57</v>
      </c>
      <c r="D10" s="12" t="s">
        <v>60</v>
      </c>
      <c r="E10" s="12">
        <v>160</v>
      </c>
      <c r="F10" s="12">
        <v>75</v>
      </c>
      <c r="G10" s="12">
        <v>3</v>
      </c>
      <c r="H10" s="12" t="s">
        <v>65</v>
      </c>
      <c r="I10" s="12">
        <v>65</v>
      </c>
      <c r="J10" s="12">
        <v>-18</v>
      </c>
    </row>
    <row r="11" spans="1:10" x14ac:dyDescent="0.2">
      <c r="A11" t="s">
        <v>64</v>
      </c>
      <c r="B11" s="12" t="s">
        <v>56</v>
      </c>
      <c r="C11" s="12" t="s">
        <v>57</v>
      </c>
      <c r="D11" s="12" t="s">
        <v>61</v>
      </c>
      <c r="E11" s="12">
        <v>160</v>
      </c>
      <c r="F11" s="12">
        <v>75</v>
      </c>
      <c r="G11" s="12">
        <v>3</v>
      </c>
      <c r="H11" s="12">
        <v>65</v>
      </c>
      <c r="I11" s="12">
        <v>65</v>
      </c>
      <c r="J11" s="12">
        <v>-15</v>
      </c>
    </row>
    <row r="12" spans="1:10" x14ac:dyDescent="0.2">
      <c r="A12" t="s">
        <v>66</v>
      </c>
      <c r="B12" s="12" t="s">
        <v>56</v>
      </c>
      <c r="C12" s="12" t="s">
        <v>57</v>
      </c>
      <c r="D12" s="12" t="s">
        <v>59</v>
      </c>
      <c r="E12" s="12">
        <v>160</v>
      </c>
      <c r="F12" s="12">
        <v>75</v>
      </c>
      <c r="G12" s="12">
        <v>3</v>
      </c>
      <c r="H12" s="12">
        <v>65</v>
      </c>
      <c r="I12" s="12">
        <v>65</v>
      </c>
      <c r="J12" s="12">
        <v>-13</v>
      </c>
    </row>
    <row r="13" spans="1:10" x14ac:dyDescent="0.2">
      <c r="A13" t="s">
        <v>66</v>
      </c>
      <c r="B13" s="12" t="s">
        <v>56</v>
      </c>
      <c r="C13" s="12" t="s">
        <v>57</v>
      </c>
      <c r="D13" s="12" t="s">
        <v>60</v>
      </c>
      <c r="E13" s="12">
        <v>160</v>
      </c>
      <c r="F13" s="12">
        <v>75</v>
      </c>
      <c r="G13" s="12">
        <v>3</v>
      </c>
      <c r="H13" s="12" t="s">
        <v>65</v>
      </c>
      <c r="I13" s="12">
        <v>65</v>
      </c>
      <c r="J13" s="12">
        <v>-18</v>
      </c>
    </row>
    <row r="14" spans="1:10" x14ac:dyDescent="0.2">
      <c r="A14" t="s">
        <v>66</v>
      </c>
      <c r="B14" s="12" t="s">
        <v>56</v>
      </c>
      <c r="C14" s="12" t="s">
        <v>57</v>
      </c>
      <c r="D14" s="12" t="s">
        <v>61</v>
      </c>
      <c r="E14" s="12">
        <v>160</v>
      </c>
      <c r="F14" s="12">
        <v>75</v>
      </c>
      <c r="G14" s="12">
        <v>3</v>
      </c>
      <c r="H14" s="12">
        <v>65</v>
      </c>
      <c r="I14" s="12">
        <v>65</v>
      </c>
      <c r="J14" s="12">
        <v>-15</v>
      </c>
    </row>
    <row r="15" spans="1:10" x14ac:dyDescent="0.2">
      <c r="A15" t="s">
        <v>67</v>
      </c>
      <c r="B15" s="12" t="s">
        <v>56</v>
      </c>
      <c r="C15" s="12" t="s">
        <v>57</v>
      </c>
      <c r="D15" s="12" t="s">
        <v>59</v>
      </c>
      <c r="E15" s="12">
        <v>160</v>
      </c>
      <c r="F15" s="12">
        <v>75</v>
      </c>
      <c r="G15" s="12">
        <v>3</v>
      </c>
      <c r="H15" s="12">
        <v>65</v>
      </c>
      <c r="I15" s="12">
        <v>65</v>
      </c>
      <c r="J15" s="12">
        <v>-13</v>
      </c>
    </row>
    <row r="16" spans="1:10" x14ac:dyDescent="0.2">
      <c r="A16" t="s">
        <v>67</v>
      </c>
      <c r="B16" s="12" t="s">
        <v>56</v>
      </c>
      <c r="C16" s="12" t="s">
        <v>57</v>
      </c>
      <c r="D16" s="12" t="s">
        <v>60</v>
      </c>
      <c r="E16" s="12">
        <v>160</v>
      </c>
      <c r="F16" s="12">
        <v>75</v>
      </c>
      <c r="G16" s="12">
        <v>3</v>
      </c>
      <c r="H16" s="12">
        <v>25</v>
      </c>
      <c r="I16" s="12">
        <v>65</v>
      </c>
      <c r="J16" s="12">
        <v>-18</v>
      </c>
    </row>
    <row r="17" spans="1:10" x14ac:dyDescent="0.2">
      <c r="A17" t="s">
        <v>67</v>
      </c>
      <c r="B17" s="12" t="s">
        <v>56</v>
      </c>
      <c r="C17" s="12" t="s">
        <v>57</v>
      </c>
      <c r="D17" s="12" t="s">
        <v>61</v>
      </c>
      <c r="E17" s="12">
        <v>160</v>
      </c>
      <c r="F17" s="12">
        <v>75</v>
      </c>
      <c r="G17" s="12">
        <v>3</v>
      </c>
      <c r="H17" s="12">
        <v>65</v>
      </c>
      <c r="I17" s="12">
        <v>65</v>
      </c>
      <c r="J17" s="12">
        <v>-15</v>
      </c>
    </row>
    <row r="18" spans="1:10" x14ac:dyDescent="0.2">
      <c r="A18" t="s">
        <v>68</v>
      </c>
      <c r="B18" s="12" t="s">
        <v>56</v>
      </c>
      <c r="C18" s="12" t="s">
        <v>57</v>
      </c>
      <c r="D18" s="12" t="s">
        <v>59</v>
      </c>
      <c r="E18" s="12" t="s">
        <v>69</v>
      </c>
      <c r="F18" s="12">
        <v>75</v>
      </c>
      <c r="G18" s="12">
        <v>3</v>
      </c>
      <c r="H18" s="12">
        <v>65</v>
      </c>
      <c r="I18" s="12">
        <v>65</v>
      </c>
      <c r="J18" s="12">
        <v>-13</v>
      </c>
    </row>
    <row r="19" spans="1:10" x14ac:dyDescent="0.2">
      <c r="A19" t="s">
        <v>68</v>
      </c>
      <c r="B19" s="12" t="s">
        <v>56</v>
      </c>
      <c r="C19" s="12" t="s">
        <v>57</v>
      </c>
      <c r="D19" s="12" t="s">
        <v>60</v>
      </c>
      <c r="E19" s="12" t="s">
        <v>69</v>
      </c>
      <c r="F19" s="12">
        <v>75</v>
      </c>
      <c r="G19" s="12">
        <v>3</v>
      </c>
      <c r="H19" s="12">
        <v>25</v>
      </c>
      <c r="I19" s="12" t="s">
        <v>70</v>
      </c>
      <c r="J19" s="12">
        <v>-18</v>
      </c>
    </row>
    <row r="20" spans="1:10" x14ac:dyDescent="0.2">
      <c r="A20" t="s">
        <v>68</v>
      </c>
      <c r="B20" s="12" t="s">
        <v>56</v>
      </c>
      <c r="C20" s="12" t="s">
        <v>57</v>
      </c>
      <c r="D20" s="12" t="s">
        <v>61</v>
      </c>
      <c r="E20" s="12" t="s">
        <v>69</v>
      </c>
      <c r="F20" s="12">
        <v>75</v>
      </c>
      <c r="G20" s="12">
        <v>3</v>
      </c>
      <c r="H20" s="12">
        <v>40</v>
      </c>
      <c r="I20" s="12">
        <v>65</v>
      </c>
      <c r="J20" s="12">
        <v>-15</v>
      </c>
    </row>
    <row r="21" spans="1:10" x14ac:dyDescent="0.2">
      <c r="A21" t="s">
        <v>71</v>
      </c>
      <c r="B21" s="12" t="s">
        <v>56</v>
      </c>
      <c r="C21" s="12" t="s">
        <v>57</v>
      </c>
      <c r="D21" s="12" t="s">
        <v>59</v>
      </c>
      <c r="E21" s="12" t="s">
        <v>69</v>
      </c>
      <c r="F21" s="12">
        <v>75</v>
      </c>
      <c r="G21" s="12">
        <v>3</v>
      </c>
      <c r="H21" s="12">
        <v>65</v>
      </c>
      <c r="I21" s="12">
        <v>65</v>
      </c>
      <c r="J21" s="12">
        <v>-13</v>
      </c>
    </row>
    <row r="22" spans="1:10" x14ac:dyDescent="0.2">
      <c r="A22" t="s">
        <v>71</v>
      </c>
      <c r="B22" s="12" t="s">
        <v>56</v>
      </c>
      <c r="C22" s="12" t="s">
        <v>57</v>
      </c>
      <c r="D22" s="12" t="s">
        <v>60</v>
      </c>
      <c r="E22" s="12" t="s">
        <v>69</v>
      </c>
      <c r="F22" s="12">
        <v>75</v>
      </c>
      <c r="G22" s="12">
        <v>3</v>
      </c>
      <c r="H22" s="12" t="s">
        <v>72</v>
      </c>
      <c r="I22" s="12">
        <v>65</v>
      </c>
      <c r="J22" s="12">
        <v>-18</v>
      </c>
    </row>
    <row r="23" spans="1:10" x14ac:dyDescent="0.2">
      <c r="A23" t="s">
        <v>71</v>
      </c>
      <c r="B23" s="12" t="s">
        <v>56</v>
      </c>
      <c r="C23" s="12" t="s">
        <v>57</v>
      </c>
      <c r="D23" s="12" t="s">
        <v>61</v>
      </c>
      <c r="E23" s="12" t="s">
        <v>69</v>
      </c>
      <c r="F23" s="12">
        <v>75</v>
      </c>
      <c r="G23" s="12">
        <v>3</v>
      </c>
      <c r="H23" s="12">
        <v>65</v>
      </c>
      <c r="I23" s="12">
        <v>65</v>
      </c>
      <c r="J23" s="12">
        <v>-15</v>
      </c>
    </row>
    <row r="24" spans="1:10" x14ac:dyDescent="0.2">
      <c r="A24" t="s">
        <v>73</v>
      </c>
      <c r="B24" s="12" t="s">
        <v>56</v>
      </c>
      <c r="C24" s="12" t="s">
        <v>57</v>
      </c>
      <c r="D24" s="12" t="s">
        <v>59</v>
      </c>
      <c r="E24" s="12">
        <v>160</v>
      </c>
      <c r="F24" s="12">
        <v>75</v>
      </c>
      <c r="G24" s="12">
        <v>3</v>
      </c>
      <c r="H24" s="12">
        <v>65</v>
      </c>
      <c r="I24" s="12">
        <v>65</v>
      </c>
      <c r="J24" s="12">
        <v>-13</v>
      </c>
    </row>
    <row r="25" spans="1:10" x14ac:dyDescent="0.2">
      <c r="A25" t="s">
        <v>73</v>
      </c>
      <c r="B25" s="12" t="s">
        <v>56</v>
      </c>
      <c r="C25" s="12" t="s">
        <v>57</v>
      </c>
      <c r="D25" s="12" t="s">
        <v>60</v>
      </c>
      <c r="E25" s="12">
        <v>160</v>
      </c>
      <c r="F25" s="12">
        <v>75</v>
      </c>
      <c r="G25" s="12">
        <v>3</v>
      </c>
      <c r="H25" s="12">
        <v>25</v>
      </c>
      <c r="I25" s="12" t="s">
        <v>70</v>
      </c>
      <c r="J25" s="12">
        <v>-18</v>
      </c>
    </row>
    <row r="26" spans="1:10" x14ac:dyDescent="0.2">
      <c r="A26" t="s">
        <v>73</v>
      </c>
      <c r="B26" s="12" t="s">
        <v>56</v>
      </c>
      <c r="C26" s="12" t="s">
        <v>57</v>
      </c>
      <c r="D26" s="12" t="s">
        <v>61</v>
      </c>
      <c r="E26" s="12">
        <v>160</v>
      </c>
      <c r="F26" s="12">
        <v>75</v>
      </c>
      <c r="G26" s="12">
        <v>3</v>
      </c>
      <c r="H26" s="12">
        <v>65</v>
      </c>
      <c r="I26" s="12">
        <v>65</v>
      </c>
      <c r="J26" s="12">
        <v>-15</v>
      </c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3799-3648-4969-A41D-996978344FBD}">
  <dimension ref="A1:I10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" customWidth="1"/>
    <col min="2" max="2" width="16.83203125" customWidth="1"/>
    <col min="3" max="3" width="72.83203125" customWidth="1"/>
    <col min="4" max="5" width="12.5" customWidth="1"/>
    <col min="6" max="6" width="16.83203125" customWidth="1"/>
    <col min="7" max="7" width="15.33203125" customWidth="1"/>
    <col min="8" max="8" width="38.5" customWidth="1"/>
    <col min="9" max="9" width="74.6640625" customWidth="1"/>
  </cols>
  <sheetData>
    <row r="1" spans="1:9" ht="27" customHeight="1" x14ac:dyDescent="0.2">
      <c r="A1" s="59" t="s">
        <v>537</v>
      </c>
      <c r="B1" s="59" t="s">
        <v>330</v>
      </c>
      <c r="C1" s="59" t="s">
        <v>536</v>
      </c>
      <c r="D1" s="59" t="s">
        <v>524</v>
      </c>
      <c r="E1" s="59" t="s">
        <v>525</v>
      </c>
      <c r="F1" s="60" t="s">
        <v>520</v>
      </c>
      <c r="G1" s="60" t="s">
        <v>522</v>
      </c>
      <c r="H1" s="59" t="s">
        <v>521</v>
      </c>
      <c r="I1" s="59" t="s">
        <v>527</v>
      </c>
    </row>
    <row r="2" spans="1:9" x14ac:dyDescent="0.2">
      <c r="A2" s="25" t="s">
        <v>505</v>
      </c>
      <c r="B2" s="25" t="s">
        <v>6</v>
      </c>
      <c r="C2" s="25" t="s">
        <v>506</v>
      </c>
      <c r="D2" s="57">
        <v>65</v>
      </c>
      <c r="E2" s="57">
        <v>40</v>
      </c>
      <c r="F2" s="57">
        <v>51.55</v>
      </c>
      <c r="G2" s="25"/>
      <c r="H2" s="25" t="s">
        <v>528</v>
      </c>
      <c r="I2" s="25" t="s">
        <v>478</v>
      </c>
    </row>
    <row r="3" spans="1:9" x14ac:dyDescent="0.2">
      <c r="A3" s="25" t="s">
        <v>507</v>
      </c>
      <c r="B3" s="25" t="s">
        <v>6</v>
      </c>
      <c r="C3" s="25" t="s">
        <v>508</v>
      </c>
      <c r="D3" s="57">
        <v>65</v>
      </c>
      <c r="E3" s="57">
        <v>40</v>
      </c>
      <c r="F3" s="57">
        <v>51.55</v>
      </c>
      <c r="G3" s="25"/>
      <c r="H3" s="25" t="s">
        <v>529</v>
      </c>
      <c r="I3" s="25" t="s">
        <v>401</v>
      </c>
    </row>
    <row r="4" spans="1:9" x14ac:dyDescent="0.2">
      <c r="A4" s="25" t="s">
        <v>509</v>
      </c>
      <c r="B4" s="25" t="s">
        <v>6</v>
      </c>
      <c r="C4" s="25" t="s">
        <v>510</v>
      </c>
      <c r="D4" s="57">
        <v>70</v>
      </c>
      <c r="E4" s="57">
        <v>25</v>
      </c>
      <c r="F4" s="57">
        <v>65.55</v>
      </c>
      <c r="G4" s="25"/>
      <c r="H4" s="25" t="s">
        <v>530</v>
      </c>
      <c r="I4" s="25" t="s">
        <v>402</v>
      </c>
    </row>
    <row r="5" spans="1:9" x14ac:dyDescent="0.2">
      <c r="A5" s="25" t="s">
        <v>511</v>
      </c>
      <c r="B5" s="25" t="s">
        <v>6</v>
      </c>
      <c r="C5" s="25" t="s">
        <v>512</v>
      </c>
      <c r="D5" s="57" t="s">
        <v>526</v>
      </c>
      <c r="E5" s="57" t="s">
        <v>526</v>
      </c>
      <c r="F5" s="57" t="b">
        <v>1</v>
      </c>
      <c r="G5" s="25"/>
      <c r="H5" s="25" t="s">
        <v>523</v>
      </c>
      <c r="I5" s="25" t="s">
        <v>512</v>
      </c>
    </row>
    <row r="6" spans="1:9" x14ac:dyDescent="0.2">
      <c r="A6" s="25" t="s">
        <v>513</v>
      </c>
      <c r="B6" s="25" t="s">
        <v>21</v>
      </c>
      <c r="C6" s="25" t="s">
        <v>437</v>
      </c>
      <c r="D6" s="57">
        <v>0.12</v>
      </c>
      <c r="E6" s="57">
        <v>0.1</v>
      </c>
      <c r="F6" s="57">
        <v>0.1066</v>
      </c>
      <c r="G6" s="25"/>
      <c r="H6" s="25" t="s">
        <v>531</v>
      </c>
      <c r="I6" s="25" t="s">
        <v>424</v>
      </c>
    </row>
    <row r="7" spans="1:9" x14ac:dyDescent="0.2">
      <c r="A7" s="25" t="s">
        <v>514</v>
      </c>
      <c r="B7" s="25" t="s">
        <v>24</v>
      </c>
      <c r="C7" s="25" t="s">
        <v>447</v>
      </c>
      <c r="D7" s="57">
        <v>0.08</v>
      </c>
      <c r="E7" s="57">
        <v>6.1800000000000001E-2</v>
      </c>
      <c r="F7" s="57">
        <v>7.2900000000000006E-2</v>
      </c>
      <c r="G7" s="25"/>
      <c r="H7" s="25" t="s">
        <v>532</v>
      </c>
      <c r="I7" s="25" t="s">
        <v>429</v>
      </c>
    </row>
    <row r="8" spans="1:9" x14ac:dyDescent="0.2">
      <c r="A8" s="25" t="s">
        <v>515</v>
      </c>
      <c r="B8" s="25" t="s">
        <v>27</v>
      </c>
      <c r="C8" s="25" t="s">
        <v>438</v>
      </c>
      <c r="D8" s="57">
        <v>7.4999999999999997E-2</v>
      </c>
      <c r="E8" s="57">
        <v>4.3999999999999997E-2</v>
      </c>
      <c r="F8" s="57">
        <v>6.8900000000000003E-2</v>
      </c>
      <c r="G8" s="25"/>
      <c r="H8" s="25" t="s">
        <v>533</v>
      </c>
      <c r="I8" s="25" t="s">
        <v>435</v>
      </c>
    </row>
    <row r="9" spans="1:9" x14ac:dyDescent="0.2">
      <c r="A9" s="25" t="s">
        <v>516</v>
      </c>
      <c r="B9" s="25" t="s">
        <v>30</v>
      </c>
      <c r="C9" s="25" t="s">
        <v>449</v>
      </c>
      <c r="D9" s="57">
        <v>7.0000000000000007E-2</v>
      </c>
      <c r="E9" s="57">
        <v>3.8399999999999997E-2</v>
      </c>
      <c r="F9" s="57">
        <v>6.4799999999999996E-2</v>
      </c>
      <c r="G9" s="25"/>
      <c r="H9" s="25" t="s">
        <v>534</v>
      </c>
      <c r="I9" s="25" t="s">
        <v>440</v>
      </c>
    </row>
    <row r="10" spans="1:9" x14ac:dyDescent="0.2">
      <c r="A10" s="25" t="s">
        <v>517</v>
      </c>
      <c r="B10" s="25" t="s">
        <v>45</v>
      </c>
      <c r="C10" s="25" t="s">
        <v>461</v>
      </c>
      <c r="D10" s="57">
        <v>220</v>
      </c>
      <c r="E10" s="57">
        <v>150</v>
      </c>
      <c r="F10" s="58">
        <v>163.69999999999999</v>
      </c>
      <c r="G10" s="25"/>
      <c r="H10" s="25" t="s">
        <v>535</v>
      </c>
      <c r="I10" s="25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4427-B1C3-4F2C-AEE2-AC07C8A60E6F}">
  <sheetPr>
    <tabColor theme="5" tint="0.39997558519241921"/>
  </sheetPr>
  <dimension ref="A1"/>
  <sheetViews>
    <sheetView topLeftCell="A40" zoomScaleNormal="100" workbookViewId="0">
      <selection activeCell="U16" sqref="U16"/>
    </sheetView>
  </sheetViews>
  <sheetFormatPr baseColWidth="10" defaultColWidth="8.83203125" defaultRowHeight="15" x14ac:dyDescent="0.2"/>
  <sheetData/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6A2-0C97-4EFD-8872-61841E9483CA}">
  <dimension ref="A1:H22"/>
  <sheetViews>
    <sheetView zoomScale="96" zoomScaleNormal="120" workbookViewId="0">
      <selection activeCell="C33" sqref="C33"/>
    </sheetView>
  </sheetViews>
  <sheetFormatPr baseColWidth="10" defaultColWidth="8.83203125" defaultRowHeight="15" x14ac:dyDescent="0.2"/>
  <cols>
    <col min="1" max="1" width="24.5" customWidth="1"/>
    <col min="2" max="2" width="15.1640625" customWidth="1"/>
    <col min="3" max="3" width="17.5" customWidth="1"/>
    <col min="4" max="4" width="18.1640625" customWidth="1"/>
    <col min="5" max="5" width="12.1640625" customWidth="1"/>
    <col min="6" max="6" width="7.5" customWidth="1"/>
    <col min="7" max="7" width="8.83203125" customWidth="1"/>
    <col min="9" max="9" width="10.1640625" customWidth="1"/>
    <col min="11" max="11" width="32.1640625" customWidth="1"/>
  </cols>
  <sheetData>
    <row r="1" spans="1:8" ht="33.5" customHeight="1" x14ac:dyDescent="0.2">
      <c r="A1" s="44" t="s">
        <v>1</v>
      </c>
      <c r="B1" s="13" t="s">
        <v>340</v>
      </c>
      <c r="C1" s="13" t="s">
        <v>339</v>
      </c>
      <c r="D1" s="13" t="s">
        <v>181</v>
      </c>
      <c r="E1" s="13" t="s">
        <v>95</v>
      </c>
      <c r="F1" s="13" t="s">
        <v>3</v>
      </c>
      <c r="G1" s="13" t="s">
        <v>74</v>
      </c>
      <c r="H1" s="13" t="s">
        <v>100</v>
      </c>
    </row>
    <row r="2" spans="1:8" s="54" customFormat="1" x14ac:dyDescent="0.2">
      <c r="A2" s="53" t="s">
        <v>6</v>
      </c>
      <c r="B2" s="53" t="s">
        <v>75</v>
      </c>
      <c r="C2" s="53" t="s">
        <v>345</v>
      </c>
      <c r="D2" s="53" t="s">
        <v>182</v>
      </c>
      <c r="E2" s="53" t="s">
        <v>178</v>
      </c>
      <c r="F2" s="53">
        <v>1</v>
      </c>
      <c r="G2" s="53">
        <v>60</v>
      </c>
      <c r="H2" s="53"/>
    </row>
    <row r="3" spans="1:8" s="54" customFormat="1" x14ac:dyDescent="0.2">
      <c r="A3" s="53" t="s">
        <v>9</v>
      </c>
      <c r="B3" s="53" t="s">
        <v>76</v>
      </c>
      <c r="C3" s="53" t="s">
        <v>345</v>
      </c>
      <c r="D3" s="53" t="s">
        <v>182</v>
      </c>
      <c r="E3" s="53" t="s">
        <v>179</v>
      </c>
      <c r="F3" s="53">
        <v>2</v>
      </c>
      <c r="G3" s="53">
        <f>G2-H3</f>
        <v>51</v>
      </c>
      <c r="H3" s="53">
        <v>9</v>
      </c>
    </row>
    <row r="4" spans="1:8" s="54" customFormat="1" x14ac:dyDescent="0.2">
      <c r="A4" s="53" t="s">
        <v>92</v>
      </c>
      <c r="B4" s="53" t="s">
        <v>77</v>
      </c>
      <c r="C4" s="53" t="s">
        <v>345</v>
      </c>
      <c r="D4" s="53" t="s">
        <v>182</v>
      </c>
      <c r="E4" s="53" t="s">
        <v>96</v>
      </c>
      <c r="F4" s="53">
        <v>3</v>
      </c>
      <c r="G4" s="53">
        <f t="shared" ref="G4:G12" si="0">G3-H4</f>
        <v>42</v>
      </c>
      <c r="H4" s="53">
        <v>9</v>
      </c>
    </row>
    <row r="5" spans="1:8" s="54" customFormat="1" x14ac:dyDescent="0.2">
      <c r="A5" s="53" t="s">
        <v>21</v>
      </c>
      <c r="B5" s="53" t="s">
        <v>78</v>
      </c>
      <c r="C5" s="53" t="s">
        <v>345</v>
      </c>
      <c r="D5" s="53" t="s">
        <v>182</v>
      </c>
      <c r="E5" s="53" t="s">
        <v>96</v>
      </c>
      <c r="F5" s="53">
        <v>4</v>
      </c>
      <c r="G5" s="53">
        <f t="shared" si="0"/>
        <v>40</v>
      </c>
      <c r="H5" s="53">
        <v>2</v>
      </c>
    </row>
    <row r="6" spans="1:8" s="54" customFormat="1" x14ac:dyDescent="0.2">
      <c r="A6" s="53" t="s">
        <v>24</v>
      </c>
      <c r="B6" s="53" t="s">
        <v>79</v>
      </c>
      <c r="C6" s="53" t="s">
        <v>345</v>
      </c>
      <c r="D6" s="53" t="s">
        <v>182</v>
      </c>
      <c r="E6" s="53" t="s">
        <v>96</v>
      </c>
      <c r="F6" s="53">
        <v>5</v>
      </c>
      <c r="G6" s="53">
        <f t="shared" si="0"/>
        <v>39</v>
      </c>
      <c r="H6" s="53">
        <v>1</v>
      </c>
    </row>
    <row r="7" spans="1:8" s="54" customFormat="1" x14ac:dyDescent="0.2">
      <c r="A7" s="53" t="s">
        <v>27</v>
      </c>
      <c r="B7" s="53" t="s">
        <v>80</v>
      </c>
      <c r="C7" s="53" t="s">
        <v>345</v>
      </c>
      <c r="D7" s="53" t="s">
        <v>182</v>
      </c>
      <c r="E7" s="53" t="s">
        <v>96</v>
      </c>
      <c r="F7" s="53">
        <v>6</v>
      </c>
      <c r="G7" s="53">
        <f t="shared" si="0"/>
        <v>38</v>
      </c>
      <c r="H7" s="53">
        <v>1</v>
      </c>
    </row>
    <row r="8" spans="1:8" s="54" customFormat="1" x14ac:dyDescent="0.2">
      <c r="A8" s="53" t="s">
        <v>30</v>
      </c>
      <c r="B8" s="53" t="s">
        <v>81</v>
      </c>
      <c r="C8" s="53" t="s">
        <v>345</v>
      </c>
      <c r="D8" s="53" t="s">
        <v>182</v>
      </c>
      <c r="E8" s="53" t="s">
        <v>180</v>
      </c>
      <c r="F8" s="53">
        <v>7</v>
      </c>
      <c r="G8" s="53">
        <f t="shared" si="0"/>
        <v>37</v>
      </c>
      <c r="H8" s="53">
        <v>1</v>
      </c>
    </row>
    <row r="9" spans="1:8" s="54" customFormat="1" x14ac:dyDescent="0.2">
      <c r="A9" s="53" t="s">
        <v>184</v>
      </c>
      <c r="B9" s="53" t="s">
        <v>82</v>
      </c>
      <c r="C9" s="53" t="s">
        <v>345</v>
      </c>
      <c r="D9" s="53" t="s">
        <v>182</v>
      </c>
      <c r="E9" s="53" t="s">
        <v>97</v>
      </c>
      <c r="F9" s="53">
        <v>8</v>
      </c>
      <c r="G9" s="53">
        <f t="shared" si="0"/>
        <v>27</v>
      </c>
      <c r="H9" s="53">
        <v>10</v>
      </c>
    </row>
    <row r="10" spans="1:8" s="54" customFormat="1" x14ac:dyDescent="0.2">
      <c r="A10" s="53" t="s">
        <v>185</v>
      </c>
      <c r="B10" s="53" t="s">
        <v>83</v>
      </c>
      <c r="C10" s="53" t="s">
        <v>345</v>
      </c>
      <c r="D10" s="53" t="s">
        <v>182</v>
      </c>
      <c r="E10" s="53" t="s">
        <v>97</v>
      </c>
      <c r="F10" s="53">
        <v>9</v>
      </c>
      <c r="G10" s="53">
        <f t="shared" si="0"/>
        <v>17</v>
      </c>
      <c r="H10" s="53">
        <v>10</v>
      </c>
    </row>
    <row r="11" spans="1:8" s="54" customFormat="1" x14ac:dyDescent="0.2">
      <c r="A11" s="53" t="s">
        <v>45</v>
      </c>
      <c r="B11" s="53" t="s">
        <v>84</v>
      </c>
      <c r="C11" s="53" t="s">
        <v>345</v>
      </c>
      <c r="D11" s="53" t="s">
        <v>182</v>
      </c>
      <c r="E11" s="53" t="s">
        <v>98</v>
      </c>
      <c r="F11" s="53">
        <v>10</v>
      </c>
      <c r="G11" s="53">
        <f t="shared" si="0"/>
        <v>15</v>
      </c>
      <c r="H11" s="53">
        <v>2</v>
      </c>
    </row>
    <row r="12" spans="1:8" s="54" customFormat="1" x14ac:dyDescent="0.2">
      <c r="A12" s="53" t="s">
        <v>93</v>
      </c>
      <c r="B12" s="53" t="s">
        <v>85</v>
      </c>
      <c r="C12" s="53" t="s">
        <v>345</v>
      </c>
      <c r="D12" s="53" t="s">
        <v>183</v>
      </c>
      <c r="E12" s="53" t="s">
        <v>99</v>
      </c>
      <c r="F12" s="53">
        <v>11</v>
      </c>
      <c r="G12" s="53">
        <f t="shared" si="0"/>
        <v>0</v>
      </c>
      <c r="H12" s="53">
        <v>15</v>
      </c>
    </row>
    <row r="13" spans="1:8" s="54" customFormat="1" x14ac:dyDescent="0.2">
      <c r="A13" s="53" t="s">
        <v>237</v>
      </c>
      <c r="B13" s="53" t="s">
        <v>248</v>
      </c>
      <c r="C13" s="53" t="s">
        <v>345</v>
      </c>
      <c r="D13" s="53" t="s">
        <v>183</v>
      </c>
      <c r="E13" s="53" t="s">
        <v>240</v>
      </c>
      <c r="F13" s="53"/>
      <c r="G13" s="53"/>
      <c r="H13" s="53"/>
    </row>
    <row r="14" spans="1:8" s="54" customFormat="1" x14ac:dyDescent="0.2">
      <c r="A14" s="53" t="s">
        <v>186</v>
      </c>
      <c r="B14" s="53" t="s">
        <v>249</v>
      </c>
      <c r="C14" s="53" t="s">
        <v>345</v>
      </c>
      <c r="D14" s="53" t="s">
        <v>197</v>
      </c>
      <c r="E14" s="53" t="s">
        <v>189</v>
      </c>
      <c r="F14" s="53"/>
    </row>
    <row r="15" spans="1:8" s="54" customFormat="1" x14ac:dyDescent="0.2">
      <c r="A15" s="53" t="s">
        <v>187</v>
      </c>
      <c r="B15" s="53" t="s">
        <v>249</v>
      </c>
      <c r="C15" s="53" t="s">
        <v>345</v>
      </c>
      <c r="D15" s="53" t="s">
        <v>197</v>
      </c>
      <c r="E15" s="53" t="s">
        <v>189</v>
      </c>
      <c r="F15" s="53"/>
    </row>
    <row r="16" spans="1:8" s="54" customFormat="1" x14ac:dyDescent="0.2">
      <c r="A16" s="53" t="s">
        <v>188</v>
      </c>
      <c r="B16" s="53" t="s">
        <v>250</v>
      </c>
      <c r="C16" s="53" t="s">
        <v>345</v>
      </c>
      <c r="D16" s="53" t="s">
        <v>197</v>
      </c>
      <c r="E16" s="53" t="s">
        <v>189</v>
      </c>
      <c r="F16" s="53"/>
    </row>
    <row r="17" spans="1:6" s="54" customFormat="1" x14ac:dyDescent="0.2">
      <c r="A17" s="53" t="s">
        <v>190</v>
      </c>
      <c r="B17" s="53" t="s">
        <v>251</v>
      </c>
      <c r="C17" s="53" t="s">
        <v>345</v>
      </c>
      <c r="D17" s="53" t="s">
        <v>198</v>
      </c>
      <c r="E17" s="53" t="s">
        <v>192</v>
      </c>
      <c r="F17" s="53"/>
    </row>
    <row r="18" spans="1:6" s="54" customFormat="1" x14ac:dyDescent="0.2">
      <c r="A18" s="53" t="s">
        <v>191</v>
      </c>
      <c r="B18" s="53" t="s">
        <v>252</v>
      </c>
      <c r="C18" s="53" t="s">
        <v>345</v>
      </c>
      <c r="D18" s="53" t="s">
        <v>198</v>
      </c>
      <c r="E18" s="53" t="s">
        <v>192</v>
      </c>
      <c r="F18" s="53"/>
    </row>
    <row r="19" spans="1:6" s="54" customFormat="1" x14ac:dyDescent="0.2">
      <c r="A19" s="53" t="s">
        <v>193</v>
      </c>
      <c r="B19" s="53" t="s">
        <v>341</v>
      </c>
      <c r="C19" s="53" t="s">
        <v>345</v>
      </c>
      <c r="D19" s="53" t="s">
        <v>198</v>
      </c>
      <c r="E19" s="53" t="s">
        <v>192</v>
      </c>
      <c r="F19" s="53"/>
    </row>
    <row r="20" spans="1:6" s="54" customFormat="1" x14ac:dyDescent="0.2">
      <c r="A20" s="53" t="s">
        <v>194</v>
      </c>
      <c r="B20" s="53" t="s">
        <v>342</v>
      </c>
      <c r="C20" s="53" t="s">
        <v>345</v>
      </c>
      <c r="D20" s="53" t="s">
        <v>198</v>
      </c>
      <c r="E20" s="53" t="s">
        <v>192</v>
      </c>
      <c r="F20" s="53"/>
    </row>
    <row r="21" spans="1:6" s="54" customFormat="1" x14ac:dyDescent="0.2">
      <c r="A21" s="53" t="s">
        <v>195</v>
      </c>
      <c r="B21" s="53" t="s">
        <v>343</v>
      </c>
      <c r="C21" s="53" t="s">
        <v>345</v>
      </c>
      <c r="D21" s="53" t="s">
        <v>198</v>
      </c>
      <c r="E21" s="53" t="s">
        <v>192</v>
      </c>
      <c r="F21" s="53"/>
    </row>
    <row r="22" spans="1:6" s="54" customFormat="1" x14ac:dyDescent="0.2">
      <c r="A22" s="53" t="s">
        <v>196</v>
      </c>
      <c r="B22" s="53" t="s">
        <v>344</v>
      </c>
      <c r="C22" s="53" t="s">
        <v>345</v>
      </c>
      <c r="D22" s="53" t="s">
        <v>198</v>
      </c>
      <c r="E22" s="53" t="s">
        <v>192</v>
      </c>
      <c r="F22" s="53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01BA-4F1D-43CC-ADE5-FFA00876DF4B}">
  <dimension ref="A1:AK23"/>
  <sheetViews>
    <sheetView zoomScaleNormal="100" workbookViewId="0">
      <selection activeCell="F30" sqref="F30"/>
    </sheetView>
  </sheetViews>
  <sheetFormatPr baseColWidth="10" defaultColWidth="8.6640625" defaultRowHeight="15" x14ac:dyDescent="0.2"/>
  <cols>
    <col min="1" max="2" width="13.5" style="6" customWidth="1"/>
    <col min="3" max="3" width="12.83203125" style="7" customWidth="1"/>
    <col min="4" max="4" width="27.6640625" style="6" customWidth="1"/>
    <col min="5" max="17" width="10.5" style="6" customWidth="1"/>
    <col min="18" max="18" width="12.1640625" style="6" customWidth="1"/>
    <col min="19" max="19" width="13.5" style="6" customWidth="1"/>
    <col min="20" max="20" width="16.1640625" style="6" bestFit="1" customWidth="1"/>
    <col min="21" max="21" width="19.33203125" style="6" bestFit="1" customWidth="1"/>
    <col min="22" max="22" width="20.1640625" style="6" bestFit="1" customWidth="1"/>
    <col min="23" max="24" width="18" style="6" bestFit="1" customWidth="1"/>
    <col min="25" max="25" width="21.5" style="6" bestFit="1" customWidth="1"/>
    <col min="26" max="16384" width="8.6640625" style="6"/>
  </cols>
  <sheetData>
    <row r="1" spans="1:37" ht="22.5" customHeight="1" x14ac:dyDescent="0.2">
      <c r="A1" s="9" t="s">
        <v>86</v>
      </c>
      <c r="B1" s="9" t="s">
        <v>46</v>
      </c>
      <c r="C1" s="9" t="s">
        <v>87</v>
      </c>
      <c r="D1" s="9" t="s">
        <v>543</v>
      </c>
      <c r="E1" s="9" t="s">
        <v>544</v>
      </c>
      <c r="F1" s="9" t="s">
        <v>545</v>
      </c>
      <c r="G1" s="9" t="s">
        <v>546</v>
      </c>
      <c r="H1" s="9" t="s">
        <v>547</v>
      </c>
      <c r="I1" s="9" t="s">
        <v>548</v>
      </c>
      <c r="J1" s="9" t="s">
        <v>549</v>
      </c>
      <c r="K1" s="9" t="s">
        <v>550</v>
      </c>
      <c r="L1" s="9" t="s">
        <v>551</v>
      </c>
      <c r="M1" s="9" t="s">
        <v>552</v>
      </c>
      <c r="N1" s="9" t="s">
        <v>553</v>
      </c>
      <c r="O1" s="9" t="s">
        <v>554</v>
      </c>
      <c r="P1" s="9" t="s">
        <v>555</v>
      </c>
      <c r="Q1" s="9" t="s">
        <v>556</v>
      </c>
      <c r="R1" s="9" t="s">
        <v>557</v>
      </c>
      <c r="S1" s="9" t="s">
        <v>558</v>
      </c>
      <c r="T1" s="9" t="s">
        <v>559</v>
      </c>
      <c r="U1" s="9" t="s">
        <v>560</v>
      </c>
      <c r="V1" s="9" t="s">
        <v>561</v>
      </c>
      <c r="W1" s="9" t="s">
        <v>562</v>
      </c>
      <c r="X1" s="9" t="s">
        <v>563</v>
      </c>
      <c r="Y1" s="9" t="s">
        <v>564</v>
      </c>
      <c r="Z1" s="9" t="s">
        <v>565</v>
      </c>
      <c r="AA1" s="9" t="s">
        <v>566</v>
      </c>
      <c r="AB1" s="9" t="s">
        <v>567</v>
      </c>
      <c r="AC1" s="9" t="s">
        <v>568</v>
      </c>
      <c r="AD1" s="9" t="s">
        <v>569</v>
      </c>
      <c r="AE1" s="9" t="s">
        <v>570</v>
      </c>
      <c r="AF1" s="9" t="s">
        <v>571</v>
      </c>
      <c r="AG1" s="9" t="s">
        <v>572</v>
      </c>
      <c r="AH1" s="9" t="s">
        <v>573</v>
      </c>
      <c r="AI1" s="9" t="s">
        <v>574</v>
      </c>
      <c r="AJ1" s="9" t="s">
        <v>575</v>
      </c>
      <c r="AK1" s="9" t="s">
        <v>576</v>
      </c>
    </row>
    <row r="2" spans="1:37" x14ac:dyDescent="0.2">
      <c r="A2" s="8" t="s">
        <v>332</v>
      </c>
      <c r="B2" s="8" t="str">
        <f>SUBSTITUTE(LEFT(D2,4),"（","")</f>
        <v>FVPP</v>
      </c>
      <c r="C2" s="7" t="str">
        <f>IF(OR(LEFT(D2,1)="D",LEFT(D2,1)="W",LEFT(D2,1)="R"),"Sugar","Sugarfree")</f>
        <v>Sugarfree</v>
      </c>
      <c r="D2" s="61" t="s">
        <v>221</v>
      </c>
      <c r="E2" s="61" t="s">
        <v>577</v>
      </c>
      <c r="F2" s="61" t="s">
        <v>578</v>
      </c>
      <c r="G2" s="61" t="s">
        <v>579</v>
      </c>
      <c r="H2" s="61" t="s">
        <v>580</v>
      </c>
      <c r="I2" s="61" t="s">
        <v>581</v>
      </c>
      <c r="J2" s="61" t="s">
        <v>582</v>
      </c>
      <c r="K2" s="61" t="s">
        <v>583</v>
      </c>
      <c r="L2" s="61" t="s">
        <v>584</v>
      </c>
      <c r="M2" s="61" t="s">
        <v>585</v>
      </c>
      <c r="N2" s="61" t="s">
        <v>586</v>
      </c>
      <c r="O2" s="61" t="s">
        <v>587</v>
      </c>
      <c r="P2" s="61" t="s">
        <v>588</v>
      </c>
      <c r="Q2" s="61" t="s">
        <v>589</v>
      </c>
      <c r="R2" s="61" t="s">
        <v>590</v>
      </c>
      <c r="S2" s="61" t="s">
        <v>591</v>
      </c>
      <c r="T2" s="62">
        <v>3.0000000000000001E-3</v>
      </c>
      <c r="U2" s="61">
        <v>0.12</v>
      </c>
      <c r="V2" s="61">
        <v>9.7000000000000003E-2</v>
      </c>
      <c r="W2" s="61">
        <v>3.0000000000000001E-3</v>
      </c>
      <c r="X2" s="61">
        <v>0.08</v>
      </c>
      <c r="Y2" s="61">
        <v>6.3E-2</v>
      </c>
      <c r="Z2" s="61">
        <v>3.0000000000000001E-3</v>
      </c>
      <c r="AA2" s="61">
        <v>7.4999999999999997E-2</v>
      </c>
      <c r="AB2" s="61">
        <v>6.0999999999999999E-2</v>
      </c>
      <c r="AC2" s="61">
        <v>3.0000000000000001E-3</v>
      </c>
      <c r="AD2" s="61">
        <v>7.0000000000000007E-2</v>
      </c>
      <c r="AE2" s="61">
        <v>0.06</v>
      </c>
      <c r="AF2" s="61">
        <v>0.06</v>
      </c>
      <c r="AG2" s="61">
        <v>220</v>
      </c>
      <c r="AH2" s="61">
        <v>150</v>
      </c>
      <c r="AI2" s="61">
        <v>3</v>
      </c>
      <c r="AJ2" s="61">
        <v>65</v>
      </c>
      <c r="AK2" s="61">
        <v>40</v>
      </c>
    </row>
    <row r="3" spans="1:37" x14ac:dyDescent="0.2">
      <c r="A3" s="8" t="s">
        <v>332</v>
      </c>
      <c r="B3" s="8" t="str">
        <f t="shared" ref="B3:B23" si="0">SUBSTITUTE(LEFT(D3,4),"（","")</f>
        <v>FVSS</v>
      </c>
      <c r="C3" s="7" t="str">
        <f t="shared" ref="C3:C23" si="1">IF(OR(LEFT(D3,1)="D",LEFT(D3,1)="W",LEFT(D3,1)="R"),"Sugar","Sugarfree")</f>
        <v>Sugarfree</v>
      </c>
      <c r="D3" s="61" t="s">
        <v>214</v>
      </c>
      <c r="E3" s="61" t="s">
        <v>577</v>
      </c>
      <c r="F3" s="61" t="s">
        <v>578</v>
      </c>
      <c r="G3" s="61" t="s">
        <v>579</v>
      </c>
      <c r="H3" s="61" t="s">
        <v>580</v>
      </c>
      <c r="I3" s="61" t="s">
        <v>581</v>
      </c>
      <c r="J3" s="61" t="s">
        <v>582</v>
      </c>
      <c r="K3" s="61" t="s">
        <v>583</v>
      </c>
      <c r="L3" s="61" t="s">
        <v>584</v>
      </c>
      <c r="M3" s="61" t="s">
        <v>585</v>
      </c>
      <c r="N3" s="61" t="s">
        <v>586</v>
      </c>
      <c r="O3" s="61" t="s">
        <v>587</v>
      </c>
      <c r="P3" s="61" t="s">
        <v>588</v>
      </c>
      <c r="Q3" s="61" t="s">
        <v>589</v>
      </c>
      <c r="R3" s="61" t="s">
        <v>590</v>
      </c>
      <c r="S3" s="61" t="s">
        <v>591</v>
      </c>
      <c r="T3" s="62">
        <v>3.0000000000000001E-3</v>
      </c>
      <c r="U3" s="61">
        <v>0.12</v>
      </c>
      <c r="V3" s="61">
        <v>9.7000000000000003E-2</v>
      </c>
      <c r="W3" s="61">
        <v>3.0000000000000001E-3</v>
      </c>
      <c r="X3" s="61">
        <v>0.08</v>
      </c>
      <c r="Y3" s="61">
        <v>6.3E-2</v>
      </c>
      <c r="Z3" s="61">
        <v>3.0000000000000001E-3</v>
      </c>
      <c r="AA3" s="61">
        <v>7.4999999999999997E-2</v>
      </c>
      <c r="AB3" s="61">
        <v>6.0999999999999999E-2</v>
      </c>
      <c r="AC3" s="61">
        <v>3.0000000000000001E-3</v>
      </c>
      <c r="AD3" s="61">
        <v>7.0000000000000007E-2</v>
      </c>
      <c r="AE3" s="61">
        <v>0.06</v>
      </c>
      <c r="AF3" s="61">
        <v>0.06</v>
      </c>
      <c r="AG3" s="61">
        <v>220</v>
      </c>
      <c r="AH3" s="61">
        <v>150</v>
      </c>
      <c r="AI3" s="61">
        <v>3</v>
      </c>
      <c r="AJ3" s="61">
        <v>65</v>
      </c>
      <c r="AK3" s="61">
        <v>40</v>
      </c>
    </row>
    <row r="4" spans="1:37" x14ac:dyDescent="0.2">
      <c r="A4" s="8" t="s">
        <v>332</v>
      </c>
      <c r="B4" s="8" t="str">
        <f t="shared" si="0"/>
        <v>FVWM</v>
      </c>
      <c r="C4" s="7" t="str">
        <f t="shared" si="1"/>
        <v>Sugarfree</v>
      </c>
      <c r="D4" s="61" t="s">
        <v>218</v>
      </c>
      <c r="E4" s="61">
        <v>35.229999999999997</v>
      </c>
      <c r="F4" s="61" t="s">
        <v>578</v>
      </c>
      <c r="G4" s="61" t="s">
        <v>579</v>
      </c>
      <c r="H4" s="61" t="s">
        <v>580</v>
      </c>
      <c r="I4" s="61" t="s">
        <v>581</v>
      </c>
      <c r="J4" s="61" t="s">
        <v>582</v>
      </c>
      <c r="K4" s="61" t="s">
        <v>583</v>
      </c>
      <c r="L4" s="61" t="s">
        <v>584</v>
      </c>
      <c r="M4" s="61" t="s">
        <v>585</v>
      </c>
      <c r="N4" s="61" t="s">
        <v>586</v>
      </c>
      <c r="O4" s="61" t="s">
        <v>587</v>
      </c>
      <c r="P4" s="61" t="s">
        <v>588</v>
      </c>
      <c r="Q4" s="61" t="s">
        <v>589</v>
      </c>
      <c r="R4" s="61" t="s">
        <v>590</v>
      </c>
      <c r="S4" s="61" t="s">
        <v>591</v>
      </c>
      <c r="T4" s="62">
        <v>3.0000000000000001E-3</v>
      </c>
      <c r="U4" s="61">
        <v>0.12</v>
      </c>
      <c r="V4" s="61">
        <v>9.7000000000000003E-2</v>
      </c>
      <c r="W4" s="61">
        <v>3.0000000000000001E-3</v>
      </c>
      <c r="X4" s="61">
        <v>0.08</v>
      </c>
      <c r="Y4" s="61">
        <v>6.3E-2</v>
      </c>
      <c r="Z4" s="61">
        <v>3.0000000000000001E-3</v>
      </c>
      <c r="AA4" s="61">
        <v>7.4999999999999997E-2</v>
      </c>
      <c r="AB4" s="61">
        <v>6.0999999999999999E-2</v>
      </c>
      <c r="AC4" s="61">
        <v>3.0000000000000001E-3</v>
      </c>
      <c r="AD4" s="61">
        <v>7.0000000000000007E-2</v>
      </c>
      <c r="AE4" s="61">
        <v>0.06</v>
      </c>
      <c r="AF4" s="61">
        <v>0.06</v>
      </c>
      <c r="AG4" s="61">
        <v>220</v>
      </c>
      <c r="AH4" s="61">
        <v>150</v>
      </c>
      <c r="AI4" s="61">
        <v>3</v>
      </c>
      <c r="AJ4" s="61">
        <v>65</v>
      </c>
      <c r="AK4" s="61">
        <v>40</v>
      </c>
    </row>
    <row r="5" spans="1:37" x14ac:dyDescent="0.2">
      <c r="A5" s="8" t="s">
        <v>332</v>
      </c>
      <c r="B5" s="8" t="str">
        <f t="shared" si="0"/>
        <v>FVBB</v>
      </c>
      <c r="C5" s="7" t="str">
        <f t="shared" si="1"/>
        <v>Sugarfree</v>
      </c>
      <c r="D5" s="61" t="s">
        <v>215</v>
      </c>
      <c r="E5" s="61" t="s">
        <v>577</v>
      </c>
      <c r="F5" s="61" t="s">
        <v>578</v>
      </c>
      <c r="G5" s="61" t="s">
        <v>579</v>
      </c>
      <c r="H5" s="61" t="s">
        <v>580</v>
      </c>
      <c r="I5" s="61" t="s">
        <v>581</v>
      </c>
      <c r="J5" s="61" t="s">
        <v>582</v>
      </c>
      <c r="K5" s="61" t="s">
        <v>583</v>
      </c>
      <c r="L5" s="61" t="s">
        <v>584</v>
      </c>
      <c r="M5" s="61" t="s">
        <v>585</v>
      </c>
      <c r="N5" s="61" t="s">
        <v>586</v>
      </c>
      <c r="O5" s="61" t="s">
        <v>587</v>
      </c>
      <c r="P5" s="61" t="s">
        <v>588</v>
      </c>
      <c r="Q5" s="61" t="s">
        <v>589</v>
      </c>
      <c r="R5" s="61" t="s">
        <v>590</v>
      </c>
      <c r="S5" s="61" t="s">
        <v>591</v>
      </c>
      <c r="T5" s="62">
        <v>3.0000000000000001E-3</v>
      </c>
      <c r="U5" s="61">
        <v>0.12</v>
      </c>
      <c r="V5" s="61">
        <v>9.7000000000000003E-2</v>
      </c>
      <c r="W5" s="61">
        <v>3.0000000000000001E-3</v>
      </c>
      <c r="X5" s="61">
        <v>0.08</v>
      </c>
      <c r="Y5" s="61">
        <v>6.3E-2</v>
      </c>
      <c r="Z5" s="61">
        <v>3.0000000000000001E-3</v>
      </c>
      <c r="AA5" s="61">
        <v>7.4999999999999997E-2</v>
      </c>
      <c r="AB5" s="61">
        <v>6.0999999999999999E-2</v>
      </c>
      <c r="AC5" s="61">
        <v>3.0000000000000001E-3</v>
      </c>
      <c r="AD5" s="61">
        <v>7.0000000000000007E-2</v>
      </c>
      <c r="AE5" s="61">
        <v>0.06</v>
      </c>
      <c r="AF5" s="61">
        <v>0.06</v>
      </c>
      <c r="AG5" s="61">
        <v>220</v>
      </c>
      <c r="AH5" s="61">
        <v>150</v>
      </c>
      <c r="AI5" s="61">
        <v>3</v>
      </c>
      <c r="AJ5" s="61">
        <v>65</v>
      </c>
      <c r="AK5" s="61">
        <v>40</v>
      </c>
    </row>
    <row r="6" spans="1:37" x14ac:dyDescent="0.2">
      <c r="A6" s="8" t="s">
        <v>332</v>
      </c>
      <c r="B6" s="8" t="str">
        <f t="shared" si="0"/>
        <v>DMRC</v>
      </c>
      <c r="C6" s="7" t="str">
        <f t="shared" si="1"/>
        <v>Sugar</v>
      </c>
      <c r="D6" s="61" t="s">
        <v>223</v>
      </c>
      <c r="E6" s="61" t="s">
        <v>577</v>
      </c>
      <c r="F6" s="61" t="s">
        <v>578</v>
      </c>
      <c r="G6" s="61" t="s">
        <v>579</v>
      </c>
      <c r="H6" s="61" t="s">
        <v>580</v>
      </c>
      <c r="I6" s="61" t="s">
        <v>581</v>
      </c>
      <c r="J6" s="61" t="s">
        <v>582</v>
      </c>
      <c r="K6" s="61" t="s">
        <v>583</v>
      </c>
      <c r="L6" s="61" t="s">
        <v>584</v>
      </c>
      <c r="M6" s="61" t="s">
        <v>585</v>
      </c>
      <c r="N6" s="61" t="s">
        <v>586</v>
      </c>
      <c r="O6" s="61" t="s">
        <v>587</v>
      </c>
      <c r="P6" s="61" t="s">
        <v>588</v>
      </c>
      <c r="Q6" s="61" t="s">
        <v>589</v>
      </c>
      <c r="R6" s="61" t="s">
        <v>590</v>
      </c>
      <c r="S6" s="61" t="s">
        <v>591</v>
      </c>
      <c r="T6" s="62">
        <v>3.0000000000000001E-3</v>
      </c>
      <c r="U6" s="61">
        <v>0.12</v>
      </c>
      <c r="V6" s="61">
        <v>9.7000000000000003E-2</v>
      </c>
      <c r="W6" s="61">
        <v>3.0000000000000001E-3</v>
      </c>
      <c r="X6" s="61">
        <v>0.08</v>
      </c>
      <c r="Y6" s="61">
        <v>6.3E-2</v>
      </c>
      <c r="Z6" s="61">
        <v>3.0000000000000001E-3</v>
      </c>
      <c r="AA6" s="61">
        <v>7.4999999999999997E-2</v>
      </c>
      <c r="AB6" s="61">
        <v>6.0999999999999999E-2</v>
      </c>
      <c r="AC6" s="61">
        <v>3.0000000000000001E-3</v>
      </c>
      <c r="AD6" s="61">
        <v>7.0000000000000007E-2</v>
      </c>
      <c r="AE6" s="61">
        <v>0.06</v>
      </c>
      <c r="AF6" s="61">
        <v>0.06</v>
      </c>
      <c r="AG6" s="61">
        <v>220</v>
      </c>
      <c r="AH6" s="61">
        <v>150</v>
      </c>
      <c r="AI6" s="61">
        <v>3</v>
      </c>
      <c r="AJ6" s="61">
        <v>65</v>
      </c>
      <c r="AK6" s="61">
        <v>40</v>
      </c>
    </row>
    <row r="7" spans="1:37" x14ac:dyDescent="0.2">
      <c r="A7" s="8" t="s">
        <v>332</v>
      </c>
      <c r="B7" s="8" t="str">
        <f t="shared" si="0"/>
        <v>EXSM</v>
      </c>
      <c r="C7" s="7" t="str">
        <f t="shared" si="1"/>
        <v>Sugarfree</v>
      </c>
      <c r="D7" s="61" t="s">
        <v>220</v>
      </c>
      <c r="E7" s="61" t="s">
        <v>577</v>
      </c>
      <c r="F7" s="61" t="s">
        <v>578</v>
      </c>
      <c r="G7" s="61" t="s">
        <v>579</v>
      </c>
      <c r="H7" s="61" t="s">
        <v>580</v>
      </c>
      <c r="I7" s="61" t="s">
        <v>581</v>
      </c>
      <c r="J7" s="61" t="s">
        <v>582</v>
      </c>
      <c r="K7" s="61" t="s">
        <v>583</v>
      </c>
      <c r="L7" s="61" t="s">
        <v>584</v>
      </c>
      <c r="M7" s="61" t="s">
        <v>585</v>
      </c>
      <c r="N7" s="61" t="s">
        <v>586</v>
      </c>
      <c r="O7" s="61" t="s">
        <v>587</v>
      </c>
      <c r="P7" s="61" t="s">
        <v>588</v>
      </c>
      <c r="Q7" s="61" t="s">
        <v>589</v>
      </c>
      <c r="R7" s="61" t="s">
        <v>590</v>
      </c>
      <c r="S7" s="61" t="s">
        <v>591</v>
      </c>
      <c r="T7" s="62">
        <v>3.0000000000000001E-3</v>
      </c>
      <c r="U7" s="61">
        <v>0.12</v>
      </c>
      <c r="V7" s="61">
        <v>9.7000000000000003E-2</v>
      </c>
      <c r="W7" s="61">
        <v>3.0000000000000001E-3</v>
      </c>
      <c r="X7" s="61">
        <v>0.08</v>
      </c>
      <c r="Y7" s="61">
        <v>6.3E-2</v>
      </c>
      <c r="Z7" s="61">
        <v>3.0000000000000001E-3</v>
      </c>
      <c r="AA7" s="61">
        <v>7.4999999999999997E-2</v>
      </c>
      <c r="AB7" s="61">
        <v>6.0999999999999999E-2</v>
      </c>
      <c r="AC7" s="61">
        <v>3.0000000000000001E-3</v>
      </c>
      <c r="AD7" s="61">
        <v>7.0000000000000007E-2</v>
      </c>
      <c r="AE7" s="61">
        <v>0.06</v>
      </c>
      <c r="AF7" s="61">
        <v>0.06</v>
      </c>
      <c r="AG7" s="61">
        <v>220</v>
      </c>
      <c r="AH7" s="61">
        <v>150</v>
      </c>
      <c r="AI7" s="61">
        <v>3</v>
      </c>
      <c r="AJ7" s="61">
        <v>65</v>
      </c>
      <c r="AK7" s="61">
        <v>40</v>
      </c>
    </row>
    <row r="8" spans="1:37" x14ac:dyDescent="0.2">
      <c r="A8" s="8" t="s">
        <v>332</v>
      </c>
      <c r="B8" s="8" t="str">
        <f t="shared" si="0"/>
        <v>DMPY</v>
      </c>
      <c r="C8" s="7" t="str">
        <f t="shared" si="1"/>
        <v>Sugar</v>
      </c>
      <c r="D8" s="61" t="s">
        <v>226</v>
      </c>
      <c r="E8" s="61" t="s">
        <v>577</v>
      </c>
      <c r="F8" s="61" t="s">
        <v>578</v>
      </c>
      <c r="G8" s="61" t="s">
        <v>579</v>
      </c>
      <c r="H8" s="61" t="s">
        <v>580</v>
      </c>
      <c r="I8" s="61" t="s">
        <v>581</v>
      </c>
      <c r="J8" s="61" t="s">
        <v>582</v>
      </c>
      <c r="K8" s="61" t="s">
        <v>583</v>
      </c>
      <c r="L8" s="61" t="s">
        <v>584</v>
      </c>
      <c r="M8" s="61" t="s">
        <v>585</v>
      </c>
      <c r="N8" s="61" t="s">
        <v>586</v>
      </c>
      <c r="O8" s="61" t="s">
        <v>587</v>
      </c>
      <c r="P8" s="61" t="s">
        <v>588</v>
      </c>
      <c r="Q8" s="61" t="s">
        <v>589</v>
      </c>
      <c r="R8" s="61" t="s">
        <v>590</v>
      </c>
      <c r="S8" s="61" t="s">
        <v>591</v>
      </c>
      <c r="T8" s="62">
        <v>3.0000000000000001E-3</v>
      </c>
      <c r="U8" s="61">
        <v>0.12</v>
      </c>
      <c r="V8" s="61">
        <v>9.7000000000000003E-2</v>
      </c>
      <c r="W8" s="61">
        <v>3.0000000000000001E-3</v>
      </c>
      <c r="X8" s="61">
        <v>0.08</v>
      </c>
      <c r="Y8" s="61">
        <v>6.3E-2</v>
      </c>
      <c r="Z8" s="61">
        <v>3.0000000000000001E-3</v>
      </c>
      <c r="AA8" s="61">
        <v>7.4999999999999997E-2</v>
      </c>
      <c r="AB8" s="61">
        <v>6.0999999999999999E-2</v>
      </c>
      <c r="AC8" s="61">
        <v>3.0000000000000001E-3</v>
      </c>
      <c r="AD8" s="61">
        <v>7.0000000000000007E-2</v>
      </c>
      <c r="AE8" s="61">
        <v>0.06</v>
      </c>
      <c r="AF8" s="61">
        <v>0.06</v>
      </c>
      <c r="AG8" s="61">
        <v>220</v>
      </c>
      <c r="AH8" s="61">
        <v>150</v>
      </c>
      <c r="AI8" s="61">
        <v>3</v>
      </c>
      <c r="AJ8" s="61">
        <v>65</v>
      </c>
      <c r="AK8" s="61">
        <v>40</v>
      </c>
    </row>
    <row r="9" spans="1:37" x14ac:dyDescent="0.2">
      <c r="A9" s="8" t="s">
        <v>332</v>
      </c>
      <c r="B9" s="8" t="str">
        <f t="shared" si="0"/>
        <v>DMLM</v>
      </c>
      <c r="C9" s="7" t="str">
        <f t="shared" si="1"/>
        <v>Sugar</v>
      </c>
      <c r="D9" s="61" t="s">
        <v>222</v>
      </c>
      <c r="E9" s="61" t="s">
        <v>577</v>
      </c>
      <c r="F9" s="61" t="s">
        <v>578</v>
      </c>
      <c r="G9" s="61" t="s">
        <v>579</v>
      </c>
      <c r="H9" s="61" t="s">
        <v>580</v>
      </c>
      <c r="I9" s="61" t="s">
        <v>581</v>
      </c>
      <c r="J9" s="61" t="s">
        <v>582</v>
      </c>
      <c r="K9" s="61" t="s">
        <v>583</v>
      </c>
      <c r="L9" s="61" t="s">
        <v>584</v>
      </c>
      <c r="M9" s="61" t="s">
        <v>585</v>
      </c>
      <c r="N9" s="61" t="s">
        <v>586</v>
      </c>
      <c r="O9" s="61" t="s">
        <v>587</v>
      </c>
      <c r="P9" s="61" t="s">
        <v>588</v>
      </c>
      <c r="Q9" s="61" t="s">
        <v>589</v>
      </c>
      <c r="R9" s="61" t="s">
        <v>590</v>
      </c>
      <c r="S9" s="61" t="s">
        <v>591</v>
      </c>
      <c r="T9" s="62">
        <v>3.0000000000000001E-3</v>
      </c>
      <c r="U9" s="61">
        <v>0.12</v>
      </c>
      <c r="V9" s="61">
        <v>9.7000000000000003E-2</v>
      </c>
      <c r="W9" s="61">
        <v>3.0000000000000001E-3</v>
      </c>
      <c r="X9" s="61">
        <v>0.08</v>
      </c>
      <c r="Y9" s="61">
        <v>6.3E-2</v>
      </c>
      <c r="Z9" s="61">
        <v>3.0000000000000001E-3</v>
      </c>
      <c r="AA9" s="61">
        <v>7.4999999999999997E-2</v>
      </c>
      <c r="AB9" s="61">
        <v>6.0999999999999999E-2</v>
      </c>
      <c r="AC9" s="61">
        <v>3.0000000000000001E-3</v>
      </c>
      <c r="AD9" s="61">
        <v>7.0000000000000007E-2</v>
      </c>
      <c r="AE9" s="61">
        <v>0.06</v>
      </c>
      <c r="AF9" s="61">
        <v>0.06</v>
      </c>
      <c r="AG9" s="61">
        <v>220</v>
      </c>
      <c r="AH9" s="61">
        <v>150</v>
      </c>
      <c r="AI9" s="61">
        <v>3</v>
      </c>
      <c r="AJ9" s="61">
        <v>65</v>
      </c>
      <c r="AK9" s="61">
        <v>40</v>
      </c>
    </row>
    <row r="10" spans="1:37" x14ac:dyDescent="0.2">
      <c r="A10" s="8" t="s">
        <v>332</v>
      </c>
      <c r="B10" s="8" t="str">
        <f t="shared" si="0"/>
        <v>EXCW</v>
      </c>
      <c r="C10" s="7" t="str">
        <f t="shared" si="1"/>
        <v>Sugarfree</v>
      </c>
      <c r="D10" s="61" t="s">
        <v>216</v>
      </c>
      <c r="E10" s="61" t="s">
        <v>577</v>
      </c>
      <c r="F10" s="61" t="s">
        <v>578</v>
      </c>
      <c r="G10" s="61" t="s">
        <v>579</v>
      </c>
      <c r="H10" s="61" t="s">
        <v>580</v>
      </c>
      <c r="I10" s="61" t="s">
        <v>581</v>
      </c>
      <c r="J10" s="61" t="s">
        <v>582</v>
      </c>
      <c r="K10" s="61" t="s">
        <v>583</v>
      </c>
      <c r="L10" s="61" t="s">
        <v>584</v>
      </c>
      <c r="M10" s="61" t="s">
        <v>585</v>
      </c>
      <c r="N10" s="61" t="s">
        <v>586</v>
      </c>
      <c r="O10" s="61" t="s">
        <v>587</v>
      </c>
      <c r="P10" s="61" t="s">
        <v>588</v>
      </c>
      <c r="Q10" s="61" t="s">
        <v>589</v>
      </c>
      <c r="R10" s="61" t="s">
        <v>590</v>
      </c>
      <c r="S10" s="61" t="s">
        <v>591</v>
      </c>
      <c r="T10" s="62">
        <v>3.0000000000000001E-3</v>
      </c>
      <c r="U10" s="61">
        <v>0.12</v>
      </c>
      <c r="V10" s="61">
        <v>9.7000000000000003E-2</v>
      </c>
      <c r="W10" s="61">
        <v>3.0000000000000001E-3</v>
      </c>
      <c r="X10" s="61">
        <v>0.08</v>
      </c>
      <c r="Y10" s="61">
        <v>6.3E-2</v>
      </c>
      <c r="Z10" s="61">
        <v>3.0000000000000001E-3</v>
      </c>
      <c r="AA10" s="61">
        <v>7.4999999999999997E-2</v>
      </c>
      <c r="AB10" s="61">
        <v>6.0999999999999999E-2</v>
      </c>
      <c r="AC10" s="61">
        <v>3.0000000000000001E-3</v>
      </c>
      <c r="AD10" s="61">
        <v>7.0000000000000007E-2</v>
      </c>
      <c r="AE10" s="61">
        <v>0.06</v>
      </c>
      <c r="AF10" s="61">
        <v>0.06</v>
      </c>
      <c r="AG10" s="61">
        <v>220</v>
      </c>
      <c r="AH10" s="61">
        <v>150</v>
      </c>
      <c r="AI10" s="61">
        <v>3</v>
      </c>
      <c r="AJ10" s="61">
        <v>65</v>
      </c>
      <c r="AK10" s="61">
        <v>40</v>
      </c>
    </row>
    <row r="11" spans="1:37" x14ac:dyDescent="0.2">
      <c r="A11" s="8" t="s">
        <v>332</v>
      </c>
      <c r="B11" s="8" t="str">
        <f t="shared" si="0"/>
        <v>EXTP</v>
      </c>
      <c r="C11" s="7" t="str">
        <f t="shared" si="1"/>
        <v>Sugarfree</v>
      </c>
      <c r="D11" s="61" t="s">
        <v>219</v>
      </c>
      <c r="E11" s="61" t="s">
        <v>577</v>
      </c>
      <c r="F11" s="61" t="s">
        <v>578</v>
      </c>
      <c r="G11" s="61" t="s">
        <v>579</v>
      </c>
      <c r="H11" s="61" t="s">
        <v>580</v>
      </c>
      <c r="I11" s="61" t="s">
        <v>581</v>
      </c>
      <c r="J11" s="61" t="s">
        <v>582</v>
      </c>
      <c r="K11" s="61" t="s">
        <v>583</v>
      </c>
      <c r="L11" s="61" t="s">
        <v>584</v>
      </c>
      <c r="M11" s="61" t="s">
        <v>585</v>
      </c>
      <c r="N11" s="61" t="s">
        <v>586</v>
      </c>
      <c r="O11" s="61" t="s">
        <v>587</v>
      </c>
      <c r="P11" s="61" t="s">
        <v>588</v>
      </c>
      <c r="Q11" s="61" t="s">
        <v>589</v>
      </c>
      <c r="R11" s="61" t="s">
        <v>590</v>
      </c>
      <c r="S11" s="61" t="s">
        <v>591</v>
      </c>
      <c r="T11" s="62">
        <v>3.0000000000000001E-3</v>
      </c>
      <c r="U11" s="61">
        <v>0.12</v>
      </c>
      <c r="V11" s="61">
        <v>9.7000000000000003E-2</v>
      </c>
      <c r="W11" s="61">
        <v>3.0000000000000001E-3</v>
      </c>
      <c r="X11" s="61">
        <v>0.08</v>
      </c>
      <c r="Y11" s="61">
        <v>6.3E-2</v>
      </c>
      <c r="Z11" s="61">
        <v>3.0000000000000001E-3</v>
      </c>
      <c r="AA11" s="61">
        <v>7.4999999999999997E-2</v>
      </c>
      <c r="AB11" s="61">
        <v>6.0999999999999999E-2</v>
      </c>
      <c r="AC11" s="61">
        <v>3.0000000000000001E-3</v>
      </c>
      <c r="AD11" s="61">
        <v>7.0000000000000007E-2</v>
      </c>
      <c r="AE11" s="61">
        <v>0.06</v>
      </c>
      <c r="AF11" s="61">
        <v>0.06</v>
      </c>
      <c r="AG11" s="61">
        <v>220</v>
      </c>
      <c r="AH11" s="61">
        <v>150</v>
      </c>
      <c r="AI11" s="61">
        <v>3</v>
      </c>
      <c r="AJ11" s="61">
        <v>65</v>
      </c>
      <c r="AK11" s="61">
        <v>40</v>
      </c>
    </row>
    <row r="12" spans="1:37" x14ac:dyDescent="0.2">
      <c r="A12" s="8" t="s">
        <v>332</v>
      </c>
      <c r="B12" s="8" t="str">
        <f t="shared" si="0"/>
        <v>EBB</v>
      </c>
      <c r="C12" s="7" t="str">
        <f t="shared" si="1"/>
        <v>Sugarfree</v>
      </c>
      <c r="D12" s="61" t="s">
        <v>217</v>
      </c>
      <c r="E12" s="61" t="s">
        <v>577</v>
      </c>
      <c r="F12" s="61" t="s">
        <v>578</v>
      </c>
      <c r="G12" s="61" t="s">
        <v>579</v>
      </c>
      <c r="H12" s="61" t="s">
        <v>580</v>
      </c>
      <c r="I12" s="61" t="s">
        <v>581</v>
      </c>
      <c r="J12" s="61" t="s">
        <v>582</v>
      </c>
      <c r="K12" s="61" t="s">
        <v>583</v>
      </c>
      <c r="L12" s="61" t="s">
        <v>584</v>
      </c>
      <c r="M12" s="61" t="s">
        <v>585</v>
      </c>
      <c r="N12" s="61" t="s">
        <v>586</v>
      </c>
      <c r="O12" s="61" t="s">
        <v>587</v>
      </c>
      <c r="P12" s="61" t="s">
        <v>588</v>
      </c>
      <c r="Q12" s="61" t="s">
        <v>589</v>
      </c>
      <c r="R12" s="61" t="s">
        <v>590</v>
      </c>
      <c r="S12" s="61" t="s">
        <v>591</v>
      </c>
      <c r="T12" s="62">
        <v>3.0000000000000001E-3</v>
      </c>
      <c r="U12" s="61">
        <v>0.12</v>
      </c>
      <c r="V12" s="61">
        <v>9.7000000000000003E-2</v>
      </c>
      <c r="W12" s="61">
        <v>3.0000000000000001E-3</v>
      </c>
      <c r="X12" s="61">
        <v>0.08</v>
      </c>
      <c r="Y12" s="61">
        <v>6.3E-2</v>
      </c>
      <c r="Z12" s="61">
        <v>3.0000000000000001E-3</v>
      </c>
      <c r="AA12" s="61">
        <v>7.4999999999999997E-2</v>
      </c>
      <c r="AB12" s="61">
        <v>6.0999999999999999E-2</v>
      </c>
      <c r="AC12" s="61">
        <v>3.0000000000000001E-3</v>
      </c>
      <c r="AD12" s="61">
        <v>7.0000000000000007E-2</v>
      </c>
      <c r="AE12" s="61">
        <v>0.06</v>
      </c>
      <c r="AF12" s="61">
        <v>0.06</v>
      </c>
      <c r="AG12" s="61">
        <v>220</v>
      </c>
      <c r="AH12" s="61">
        <v>150</v>
      </c>
      <c r="AI12" s="61">
        <v>3</v>
      </c>
      <c r="AJ12" s="61">
        <v>65</v>
      </c>
      <c r="AK12" s="61">
        <v>40</v>
      </c>
    </row>
    <row r="13" spans="1:37" x14ac:dyDescent="0.2">
      <c r="A13" s="8" t="s">
        <v>332</v>
      </c>
      <c r="B13" s="8" t="str">
        <f t="shared" si="0"/>
        <v>WSP</v>
      </c>
      <c r="C13" s="7" t="str">
        <f t="shared" si="1"/>
        <v>Sugar</v>
      </c>
      <c r="D13" s="61" t="s">
        <v>225</v>
      </c>
      <c r="E13" s="61" t="s">
        <v>577</v>
      </c>
      <c r="F13" s="61" t="s">
        <v>578</v>
      </c>
      <c r="G13" s="61" t="s">
        <v>579</v>
      </c>
      <c r="H13" s="61" t="s">
        <v>580</v>
      </c>
      <c r="I13" s="61" t="s">
        <v>581</v>
      </c>
      <c r="J13" s="61" t="s">
        <v>582</v>
      </c>
      <c r="K13" s="61" t="s">
        <v>583</v>
      </c>
      <c r="L13" s="61" t="s">
        <v>584</v>
      </c>
      <c r="M13" s="61" t="s">
        <v>585</v>
      </c>
      <c r="N13" s="61" t="s">
        <v>586</v>
      </c>
      <c r="O13" s="61" t="s">
        <v>587</v>
      </c>
      <c r="P13" s="61" t="s">
        <v>588</v>
      </c>
      <c r="Q13" s="61" t="s">
        <v>589</v>
      </c>
      <c r="R13" s="61" t="s">
        <v>590</v>
      </c>
      <c r="S13" s="61" t="s">
        <v>591</v>
      </c>
      <c r="T13" s="62">
        <v>3.0000000000000001E-3</v>
      </c>
      <c r="U13" s="61">
        <v>0.12</v>
      </c>
      <c r="V13" s="61">
        <v>9.7000000000000003E-2</v>
      </c>
      <c r="W13" s="61">
        <v>3.0000000000000001E-3</v>
      </c>
      <c r="X13" s="61">
        <v>0.08</v>
      </c>
      <c r="Y13" s="61">
        <v>6.3E-2</v>
      </c>
      <c r="Z13" s="61">
        <v>3.0000000000000001E-3</v>
      </c>
      <c r="AA13" s="61">
        <v>7.4999999999999997E-2</v>
      </c>
      <c r="AB13" s="61">
        <v>6.0999999999999999E-2</v>
      </c>
      <c r="AC13" s="61">
        <v>3.0000000000000001E-3</v>
      </c>
      <c r="AD13" s="61">
        <v>7.0000000000000007E-2</v>
      </c>
      <c r="AE13" s="61">
        <v>0.06</v>
      </c>
      <c r="AF13" s="61">
        <v>0.06</v>
      </c>
      <c r="AG13" s="61">
        <v>220</v>
      </c>
      <c r="AH13" s="61">
        <v>150</v>
      </c>
      <c r="AI13" s="61">
        <v>3</v>
      </c>
      <c r="AJ13" s="61">
        <v>65</v>
      </c>
      <c r="AK13" s="61">
        <v>40</v>
      </c>
    </row>
    <row r="14" spans="1:37" x14ac:dyDescent="0.2">
      <c r="A14" s="8" t="s">
        <v>332</v>
      </c>
      <c r="B14" s="8" t="str">
        <f t="shared" si="0"/>
        <v>RPCM</v>
      </c>
      <c r="C14" s="7" t="str">
        <f t="shared" si="1"/>
        <v>Sugar</v>
      </c>
      <c r="D14" s="61" t="s">
        <v>592</v>
      </c>
      <c r="E14" s="61" t="s">
        <v>593</v>
      </c>
      <c r="F14" s="61" t="s">
        <v>594</v>
      </c>
      <c r="G14" s="61" t="s">
        <v>595</v>
      </c>
      <c r="H14" s="61" t="s">
        <v>580</v>
      </c>
      <c r="I14" s="61" t="s">
        <v>581</v>
      </c>
      <c r="J14" s="61" t="s">
        <v>582</v>
      </c>
      <c r="K14" s="61" t="s">
        <v>583</v>
      </c>
      <c r="L14" s="61" t="s">
        <v>584</v>
      </c>
      <c r="M14" s="61" t="s">
        <v>585</v>
      </c>
      <c r="N14" s="61" t="s">
        <v>586</v>
      </c>
      <c r="O14" s="61" t="s">
        <v>587</v>
      </c>
      <c r="P14" s="61" t="s">
        <v>588</v>
      </c>
      <c r="Q14" s="61" t="s">
        <v>589</v>
      </c>
      <c r="R14" s="61" t="s">
        <v>590</v>
      </c>
      <c r="S14" s="61" t="s">
        <v>591</v>
      </c>
      <c r="T14" s="62">
        <v>3.0000000000000001E-3</v>
      </c>
      <c r="U14" s="61">
        <v>0.12</v>
      </c>
      <c r="V14" s="61">
        <v>9.7000000000000003E-2</v>
      </c>
      <c r="W14" s="61">
        <v>3.0000000000000001E-3</v>
      </c>
      <c r="X14" s="61">
        <v>0.08</v>
      </c>
      <c r="Y14" s="61">
        <v>6.3E-2</v>
      </c>
      <c r="Z14" s="61">
        <v>3.0000000000000001E-3</v>
      </c>
      <c r="AA14" s="61">
        <v>7.4999999999999997E-2</v>
      </c>
      <c r="AB14" s="61">
        <v>6.0999999999999999E-2</v>
      </c>
      <c r="AC14" s="61">
        <v>3.0000000000000001E-3</v>
      </c>
      <c r="AD14" s="61">
        <v>7.0000000000000007E-2</v>
      </c>
      <c r="AE14" s="61">
        <v>0.06</v>
      </c>
      <c r="AF14" s="61">
        <v>0.06</v>
      </c>
      <c r="AG14" s="61">
        <v>220</v>
      </c>
      <c r="AH14" s="61">
        <v>150</v>
      </c>
      <c r="AI14" s="61">
        <v>3</v>
      </c>
      <c r="AJ14" s="61">
        <v>65</v>
      </c>
      <c r="AK14" s="61">
        <v>40</v>
      </c>
    </row>
    <row r="15" spans="1:37" x14ac:dyDescent="0.2">
      <c r="A15" s="8" t="s">
        <v>332</v>
      </c>
      <c r="B15" s="8" t="str">
        <f t="shared" si="0"/>
        <v>AUWM</v>
      </c>
      <c r="C15" s="7" t="str">
        <f t="shared" si="1"/>
        <v>Sugarfree</v>
      </c>
      <c r="D15" s="61" t="s">
        <v>228</v>
      </c>
      <c r="E15" s="61" t="s">
        <v>577</v>
      </c>
      <c r="F15" s="61" t="s">
        <v>578</v>
      </c>
      <c r="G15" s="61" t="s">
        <v>579</v>
      </c>
      <c r="H15" s="61" t="s">
        <v>580</v>
      </c>
      <c r="I15" s="61" t="s">
        <v>581</v>
      </c>
      <c r="J15" s="61" t="s">
        <v>582</v>
      </c>
      <c r="K15" s="61" t="s">
        <v>583</v>
      </c>
      <c r="L15" s="61" t="s">
        <v>584</v>
      </c>
      <c r="M15" s="61" t="s">
        <v>585</v>
      </c>
      <c r="N15" s="61" t="s">
        <v>586</v>
      </c>
      <c r="O15" s="61" t="s">
        <v>587</v>
      </c>
      <c r="P15" s="61" t="s">
        <v>588</v>
      </c>
      <c r="Q15" s="61" t="s">
        <v>589</v>
      </c>
      <c r="R15" s="61" t="s">
        <v>590</v>
      </c>
      <c r="S15" s="61" t="s">
        <v>591</v>
      </c>
      <c r="T15" s="62">
        <v>3.0000000000000001E-3</v>
      </c>
      <c r="U15" s="61">
        <v>0.12</v>
      </c>
      <c r="V15" s="61">
        <v>9.7000000000000003E-2</v>
      </c>
      <c r="W15" s="61">
        <v>3.0000000000000001E-3</v>
      </c>
      <c r="X15" s="61">
        <v>0.08</v>
      </c>
      <c r="Y15" s="61">
        <v>6.3E-2</v>
      </c>
      <c r="Z15" s="61">
        <v>3.0000000000000001E-3</v>
      </c>
      <c r="AA15" s="61">
        <v>7.4999999999999997E-2</v>
      </c>
      <c r="AB15" s="61">
        <v>6.0999999999999999E-2</v>
      </c>
      <c r="AC15" s="61">
        <v>3.0000000000000001E-3</v>
      </c>
      <c r="AD15" s="61">
        <v>7.0000000000000007E-2</v>
      </c>
      <c r="AE15" s="61">
        <v>0.06</v>
      </c>
      <c r="AF15" s="61">
        <v>0.06</v>
      </c>
      <c r="AG15" s="61">
        <v>220</v>
      </c>
      <c r="AH15" s="61">
        <v>150</v>
      </c>
      <c r="AI15" s="61">
        <v>3</v>
      </c>
      <c r="AJ15" s="61">
        <v>65</v>
      </c>
      <c r="AK15" s="61">
        <v>40</v>
      </c>
    </row>
    <row r="16" spans="1:37" x14ac:dyDescent="0.2">
      <c r="A16" s="8" t="s">
        <v>332</v>
      </c>
      <c r="B16" s="8" t="str">
        <f t="shared" si="0"/>
        <v>DMRR</v>
      </c>
      <c r="C16" s="7" t="str">
        <f t="shared" si="1"/>
        <v>Sugar</v>
      </c>
      <c r="D16" s="61" t="s">
        <v>90</v>
      </c>
      <c r="E16" s="61" t="s">
        <v>577</v>
      </c>
      <c r="F16" s="61" t="s">
        <v>578</v>
      </c>
      <c r="G16" s="61" t="s">
        <v>579</v>
      </c>
      <c r="H16" s="61" t="s">
        <v>580</v>
      </c>
      <c r="I16" s="61" t="s">
        <v>581</v>
      </c>
      <c r="J16" s="61" t="s">
        <v>582</v>
      </c>
      <c r="K16" s="61" t="s">
        <v>583</v>
      </c>
      <c r="L16" s="61" t="s">
        <v>584</v>
      </c>
      <c r="M16" s="61" t="s">
        <v>585</v>
      </c>
      <c r="N16" s="61" t="s">
        <v>586</v>
      </c>
      <c r="O16" s="61" t="s">
        <v>587</v>
      </c>
      <c r="P16" s="61" t="s">
        <v>588</v>
      </c>
      <c r="Q16" s="61" t="s">
        <v>589</v>
      </c>
      <c r="R16" s="61" t="s">
        <v>590</v>
      </c>
      <c r="S16" s="61" t="s">
        <v>591</v>
      </c>
      <c r="T16" s="62">
        <v>3.0000000000000001E-3</v>
      </c>
      <c r="U16" s="61">
        <v>0.12</v>
      </c>
      <c r="V16" s="61">
        <v>9.7000000000000003E-2</v>
      </c>
      <c r="W16" s="61">
        <v>3.0000000000000001E-3</v>
      </c>
      <c r="X16" s="61">
        <v>0.08</v>
      </c>
      <c r="Y16" s="61">
        <v>6.3E-2</v>
      </c>
      <c r="Z16" s="61">
        <v>3.0000000000000001E-3</v>
      </c>
      <c r="AA16" s="61">
        <v>7.4999999999999997E-2</v>
      </c>
      <c r="AB16" s="61">
        <v>6.0999999999999999E-2</v>
      </c>
      <c r="AC16" s="61">
        <v>3.0000000000000001E-3</v>
      </c>
      <c r="AD16" s="61">
        <v>7.0000000000000007E-2</v>
      </c>
      <c r="AE16" s="61">
        <v>0.06</v>
      </c>
      <c r="AF16" s="61">
        <v>0.06</v>
      </c>
      <c r="AG16" s="61">
        <v>220</v>
      </c>
      <c r="AH16" s="61">
        <v>150</v>
      </c>
      <c r="AI16" s="61">
        <v>3</v>
      </c>
      <c r="AJ16" s="61">
        <v>65</v>
      </c>
      <c r="AK16" s="61">
        <v>40</v>
      </c>
    </row>
    <row r="17" spans="1:37" x14ac:dyDescent="0.2">
      <c r="A17" s="8" t="s">
        <v>332</v>
      </c>
      <c r="B17" s="8" t="str">
        <f t="shared" si="0"/>
        <v>DMRJ</v>
      </c>
      <c r="C17" s="7" t="str">
        <f t="shared" si="1"/>
        <v>Sugar</v>
      </c>
      <c r="D17" s="61" t="s">
        <v>88</v>
      </c>
      <c r="E17" s="61" t="s">
        <v>577</v>
      </c>
      <c r="F17" s="61" t="s">
        <v>578</v>
      </c>
      <c r="G17" s="61" t="s">
        <v>579</v>
      </c>
      <c r="H17" s="61" t="s">
        <v>580</v>
      </c>
      <c r="I17" s="61" t="s">
        <v>581</v>
      </c>
      <c r="J17" s="61" t="s">
        <v>582</v>
      </c>
      <c r="K17" s="61" t="s">
        <v>583</v>
      </c>
      <c r="L17" s="61" t="s">
        <v>584</v>
      </c>
      <c r="M17" s="61" t="s">
        <v>585</v>
      </c>
      <c r="N17" s="61" t="s">
        <v>586</v>
      </c>
      <c r="O17" s="61" t="s">
        <v>587</v>
      </c>
      <c r="P17" s="61" t="s">
        <v>588</v>
      </c>
      <c r="Q17" s="61" t="s">
        <v>589</v>
      </c>
      <c r="R17" s="61" t="s">
        <v>590</v>
      </c>
      <c r="S17" s="61" t="s">
        <v>591</v>
      </c>
      <c r="T17" s="62">
        <v>3.0000000000000001E-3</v>
      </c>
      <c r="U17" s="61">
        <v>0.12</v>
      </c>
      <c r="V17" s="61">
        <v>9.7000000000000003E-2</v>
      </c>
      <c r="W17" s="61">
        <v>3.0000000000000001E-3</v>
      </c>
      <c r="X17" s="61">
        <v>0.08</v>
      </c>
      <c r="Y17" s="61">
        <v>6.3E-2</v>
      </c>
      <c r="Z17" s="61">
        <v>3.0000000000000001E-3</v>
      </c>
      <c r="AA17" s="61">
        <v>7.4999999999999997E-2</v>
      </c>
      <c r="AB17" s="61">
        <v>6.0999999999999999E-2</v>
      </c>
      <c r="AC17" s="61">
        <v>3.0000000000000001E-3</v>
      </c>
      <c r="AD17" s="61">
        <v>7.0000000000000007E-2</v>
      </c>
      <c r="AE17" s="61">
        <v>0.06</v>
      </c>
      <c r="AF17" s="61">
        <v>0.06</v>
      </c>
      <c r="AG17" s="61">
        <v>220</v>
      </c>
      <c r="AH17" s="61">
        <v>150</v>
      </c>
      <c r="AI17" s="61">
        <v>3</v>
      </c>
      <c r="AJ17" s="61">
        <v>65</v>
      </c>
      <c r="AK17" s="61">
        <v>40</v>
      </c>
    </row>
    <row r="18" spans="1:37" x14ac:dyDescent="0.2">
      <c r="A18" s="8" t="s">
        <v>332</v>
      </c>
      <c r="B18" s="8" t="str">
        <f t="shared" si="0"/>
        <v>EXPP</v>
      </c>
      <c r="C18" s="7" t="str">
        <f t="shared" si="1"/>
        <v>Sugarfree</v>
      </c>
      <c r="D18" s="61" t="s">
        <v>91</v>
      </c>
      <c r="E18" s="61" t="s">
        <v>577</v>
      </c>
      <c r="F18" s="61" t="s">
        <v>578</v>
      </c>
      <c r="G18" s="61" t="s">
        <v>579</v>
      </c>
      <c r="H18" s="61" t="s">
        <v>580</v>
      </c>
      <c r="I18" s="61" t="s">
        <v>581</v>
      </c>
      <c r="J18" s="61" t="s">
        <v>582</v>
      </c>
      <c r="K18" s="61" t="s">
        <v>583</v>
      </c>
      <c r="L18" s="61" t="s">
        <v>584</v>
      </c>
      <c r="M18" s="61" t="s">
        <v>585</v>
      </c>
      <c r="N18" s="61" t="s">
        <v>586</v>
      </c>
      <c r="O18" s="61" t="s">
        <v>587</v>
      </c>
      <c r="P18" s="61" t="s">
        <v>588</v>
      </c>
      <c r="Q18" s="61" t="s">
        <v>589</v>
      </c>
      <c r="R18" s="61" t="s">
        <v>590</v>
      </c>
      <c r="S18" s="61" t="s">
        <v>591</v>
      </c>
      <c r="T18" s="62">
        <v>3.0000000000000001E-3</v>
      </c>
      <c r="U18" s="61">
        <v>0.12</v>
      </c>
      <c r="V18" s="61">
        <v>9.7000000000000003E-2</v>
      </c>
      <c r="W18" s="61">
        <v>3.0000000000000001E-3</v>
      </c>
      <c r="X18" s="61">
        <v>0.08</v>
      </c>
      <c r="Y18" s="61">
        <v>6.3E-2</v>
      </c>
      <c r="Z18" s="61">
        <v>3.0000000000000001E-3</v>
      </c>
      <c r="AA18" s="61">
        <v>7.4999999999999997E-2</v>
      </c>
      <c r="AB18" s="61">
        <v>6.0999999999999999E-2</v>
      </c>
      <c r="AC18" s="61">
        <v>3.0000000000000001E-3</v>
      </c>
      <c r="AD18" s="61">
        <v>7.0000000000000007E-2</v>
      </c>
      <c r="AE18" s="61">
        <v>0.06</v>
      </c>
      <c r="AF18" s="61">
        <v>0.06</v>
      </c>
      <c r="AG18" s="61">
        <v>220</v>
      </c>
      <c r="AH18" s="61">
        <v>150</v>
      </c>
      <c r="AI18" s="61">
        <v>3</v>
      </c>
      <c r="AJ18" s="61">
        <v>65</v>
      </c>
      <c r="AK18" s="61">
        <v>40</v>
      </c>
    </row>
    <row r="19" spans="1:37" x14ac:dyDescent="0.2">
      <c r="A19" s="8" t="s">
        <v>332</v>
      </c>
      <c r="B19" s="8" t="str">
        <f t="shared" si="0"/>
        <v>DMPE</v>
      </c>
      <c r="C19" s="7" t="str">
        <f t="shared" si="1"/>
        <v>Sugar</v>
      </c>
      <c r="D19" s="61" t="s">
        <v>224</v>
      </c>
      <c r="E19" s="61" t="s">
        <v>577</v>
      </c>
      <c r="F19" s="61" t="s">
        <v>578</v>
      </c>
      <c r="G19" s="61" t="s">
        <v>579</v>
      </c>
      <c r="H19" s="61" t="s">
        <v>580</v>
      </c>
      <c r="I19" s="61" t="s">
        <v>581</v>
      </c>
      <c r="J19" s="61" t="s">
        <v>582</v>
      </c>
      <c r="K19" s="61" t="s">
        <v>583</v>
      </c>
      <c r="L19" s="61" t="s">
        <v>584</v>
      </c>
      <c r="M19" s="61" t="s">
        <v>585</v>
      </c>
      <c r="N19" s="61" t="s">
        <v>586</v>
      </c>
      <c r="O19" s="61" t="s">
        <v>587</v>
      </c>
      <c r="P19" s="61" t="s">
        <v>588</v>
      </c>
      <c r="Q19" s="61" t="s">
        <v>589</v>
      </c>
      <c r="R19" s="61" t="s">
        <v>590</v>
      </c>
      <c r="S19" s="61" t="s">
        <v>591</v>
      </c>
      <c r="T19" s="62">
        <v>3.0000000000000001E-3</v>
      </c>
      <c r="U19" s="61">
        <v>0.12</v>
      </c>
      <c r="V19" s="61">
        <v>9.7000000000000003E-2</v>
      </c>
      <c r="W19" s="61">
        <v>3.0000000000000001E-3</v>
      </c>
      <c r="X19" s="61">
        <v>0.08</v>
      </c>
      <c r="Y19" s="61">
        <v>6.3E-2</v>
      </c>
      <c r="Z19" s="61">
        <v>3.0000000000000001E-3</v>
      </c>
      <c r="AA19" s="61">
        <v>7.4999999999999997E-2</v>
      </c>
      <c r="AB19" s="61">
        <v>6.0999999999999999E-2</v>
      </c>
      <c r="AC19" s="61">
        <v>3.0000000000000001E-3</v>
      </c>
      <c r="AD19" s="61">
        <v>7.0000000000000007E-2</v>
      </c>
      <c r="AE19" s="61">
        <v>0.06</v>
      </c>
      <c r="AF19" s="61">
        <v>0.06</v>
      </c>
      <c r="AG19" s="61">
        <v>220</v>
      </c>
      <c r="AH19" s="61">
        <v>150</v>
      </c>
      <c r="AI19" s="61">
        <v>3</v>
      </c>
      <c r="AJ19" s="61">
        <v>65</v>
      </c>
      <c r="AK19" s="61">
        <v>40</v>
      </c>
    </row>
    <row r="20" spans="1:37" x14ac:dyDescent="0.2">
      <c r="A20" s="8" t="s">
        <v>332</v>
      </c>
      <c r="B20" s="8" t="str">
        <f t="shared" si="0"/>
        <v>RPSY</v>
      </c>
      <c r="C20" s="7" t="str">
        <f t="shared" si="1"/>
        <v>Sugar</v>
      </c>
      <c r="D20" s="61" t="s">
        <v>596</v>
      </c>
      <c r="E20" s="61" t="s">
        <v>593</v>
      </c>
      <c r="F20" s="61" t="s">
        <v>594</v>
      </c>
      <c r="G20" s="61" t="s">
        <v>595</v>
      </c>
      <c r="H20" s="61" t="s">
        <v>580</v>
      </c>
      <c r="I20" s="61" t="s">
        <v>581</v>
      </c>
      <c r="J20" s="61" t="s">
        <v>582</v>
      </c>
      <c r="K20" s="61" t="s">
        <v>583</v>
      </c>
      <c r="L20" s="61" t="s">
        <v>584</v>
      </c>
      <c r="M20" s="61" t="s">
        <v>585</v>
      </c>
      <c r="N20" s="61" t="s">
        <v>586</v>
      </c>
      <c r="O20" s="61" t="s">
        <v>587</v>
      </c>
      <c r="P20" s="61" t="s">
        <v>588</v>
      </c>
      <c r="Q20" s="61" t="s">
        <v>589</v>
      </c>
      <c r="R20" s="61" t="s">
        <v>590</v>
      </c>
      <c r="S20" s="61" t="s">
        <v>591</v>
      </c>
      <c r="T20" s="62">
        <v>3.0000000000000001E-3</v>
      </c>
      <c r="U20" s="61">
        <v>0.12</v>
      </c>
      <c r="V20" s="61">
        <v>9.7000000000000003E-2</v>
      </c>
      <c r="W20" s="61">
        <v>3.0000000000000001E-3</v>
      </c>
      <c r="X20" s="61">
        <v>0.08</v>
      </c>
      <c r="Y20" s="61">
        <v>6.3E-2</v>
      </c>
      <c r="Z20" s="61">
        <v>3.0000000000000001E-3</v>
      </c>
      <c r="AA20" s="61">
        <v>7.4999999999999997E-2</v>
      </c>
      <c r="AB20" s="61">
        <v>6.0999999999999999E-2</v>
      </c>
      <c r="AC20" s="61">
        <v>3.0000000000000001E-3</v>
      </c>
      <c r="AD20" s="61">
        <v>7.0000000000000007E-2</v>
      </c>
      <c r="AE20" s="61">
        <v>0.06</v>
      </c>
      <c r="AF20" s="61">
        <v>0.06</v>
      </c>
      <c r="AG20" s="61">
        <v>220</v>
      </c>
      <c r="AH20" s="61">
        <v>150</v>
      </c>
      <c r="AI20" s="61">
        <v>3</v>
      </c>
      <c r="AJ20" s="61">
        <v>65</v>
      </c>
      <c r="AK20" s="61">
        <v>40</v>
      </c>
    </row>
    <row r="21" spans="1:37" x14ac:dyDescent="0.2">
      <c r="A21" s="8" t="s">
        <v>332</v>
      </c>
      <c r="B21" s="8" t="str">
        <f>SUBSTITUTE(LEFT(D21,4),"（","")</f>
        <v>RPWP</v>
      </c>
      <c r="C21" s="7" t="str">
        <f>IF(OR(LEFT(D21,1)="D",LEFT(D21,1)="W",LEFT(D21,1)="R"),"Sugar","Sugarfree")</f>
        <v>Sugar</v>
      </c>
      <c r="D21" s="61" t="s">
        <v>227</v>
      </c>
      <c r="E21" s="61" t="s">
        <v>593</v>
      </c>
      <c r="F21" s="61" t="s">
        <v>594</v>
      </c>
      <c r="G21" s="61" t="s">
        <v>595</v>
      </c>
      <c r="H21" s="61" t="s">
        <v>580</v>
      </c>
      <c r="I21" s="61" t="s">
        <v>581</v>
      </c>
      <c r="J21" s="61" t="s">
        <v>582</v>
      </c>
      <c r="K21" s="61" t="s">
        <v>583</v>
      </c>
      <c r="L21" s="61" t="s">
        <v>584</v>
      </c>
      <c r="M21" s="61" t="s">
        <v>585</v>
      </c>
      <c r="N21" s="61" t="s">
        <v>586</v>
      </c>
      <c r="O21" s="61" t="s">
        <v>587</v>
      </c>
      <c r="P21" s="61" t="s">
        <v>588</v>
      </c>
      <c r="Q21" s="61" t="s">
        <v>589</v>
      </c>
      <c r="R21" s="61" t="s">
        <v>590</v>
      </c>
      <c r="S21" s="61" t="s">
        <v>591</v>
      </c>
      <c r="T21" s="62">
        <v>3.0000000000000001E-3</v>
      </c>
      <c r="U21" s="61">
        <v>0.12</v>
      </c>
      <c r="V21" s="61">
        <v>9.7000000000000003E-2</v>
      </c>
      <c r="W21" s="61">
        <v>3.0000000000000001E-3</v>
      </c>
      <c r="X21" s="61">
        <v>0.08</v>
      </c>
      <c r="Y21" s="61">
        <v>6.3E-2</v>
      </c>
      <c r="Z21" s="61">
        <v>3.0000000000000001E-3</v>
      </c>
      <c r="AA21" s="61">
        <v>7.4999999999999997E-2</v>
      </c>
      <c r="AB21" s="61">
        <v>6.0999999999999999E-2</v>
      </c>
      <c r="AC21" s="61">
        <v>3.0000000000000001E-3</v>
      </c>
      <c r="AD21" s="61">
        <v>7.0000000000000007E-2</v>
      </c>
      <c r="AE21" s="61">
        <v>0.06</v>
      </c>
      <c r="AF21" s="61">
        <v>0.06</v>
      </c>
      <c r="AG21" s="61">
        <v>220</v>
      </c>
      <c r="AH21" s="61">
        <v>150</v>
      </c>
      <c r="AI21" s="61">
        <v>3</v>
      </c>
      <c r="AJ21" s="61">
        <v>65</v>
      </c>
      <c r="AK21" s="61">
        <v>40</v>
      </c>
    </row>
    <row r="22" spans="1:37" x14ac:dyDescent="0.2">
      <c r="A22" s="8" t="s">
        <v>332</v>
      </c>
      <c r="B22" s="8" t="str">
        <f t="shared" si="0"/>
        <v>DMLG</v>
      </c>
      <c r="C22" s="7" t="str">
        <f t="shared" si="1"/>
        <v>Sugar</v>
      </c>
      <c r="D22" s="61" t="s">
        <v>597</v>
      </c>
      <c r="E22" s="61" t="s">
        <v>593</v>
      </c>
      <c r="F22" s="61" t="s">
        <v>594</v>
      </c>
      <c r="G22" s="61" t="s">
        <v>595</v>
      </c>
      <c r="H22" s="61" t="s">
        <v>580</v>
      </c>
      <c r="I22" s="61" t="s">
        <v>581</v>
      </c>
      <c r="J22" s="61" t="s">
        <v>582</v>
      </c>
      <c r="K22" s="61" t="s">
        <v>583</v>
      </c>
      <c r="L22" s="61" t="s">
        <v>584</v>
      </c>
      <c r="M22" s="61" t="s">
        <v>585</v>
      </c>
      <c r="N22" s="61" t="s">
        <v>586</v>
      </c>
      <c r="O22" s="61" t="s">
        <v>587</v>
      </c>
      <c r="P22" s="61" t="s">
        <v>588</v>
      </c>
      <c r="Q22" s="61" t="s">
        <v>589</v>
      </c>
      <c r="R22" s="61" t="s">
        <v>590</v>
      </c>
      <c r="S22" s="61" t="s">
        <v>591</v>
      </c>
      <c r="T22" s="62">
        <v>3.0000000000000001E-3</v>
      </c>
      <c r="U22" s="61">
        <v>0.12</v>
      </c>
      <c r="V22" s="61">
        <v>9.7000000000000003E-2</v>
      </c>
      <c r="W22" s="61">
        <v>3.0000000000000001E-3</v>
      </c>
      <c r="X22" s="61">
        <v>0.08</v>
      </c>
      <c r="Y22" s="61">
        <v>6.3E-2</v>
      </c>
      <c r="Z22" s="61">
        <v>3.0000000000000001E-3</v>
      </c>
      <c r="AA22" s="61">
        <v>7.4999999999999997E-2</v>
      </c>
      <c r="AB22" s="61">
        <v>6.0999999999999999E-2</v>
      </c>
      <c r="AC22" s="61">
        <v>3.0000000000000001E-3</v>
      </c>
      <c r="AD22" s="61">
        <v>7.0000000000000007E-2</v>
      </c>
      <c r="AE22" s="61">
        <v>0.06</v>
      </c>
      <c r="AF22" s="61">
        <v>0.06</v>
      </c>
      <c r="AG22" s="61">
        <v>220</v>
      </c>
      <c r="AH22" s="61">
        <v>150</v>
      </c>
      <c r="AI22" s="61">
        <v>3</v>
      </c>
      <c r="AJ22" s="61">
        <v>65</v>
      </c>
      <c r="AK22" s="61">
        <v>40</v>
      </c>
    </row>
    <row r="23" spans="1:37" x14ac:dyDescent="0.2">
      <c r="A23" s="8" t="s">
        <v>332</v>
      </c>
      <c r="B23" s="8" t="str">
        <f t="shared" si="0"/>
        <v>DMRM</v>
      </c>
      <c r="C23" s="7" t="str">
        <f t="shared" si="1"/>
        <v>Sugar</v>
      </c>
      <c r="D23" s="61" t="s">
        <v>89</v>
      </c>
      <c r="E23" s="61" t="s">
        <v>577</v>
      </c>
      <c r="F23" s="61" t="s">
        <v>578</v>
      </c>
      <c r="G23" s="61" t="s">
        <v>579</v>
      </c>
      <c r="H23" s="61" t="s">
        <v>580</v>
      </c>
      <c r="I23" s="61" t="s">
        <v>581</v>
      </c>
      <c r="J23" s="61" t="s">
        <v>582</v>
      </c>
      <c r="K23" s="61" t="s">
        <v>583</v>
      </c>
      <c r="L23" s="61" t="s">
        <v>584</v>
      </c>
      <c r="M23" s="61" t="s">
        <v>585</v>
      </c>
      <c r="N23" s="61" t="s">
        <v>586</v>
      </c>
      <c r="O23" s="61" t="s">
        <v>587</v>
      </c>
      <c r="P23" s="61" t="s">
        <v>588</v>
      </c>
      <c r="Q23" s="61" t="s">
        <v>589</v>
      </c>
      <c r="R23" s="61" t="s">
        <v>590</v>
      </c>
      <c r="S23" s="61" t="s">
        <v>591</v>
      </c>
      <c r="T23" s="62">
        <v>3.0000000000000001E-3</v>
      </c>
      <c r="U23" s="61">
        <v>0.12</v>
      </c>
      <c r="V23" s="61">
        <v>9.7000000000000003E-2</v>
      </c>
      <c r="W23" s="61">
        <v>3.0000000000000001E-3</v>
      </c>
      <c r="X23" s="61">
        <v>0.08</v>
      </c>
      <c r="Y23" s="61">
        <v>6.3E-2</v>
      </c>
      <c r="Z23" s="61">
        <v>3.0000000000000001E-3</v>
      </c>
      <c r="AA23" s="61">
        <v>7.4999999999999997E-2</v>
      </c>
      <c r="AB23" s="61">
        <v>6.0999999999999999E-2</v>
      </c>
      <c r="AC23" s="61">
        <v>3.0000000000000001E-3</v>
      </c>
      <c r="AD23" s="61">
        <v>7.0000000000000007E-2</v>
      </c>
      <c r="AE23" s="61">
        <v>0.06</v>
      </c>
      <c r="AF23" s="61">
        <v>0.06</v>
      </c>
      <c r="AG23" s="61">
        <v>220</v>
      </c>
      <c r="AH23" s="61">
        <v>150</v>
      </c>
      <c r="AI23" s="61">
        <v>3</v>
      </c>
      <c r="AJ23" s="61">
        <v>65</v>
      </c>
      <c r="AK23" s="61">
        <v>40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16F3-A755-4CE7-BC31-9C202CA87B1F}">
  <dimension ref="A1:I21"/>
  <sheetViews>
    <sheetView zoomScale="115" zoomScaleNormal="115" workbookViewId="0">
      <selection activeCell="G26" sqref="G26"/>
    </sheetView>
  </sheetViews>
  <sheetFormatPr baseColWidth="10" defaultColWidth="8.83203125" defaultRowHeight="15" x14ac:dyDescent="0.2"/>
  <cols>
    <col min="1" max="1" width="15.1640625" customWidth="1"/>
    <col min="2" max="2" width="14.5" customWidth="1"/>
  </cols>
  <sheetData>
    <row r="1" spans="1:9" x14ac:dyDescent="0.2">
      <c r="A1" s="13" t="s">
        <v>95</v>
      </c>
      <c r="B1" s="13" t="s">
        <v>94</v>
      </c>
    </row>
    <row r="2" spans="1:9" x14ac:dyDescent="0.2">
      <c r="A2" s="3" t="s">
        <v>189</v>
      </c>
      <c r="B2" s="3" t="s">
        <v>201</v>
      </c>
    </row>
    <row r="3" spans="1:9" x14ac:dyDescent="0.2">
      <c r="A3" s="3" t="s">
        <v>189</v>
      </c>
      <c r="B3" s="3" t="s">
        <v>203</v>
      </c>
    </row>
    <row r="4" spans="1:9" x14ac:dyDescent="0.2">
      <c r="A4" s="3" t="s">
        <v>189</v>
      </c>
      <c r="B4" s="3" t="s">
        <v>204</v>
      </c>
    </row>
    <row r="5" spans="1:9" x14ac:dyDescent="0.2">
      <c r="A5" s="3" t="s">
        <v>189</v>
      </c>
      <c r="B5" s="3" t="s">
        <v>205</v>
      </c>
    </row>
    <row r="6" spans="1:9" x14ac:dyDescent="0.2">
      <c r="A6" s="3" t="s">
        <v>189</v>
      </c>
      <c r="B6" s="3" t="s">
        <v>202</v>
      </c>
    </row>
    <row r="7" spans="1:9" x14ac:dyDescent="0.2">
      <c r="A7" s="3" t="s">
        <v>189</v>
      </c>
      <c r="B7" s="3" t="s">
        <v>206</v>
      </c>
    </row>
    <row r="8" spans="1:9" x14ac:dyDescent="0.2">
      <c r="A8" s="3" t="s">
        <v>192</v>
      </c>
      <c r="B8" s="3" t="s">
        <v>207</v>
      </c>
      <c r="C8" s="3"/>
      <c r="D8" s="3"/>
      <c r="E8" s="3"/>
      <c r="F8" s="3"/>
      <c r="G8" s="3"/>
      <c r="H8" s="3"/>
      <c r="I8" s="3"/>
    </row>
    <row r="9" spans="1:9" x14ac:dyDescent="0.2">
      <c r="A9" s="3" t="s">
        <v>192</v>
      </c>
      <c r="B9" s="3" t="s">
        <v>208</v>
      </c>
    </row>
    <row r="10" spans="1:9" x14ac:dyDescent="0.2">
      <c r="A10" s="3" t="s">
        <v>192</v>
      </c>
      <c r="B10" s="3" t="s">
        <v>209</v>
      </c>
    </row>
    <row r="11" spans="1:9" x14ac:dyDescent="0.2">
      <c r="A11" s="3" t="s">
        <v>192</v>
      </c>
      <c r="B11" s="3" t="s">
        <v>210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192</v>
      </c>
      <c r="B12" s="3" t="s">
        <v>201</v>
      </c>
    </row>
    <row r="13" spans="1:9" x14ac:dyDescent="0.2">
      <c r="A13" s="3" t="s">
        <v>192</v>
      </c>
      <c r="B13" s="3" t="s">
        <v>211</v>
      </c>
    </row>
    <row r="14" spans="1:9" x14ac:dyDescent="0.2">
      <c r="A14" s="3" t="s">
        <v>192</v>
      </c>
      <c r="B14" s="3" t="s">
        <v>177</v>
      </c>
    </row>
    <row r="15" spans="1:9" x14ac:dyDescent="0.2">
      <c r="A15" s="3" t="s">
        <v>178</v>
      </c>
      <c r="B15" s="3" t="s">
        <v>212</v>
      </c>
    </row>
    <row r="16" spans="1:9" x14ac:dyDescent="0.2">
      <c r="A16" s="3" t="s">
        <v>179</v>
      </c>
      <c r="B16" s="3" t="s">
        <v>213</v>
      </c>
    </row>
    <row r="17" spans="1:2" x14ac:dyDescent="0.2">
      <c r="A17" s="3" t="s">
        <v>96</v>
      </c>
      <c r="B17" s="3" t="s">
        <v>212</v>
      </c>
    </row>
    <row r="18" spans="1:2" x14ac:dyDescent="0.2">
      <c r="A18" s="3" t="s">
        <v>180</v>
      </c>
      <c r="B18" s="3" t="s">
        <v>212</v>
      </c>
    </row>
    <row r="19" spans="1:2" x14ac:dyDescent="0.2">
      <c r="A19" s="3" t="s">
        <v>97</v>
      </c>
      <c r="B19" s="3" t="s">
        <v>212</v>
      </c>
    </row>
    <row r="20" spans="1:2" x14ac:dyDescent="0.2">
      <c r="A20" s="3" t="s">
        <v>98</v>
      </c>
      <c r="B20" s="3" t="s">
        <v>212</v>
      </c>
    </row>
    <row r="21" spans="1:2" x14ac:dyDescent="0.2">
      <c r="A21" s="3" t="s">
        <v>99</v>
      </c>
      <c r="B21" s="3" t="s">
        <v>212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417E-1C91-4AF8-8E07-8F3B8760D5F7}">
  <dimension ref="A1:B21"/>
  <sheetViews>
    <sheetView zoomScale="115" zoomScaleNormal="115" workbookViewId="0"/>
  </sheetViews>
  <sheetFormatPr baseColWidth="10" defaultColWidth="8.83203125" defaultRowHeight="15" x14ac:dyDescent="0.2"/>
  <cols>
    <col min="1" max="1" width="16.1640625" customWidth="1"/>
    <col min="2" max="2" width="21.83203125" customWidth="1"/>
    <col min="4" max="4" width="16.5" customWidth="1"/>
  </cols>
  <sheetData>
    <row r="1" spans="1:2" x14ac:dyDescent="0.2">
      <c r="A1" s="13" t="s">
        <v>95</v>
      </c>
      <c r="B1" s="13" t="s">
        <v>173</v>
      </c>
    </row>
    <row r="2" spans="1:2" x14ac:dyDescent="0.2">
      <c r="A2" s="3" t="s">
        <v>178</v>
      </c>
      <c r="B2" s="3" t="s">
        <v>199</v>
      </c>
    </row>
    <row r="3" spans="1:2" x14ac:dyDescent="0.2">
      <c r="A3" s="3" t="s">
        <v>179</v>
      </c>
      <c r="B3" s="3" t="s">
        <v>199</v>
      </c>
    </row>
    <row r="4" spans="1:2" x14ac:dyDescent="0.2">
      <c r="A4" s="3" t="s">
        <v>96</v>
      </c>
      <c r="B4" s="3" t="s">
        <v>199</v>
      </c>
    </row>
    <row r="5" spans="1:2" x14ac:dyDescent="0.2">
      <c r="A5" s="3" t="s">
        <v>180</v>
      </c>
      <c r="B5" s="3" t="s">
        <v>199</v>
      </c>
    </row>
    <row r="6" spans="1:2" x14ac:dyDescent="0.2">
      <c r="A6" s="3" t="s">
        <v>97</v>
      </c>
      <c r="B6" s="3" t="s">
        <v>199</v>
      </c>
    </row>
    <row r="7" spans="1:2" x14ac:dyDescent="0.2">
      <c r="A7" s="3" t="s">
        <v>98</v>
      </c>
      <c r="B7" s="3" t="s">
        <v>199</v>
      </c>
    </row>
    <row r="8" spans="1:2" x14ac:dyDescent="0.2">
      <c r="A8" s="3" t="s">
        <v>99</v>
      </c>
      <c r="B8" s="3" t="s">
        <v>199</v>
      </c>
    </row>
    <row r="9" spans="1:2" x14ac:dyDescent="0.2">
      <c r="A9" s="3" t="s">
        <v>189</v>
      </c>
      <c r="B9" s="3" t="s">
        <v>199</v>
      </c>
    </row>
    <row r="10" spans="1:2" x14ac:dyDescent="0.2">
      <c r="A10" s="3" t="s">
        <v>192</v>
      </c>
      <c r="B10" s="3" t="s">
        <v>199</v>
      </c>
    </row>
    <row r="11" spans="1:2" x14ac:dyDescent="0.2">
      <c r="A11" s="3" t="s">
        <v>178</v>
      </c>
      <c r="B11" s="3" t="s">
        <v>176</v>
      </c>
    </row>
    <row r="12" spans="1:2" x14ac:dyDescent="0.2">
      <c r="A12" s="3" t="s">
        <v>179</v>
      </c>
      <c r="B12" s="3" t="s">
        <v>176</v>
      </c>
    </row>
    <row r="13" spans="1:2" x14ac:dyDescent="0.2">
      <c r="A13" s="3" t="s">
        <v>96</v>
      </c>
      <c r="B13" s="3" t="s">
        <v>176</v>
      </c>
    </row>
    <row r="14" spans="1:2" x14ac:dyDescent="0.2">
      <c r="A14" s="3" t="s">
        <v>180</v>
      </c>
      <c r="B14" s="3" t="s">
        <v>176</v>
      </c>
    </row>
    <row r="15" spans="1:2" x14ac:dyDescent="0.2">
      <c r="A15" s="3" t="s">
        <v>97</v>
      </c>
      <c r="B15" s="3" t="s">
        <v>176</v>
      </c>
    </row>
    <row r="16" spans="1:2" x14ac:dyDescent="0.2">
      <c r="A16" s="3" t="s">
        <v>98</v>
      </c>
      <c r="B16" s="3" t="s">
        <v>176</v>
      </c>
    </row>
    <row r="17" spans="1:2" x14ac:dyDescent="0.2">
      <c r="A17" s="3" t="s">
        <v>99</v>
      </c>
      <c r="B17" s="3" t="s">
        <v>176</v>
      </c>
    </row>
    <row r="18" spans="1:2" x14ac:dyDescent="0.2">
      <c r="A18" s="3" t="s">
        <v>189</v>
      </c>
      <c r="B18" s="3" t="s">
        <v>176</v>
      </c>
    </row>
    <row r="19" spans="1:2" x14ac:dyDescent="0.2">
      <c r="A19" s="3" t="s">
        <v>192</v>
      </c>
      <c r="B19" s="3" t="s">
        <v>176</v>
      </c>
    </row>
    <row r="20" spans="1:2" x14ac:dyDescent="0.2">
      <c r="A20" s="3" t="s">
        <v>200</v>
      </c>
      <c r="B20" s="3" t="s">
        <v>174</v>
      </c>
    </row>
    <row r="21" spans="1:2" x14ac:dyDescent="0.2">
      <c r="A21" s="3" t="s">
        <v>200</v>
      </c>
      <c r="B21" s="3" t="s">
        <v>175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06AC-9B89-4027-B851-3E05F37871AF}">
  <dimension ref="A1:G23"/>
  <sheetViews>
    <sheetView zoomScaleNormal="100" workbookViewId="0">
      <selection activeCell="D27" sqref="D27"/>
    </sheetView>
  </sheetViews>
  <sheetFormatPr baseColWidth="10" defaultColWidth="8.83203125" defaultRowHeight="15" x14ac:dyDescent="0.2"/>
  <cols>
    <col min="1" max="2" width="25.6640625" customWidth="1"/>
    <col min="3" max="3" width="12.6640625" customWidth="1"/>
    <col min="4" max="4" width="27.6640625" customWidth="1"/>
    <col min="6" max="6" width="19.1640625" customWidth="1"/>
    <col min="7" max="7" width="26.1640625" customWidth="1"/>
  </cols>
  <sheetData>
    <row r="1" spans="1:7" x14ac:dyDescent="0.2">
      <c r="A1" s="15" t="s">
        <v>127</v>
      </c>
      <c r="B1" s="15" t="s">
        <v>232</v>
      </c>
      <c r="C1" s="15" t="s">
        <v>169</v>
      </c>
      <c r="D1" s="15" t="s">
        <v>333</v>
      </c>
    </row>
    <row r="2" spans="1:7" x14ac:dyDescent="0.2">
      <c r="A2" s="3" t="s">
        <v>18</v>
      </c>
      <c r="B2" s="14" t="s">
        <v>229</v>
      </c>
      <c r="C2" s="23" t="s">
        <v>170</v>
      </c>
      <c r="D2" s="14" t="s">
        <v>334</v>
      </c>
      <c r="F2" t="s">
        <v>229</v>
      </c>
      <c r="G2" t="s">
        <v>336</v>
      </c>
    </row>
    <row r="3" spans="1:7" x14ac:dyDescent="0.2">
      <c r="A3" s="3" t="s">
        <v>20</v>
      </c>
      <c r="B3" s="14" t="s">
        <v>229</v>
      </c>
      <c r="C3" s="23" t="s">
        <v>170</v>
      </c>
      <c r="D3" s="14" t="s">
        <v>334</v>
      </c>
      <c r="F3" t="s">
        <v>230</v>
      </c>
      <c r="G3" t="s">
        <v>334</v>
      </c>
    </row>
    <row r="4" spans="1:7" x14ac:dyDescent="0.2">
      <c r="A4" s="3" t="s">
        <v>22</v>
      </c>
      <c r="B4" s="14" t="s">
        <v>229</v>
      </c>
      <c r="C4" s="23" t="s">
        <v>171</v>
      </c>
      <c r="D4" s="14" t="s">
        <v>334</v>
      </c>
      <c r="F4" t="s">
        <v>231</v>
      </c>
      <c r="G4" t="s">
        <v>335</v>
      </c>
    </row>
    <row r="5" spans="1:7" x14ac:dyDescent="0.2">
      <c r="A5" s="3" t="s">
        <v>23</v>
      </c>
      <c r="B5" s="14" t="s">
        <v>229</v>
      </c>
      <c r="C5" s="23" t="s">
        <v>170</v>
      </c>
      <c r="D5" s="14" t="s">
        <v>334</v>
      </c>
    </row>
    <row r="6" spans="1:7" x14ac:dyDescent="0.2">
      <c r="A6" s="3" t="s">
        <v>25</v>
      </c>
      <c r="B6" s="14" t="s">
        <v>229</v>
      </c>
      <c r="C6" s="23" t="s">
        <v>171</v>
      </c>
      <c r="D6" s="14" t="s">
        <v>334</v>
      </c>
    </row>
    <row r="7" spans="1:7" x14ac:dyDescent="0.2">
      <c r="A7" s="3" t="s">
        <v>26</v>
      </c>
      <c r="B7" s="14" t="s">
        <v>229</v>
      </c>
      <c r="C7" s="23" t="s">
        <v>170</v>
      </c>
      <c r="D7" s="14" t="s">
        <v>334</v>
      </c>
    </row>
    <row r="8" spans="1:7" x14ac:dyDescent="0.2">
      <c r="A8" s="3" t="s">
        <v>28</v>
      </c>
      <c r="B8" s="14" t="s">
        <v>229</v>
      </c>
      <c r="C8" s="23" t="s">
        <v>171</v>
      </c>
      <c r="D8" s="14" t="s">
        <v>334</v>
      </c>
    </row>
    <row r="9" spans="1:7" x14ac:dyDescent="0.2">
      <c r="A9" s="3" t="s">
        <v>29</v>
      </c>
      <c r="B9" s="14" t="s">
        <v>229</v>
      </c>
      <c r="C9" s="23" t="s">
        <v>170</v>
      </c>
      <c r="D9" s="14" t="s">
        <v>334</v>
      </c>
    </row>
    <row r="10" spans="1:7" x14ac:dyDescent="0.2">
      <c r="A10" s="3" t="s">
        <v>31</v>
      </c>
      <c r="B10" s="14" t="s">
        <v>229</v>
      </c>
      <c r="C10" s="23" t="s">
        <v>171</v>
      </c>
      <c r="D10" s="14" t="s">
        <v>334</v>
      </c>
    </row>
    <row r="11" spans="1:7" x14ac:dyDescent="0.2">
      <c r="A11" s="3" t="s">
        <v>132</v>
      </c>
      <c r="B11" s="14" t="s">
        <v>230</v>
      </c>
      <c r="C11" s="23" t="s">
        <v>170</v>
      </c>
      <c r="D11" s="14" t="s">
        <v>334</v>
      </c>
    </row>
    <row r="12" spans="1:7" x14ac:dyDescent="0.2">
      <c r="A12" s="3" t="s">
        <v>132</v>
      </c>
      <c r="B12" s="14" t="s">
        <v>231</v>
      </c>
      <c r="C12" s="23"/>
      <c r="D12" s="14" t="s">
        <v>334</v>
      </c>
    </row>
    <row r="13" spans="1:7" x14ac:dyDescent="0.2">
      <c r="A13" s="3" t="s">
        <v>133</v>
      </c>
      <c r="B13" s="14" t="s">
        <v>230</v>
      </c>
      <c r="C13" s="23" t="s">
        <v>170</v>
      </c>
      <c r="D13" s="14" t="s">
        <v>334</v>
      </c>
    </row>
    <row r="14" spans="1:7" x14ac:dyDescent="0.2">
      <c r="A14" s="3" t="s">
        <v>133</v>
      </c>
      <c r="B14" s="14" t="s">
        <v>231</v>
      </c>
      <c r="C14" s="23"/>
      <c r="D14" s="14" t="s">
        <v>334</v>
      </c>
    </row>
    <row r="15" spans="1:7" x14ac:dyDescent="0.2">
      <c r="A15" s="3" t="s">
        <v>134</v>
      </c>
      <c r="B15" s="14" t="s">
        <v>229</v>
      </c>
      <c r="C15" s="23" t="s">
        <v>170</v>
      </c>
      <c r="D15" s="14" t="s">
        <v>334</v>
      </c>
    </row>
    <row r="16" spans="1:7" x14ac:dyDescent="0.2">
      <c r="A16" s="3" t="s">
        <v>134</v>
      </c>
      <c r="B16" s="14" t="s">
        <v>231</v>
      </c>
      <c r="C16" s="23" t="s">
        <v>170</v>
      </c>
      <c r="D16" s="14" t="s">
        <v>334</v>
      </c>
    </row>
    <row r="17" spans="1:4" x14ac:dyDescent="0.2">
      <c r="A17" s="3" t="s">
        <v>172</v>
      </c>
      <c r="B17" s="14" t="s">
        <v>229</v>
      </c>
      <c r="C17" s="23" t="s">
        <v>170</v>
      </c>
      <c r="D17" s="14" t="s">
        <v>334</v>
      </c>
    </row>
    <row r="18" spans="1:4" x14ac:dyDescent="0.2">
      <c r="A18" s="3" t="s">
        <v>172</v>
      </c>
      <c r="B18" s="14" t="s">
        <v>231</v>
      </c>
      <c r="C18" s="23" t="s">
        <v>170</v>
      </c>
      <c r="D18" s="14" t="s">
        <v>334</v>
      </c>
    </row>
    <row r="19" spans="1:4" x14ac:dyDescent="0.2">
      <c r="A19" s="3" t="s">
        <v>242</v>
      </c>
      <c r="B19" s="14" t="s">
        <v>229</v>
      </c>
      <c r="C19" s="23" t="s">
        <v>171</v>
      </c>
      <c r="D19" s="14" t="s">
        <v>336</v>
      </c>
    </row>
    <row r="20" spans="1:4" x14ac:dyDescent="0.2">
      <c r="A20" s="3" t="s">
        <v>243</v>
      </c>
      <c r="B20" s="14" t="s">
        <v>229</v>
      </c>
      <c r="C20" s="23" t="s">
        <v>171</v>
      </c>
      <c r="D20" s="14" t="s">
        <v>336</v>
      </c>
    </row>
    <row r="21" spans="1:4" x14ac:dyDescent="0.2">
      <c r="A21" s="3" t="s">
        <v>338</v>
      </c>
      <c r="B21" s="14" t="s">
        <v>229</v>
      </c>
      <c r="C21" s="23" t="s">
        <v>171</v>
      </c>
      <c r="D21" s="14" t="s">
        <v>336</v>
      </c>
    </row>
    <row r="22" spans="1:4" x14ac:dyDescent="0.2">
      <c r="A22" s="3" t="s">
        <v>244</v>
      </c>
      <c r="B22" s="14" t="s">
        <v>229</v>
      </c>
      <c r="C22" s="23" t="s">
        <v>171</v>
      </c>
      <c r="D22" s="14" t="s">
        <v>336</v>
      </c>
    </row>
    <row r="23" spans="1:4" x14ac:dyDescent="0.2">
      <c r="A23" s="3"/>
    </row>
  </sheetData>
  <phoneticPr fontId="8" type="noConversion"/>
  <dataValidations count="2">
    <dataValidation type="list" allowBlank="1" showInputMessage="1" showErrorMessage="1" sqref="B2:B22" xr:uid="{1CA151F3-DF0F-4306-8D8B-7CF1120ECB31}">
      <formula1>$F$2:$F$5</formula1>
    </dataValidation>
    <dataValidation type="list" allowBlank="1" showInputMessage="1" showErrorMessage="1" sqref="D2:D22" xr:uid="{8AA3B39D-F4B5-4D8F-978B-14D28740F9D2}">
      <formula1>$G$2:$G$5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61B7-F5BF-44D8-AECE-DC733B2B6127}">
  <sheetPr>
    <tabColor theme="9" tint="0.39997558519241921"/>
  </sheetPr>
  <dimension ref="A1:M28"/>
  <sheetViews>
    <sheetView zoomScaleNormal="100" workbookViewId="0">
      <selection activeCell="G14" sqref="G14"/>
    </sheetView>
  </sheetViews>
  <sheetFormatPr baseColWidth="10" defaultColWidth="8.83203125" defaultRowHeight="15" x14ac:dyDescent="0.2"/>
  <cols>
    <col min="1" max="1" width="22.5" customWidth="1"/>
    <col min="2" max="2" width="7.1640625" customWidth="1"/>
    <col min="3" max="3" width="12.83203125" customWidth="1"/>
    <col min="4" max="5" width="15.1640625" customWidth="1"/>
    <col min="6" max="7" width="11.1640625" customWidth="1"/>
    <col min="8" max="8" width="17.83203125" customWidth="1"/>
    <col min="9" max="10" width="11.6640625" customWidth="1"/>
    <col min="11" max="11" width="11.1640625" customWidth="1"/>
    <col min="12" max="12" width="15.6640625" customWidth="1"/>
  </cols>
  <sheetData>
    <row r="1" spans="1:13" x14ac:dyDescent="0.2">
      <c r="A1" s="68" t="s">
        <v>158</v>
      </c>
      <c r="B1" s="68"/>
      <c r="C1" s="68"/>
      <c r="D1" s="24" t="s">
        <v>233</v>
      </c>
    </row>
    <row r="3" spans="1:13" ht="25.25" customHeight="1" x14ac:dyDescent="0.2">
      <c r="A3" s="67" t="s">
        <v>127</v>
      </c>
      <c r="B3" s="67"/>
      <c r="C3" s="67"/>
      <c r="D3" s="66" t="s">
        <v>160</v>
      </c>
      <c r="E3" s="66"/>
      <c r="F3" s="66"/>
      <c r="G3" s="66"/>
      <c r="H3" s="66"/>
      <c r="I3" s="65" t="s">
        <v>130</v>
      </c>
      <c r="J3" s="65"/>
      <c r="K3" s="65"/>
      <c r="L3" s="65"/>
    </row>
    <row r="4" spans="1:13" x14ac:dyDescent="0.2">
      <c r="A4" s="15" t="s">
        <v>161</v>
      </c>
      <c r="B4" s="15" t="s">
        <v>169</v>
      </c>
      <c r="C4" s="15" t="s">
        <v>131</v>
      </c>
      <c r="D4" s="15" t="s">
        <v>135</v>
      </c>
      <c r="E4" s="15" t="s">
        <v>136</v>
      </c>
      <c r="F4" s="15" t="s">
        <v>128</v>
      </c>
      <c r="G4" s="15" t="s">
        <v>129</v>
      </c>
      <c r="H4" s="15" t="s">
        <v>159</v>
      </c>
      <c r="I4" s="15" t="s">
        <v>166</v>
      </c>
      <c r="J4" s="15" t="s">
        <v>167</v>
      </c>
      <c r="K4" s="15" t="s">
        <v>154</v>
      </c>
      <c r="L4" s="15" t="s">
        <v>155</v>
      </c>
    </row>
    <row r="5" spans="1:13" x14ac:dyDescent="0.2">
      <c r="A5" s="3" t="s">
        <v>18</v>
      </c>
      <c r="B5" s="23" t="s">
        <v>170</v>
      </c>
      <c r="C5" s="14">
        <v>4</v>
      </c>
      <c r="D5" s="20" t="s">
        <v>137</v>
      </c>
      <c r="E5" s="14" t="s">
        <v>146</v>
      </c>
      <c r="F5" s="14">
        <v>0.5</v>
      </c>
      <c r="G5" s="14">
        <v>0.1</v>
      </c>
      <c r="H5" s="14">
        <v>2</v>
      </c>
      <c r="I5" s="17">
        <v>3</v>
      </c>
      <c r="J5" s="16">
        <v>3</v>
      </c>
      <c r="K5" s="16" t="s">
        <v>164</v>
      </c>
      <c r="L5" s="16" t="s">
        <v>165</v>
      </c>
      <c r="M5" s="19"/>
    </row>
    <row r="6" spans="1:13" x14ac:dyDescent="0.2">
      <c r="A6" s="3" t="s">
        <v>20</v>
      </c>
      <c r="B6" s="23" t="s">
        <v>170</v>
      </c>
      <c r="C6" s="14">
        <v>4</v>
      </c>
      <c r="D6" s="21" t="s">
        <v>138</v>
      </c>
      <c r="E6" s="14" t="s">
        <v>147</v>
      </c>
      <c r="F6" s="14">
        <v>0.5</v>
      </c>
      <c r="G6" s="14">
        <v>0.1</v>
      </c>
      <c r="H6" s="14">
        <v>2</v>
      </c>
      <c r="I6" s="18">
        <v>3</v>
      </c>
      <c r="J6" s="16">
        <v>3</v>
      </c>
      <c r="K6" s="16" t="s">
        <v>164</v>
      </c>
      <c r="L6" s="16" t="s">
        <v>165</v>
      </c>
      <c r="M6" s="19"/>
    </row>
    <row r="7" spans="1:13" x14ac:dyDescent="0.2">
      <c r="A7" s="3" t="s">
        <v>22</v>
      </c>
      <c r="B7" s="23" t="s">
        <v>171</v>
      </c>
      <c r="C7" s="14">
        <v>3</v>
      </c>
      <c r="D7" s="21" t="s">
        <v>139</v>
      </c>
      <c r="E7" s="14" t="s">
        <v>148</v>
      </c>
      <c r="F7" s="14">
        <v>1E-3</v>
      </c>
      <c r="G7" s="14">
        <v>0.1</v>
      </c>
      <c r="H7" s="14">
        <v>2</v>
      </c>
      <c r="I7" s="18">
        <v>2</v>
      </c>
      <c r="J7" s="16">
        <v>2</v>
      </c>
      <c r="K7" s="16" t="s">
        <v>163</v>
      </c>
      <c r="L7" s="16" t="s">
        <v>163</v>
      </c>
      <c r="M7" s="19"/>
    </row>
    <row r="8" spans="1:13" x14ac:dyDescent="0.2">
      <c r="A8" s="3" t="s">
        <v>23</v>
      </c>
      <c r="B8" s="23" t="s">
        <v>170</v>
      </c>
      <c r="C8" s="14">
        <v>4</v>
      </c>
      <c r="D8" s="21" t="s">
        <v>140</v>
      </c>
      <c r="E8" s="14" t="s">
        <v>142</v>
      </c>
      <c r="F8" s="14">
        <v>0.5</v>
      </c>
      <c r="G8" s="14">
        <v>0.1</v>
      </c>
      <c r="H8" s="14">
        <v>2</v>
      </c>
      <c r="I8" s="18">
        <v>3</v>
      </c>
      <c r="J8" s="16">
        <v>3</v>
      </c>
      <c r="K8" s="16" t="s">
        <v>164</v>
      </c>
      <c r="L8" s="16" t="s">
        <v>165</v>
      </c>
      <c r="M8" s="19"/>
    </row>
    <row r="9" spans="1:13" x14ac:dyDescent="0.2">
      <c r="A9" s="3" t="s">
        <v>25</v>
      </c>
      <c r="B9" s="23" t="s">
        <v>171</v>
      </c>
      <c r="C9" s="14">
        <v>3</v>
      </c>
      <c r="D9" s="21" t="s">
        <v>141</v>
      </c>
      <c r="E9" s="14" t="s">
        <v>149</v>
      </c>
      <c r="F9" s="14">
        <v>1E-3</v>
      </c>
      <c r="G9" s="14">
        <v>0.1</v>
      </c>
      <c r="H9" s="14">
        <v>2</v>
      </c>
      <c r="I9" s="18">
        <v>2</v>
      </c>
      <c r="J9" s="16">
        <v>2</v>
      </c>
      <c r="K9" s="16" t="s">
        <v>163</v>
      </c>
      <c r="L9" s="16" t="s">
        <v>163</v>
      </c>
      <c r="M9" s="19"/>
    </row>
    <row r="10" spans="1:13" x14ac:dyDescent="0.2">
      <c r="A10" s="3" t="s">
        <v>26</v>
      </c>
      <c r="B10" s="23" t="s">
        <v>170</v>
      </c>
      <c r="C10" s="14">
        <v>4</v>
      </c>
      <c r="D10" s="21" t="s">
        <v>142</v>
      </c>
      <c r="E10" s="14" t="s">
        <v>150</v>
      </c>
      <c r="F10" s="14">
        <v>0.5</v>
      </c>
      <c r="G10" s="14">
        <v>0.1</v>
      </c>
      <c r="H10" s="14">
        <v>2</v>
      </c>
      <c r="I10" s="18">
        <v>3</v>
      </c>
      <c r="J10" s="16">
        <v>3</v>
      </c>
      <c r="K10" s="16" t="s">
        <v>164</v>
      </c>
      <c r="L10" s="16" t="s">
        <v>165</v>
      </c>
      <c r="M10" s="19"/>
    </row>
    <row r="11" spans="1:13" x14ac:dyDescent="0.2">
      <c r="A11" s="3" t="s">
        <v>28</v>
      </c>
      <c r="B11" s="23" t="s">
        <v>171</v>
      </c>
      <c r="C11" s="14">
        <v>2</v>
      </c>
      <c r="D11" s="21" t="s">
        <v>143</v>
      </c>
      <c r="E11" s="14" t="s">
        <v>151</v>
      </c>
      <c r="F11" s="14">
        <v>1E-3</v>
      </c>
      <c r="G11" s="14">
        <v>0.1</v>
      </c>
      <c r="H11" s="14">
        <v>2</v>
      </c>
      <c r="I11" s="18">
        <v>1</v>
      </c>
      <c r="J11" s="16">
        <v>1</v>
      </c>
      <c r="K11" s="16" t="s">
        <v>162</v>
      </c>
      <c r="L11" s="16" t="s">
        <v>168</v>
      </c>
      <c r="M11" s="19"/>
    </row>
    <row r="12" spans="1:13" x14ac:dyDescent="0.2">
      <c r="A12" s="3" t="s">
        <v>29</v>
      </c>
      <c r="B12" s="23" t="s">
        <v>170</v>
      </c>
      <c r="C12" s="14">
        <v>4</v>
      </c>
      <c r="D12" s="21" t="s">
        <v>144</v>
      </c>
      <c r="E12" s="14" t="s">
        <v>152</v>
      </c>
      <c r="F12" s="14">
        <v>0.5</v>
      </c>
      <c r="G12" s="14">
        <v>0.1</v>
      </c>
      <c r="H12" s="14">
        <v>2</v>
      </c>
      <c r="I12" s="18"/>
      <c r="J12" s="16"/>
      <c r="K12" s="16" t="s">
        <v>164</v>
      </c>
      <c r="L12" s="16" t="s">
        <v>163</v>
      </c>
      <c r="M12" s="19"/>
    </row>
    <row r="13" spans="1:13" x14ac:dyDescent="0.2">
      <c r="A13" s="3" t="s">
        <v>31</v>
      </c>
      <c r="B13" s="23" t="s">
        <v>171</v>
      </c>
      <c r="C13" s="14">
        <v>1</v>
      </c>
      <c r="D13" s="21" t="s">
        <v>145</v>
      </c>
      <c r="E13" s="14" t="s">
        <v>153</v>
      </c>
      <c r="F13" s="14">
        <v>1E-3</v>
      </c>
      <c r="G13" s="14">
        <v>0.1</v>
      </c>
      <c r="H13" s="14">
        <v>2</v>
      </c>
      <c r="I13" s="18">
        <v>1</v>
      </c>
      <c r="J13" s="16">
        <v>1</v>
      </c>
      <c r="K13" s="16" t="s">
        <v>157</v>
      </c>
      <c r="L13" s="16" t="s">
        <v>168</v>
      </c>
      <c r="M13" s="19"/>
    </row>
    <row r="14" spans="1:13" x14ac:dyDescent="0.2">
      <c r="A14" s="3" t="s">
        <v>132</v>
      </c>
      <c r="B14" s="23" t="s">
        <v>170</v>
      </c>
      <c r="C14" s="14">
        <v>1</v>
      </c>
      <c r="D14" s="21" t="s">
        <v>146</v>
      </c>
      <c r="E14" s="14">
        <v>80</v>
      </c>
      <c r="F14" s="14">
        <v>5</v>
      </c>
      <c r="G14" s="14">
        <v>0.2</v>
      </c>
      <c r="H14" s="14">
        <v>5</v>
      </c>
      <c r="I14" s="18">
        <v>2</v>
      </c>
      <c r="J14" s="16">
        <v>2</v>
      </c>
      <c r="K14" s="16">
        <v>1</v>
      </c>
      <c r="L14" s="16"/>
      <c r="M14" s="19"/>
    </row>
    <row r="15" spans="1:13" x14ac:dyDescent="0.2">
      <c r="A15" s="3" t="s">
        <v>133</v>
      </c>
      <c r="B15" s="23" t="s">
        <v>170</v>
      </c>
      <c r="C15" s="14">
        <v>1</v>
      </c>
      <c r="D15" s="21">
        <v>-15</v>
      </c>
      <c r="E15" s="14">
        <v>-10</v>
      </c>
      <c r="F15" s="14">
        <v>2</v>
      </c>
      <c r="G15" s="14">
        <v>0.1</v>
      </c>
      <c r="H15" s="14">
        <v>5</v>
      </c>
      <c r="I15" s="18" t="s">
        <v>157</v>
      </c>
      <c r="J15" s="16">
        <v>2</v>
      </c>
      <c r="K15" s="16">
        <v>2</v>
      </c>
      <c r="L15" s="16"/>
      <c r="M15" s="19"/>
    </row>
    <row r="16" spans="1:13" x14ac:dyDescent="0.2">
      <c r="A16" s="3" t="s">
        <v>134</v>
      </c>
      <c r="B16" s="23" t="s">
        <v>170</v>
      </c>
      <c r="C16" s="14">
        <v>1</v>
      </c>
      <c r="D16" s="21">
        <v>180</v>
      </c>
      <c r="E16" s="14">
        <v>220</v>
      </c>
      <c r="F16" s="14">
        <v>0.5</v>
      </c>
      <c r="G16" s="14">
        <v>0.1</v>
      </c>
      <c r="H16" s="14">
        <v>0.5</v>
      </c>
      <c r="I16" s="18" t="s">
        <v>156</v>
      </c>
      <c r="J16" s="16">
        <v>4</v>
      </c>
      <c r="K16" s="16" t="s">
        <v>156</v>
      </c>
      <c r="L16" s="16"/>
      <c r="M16" s="19"/>
    </row>
    <row r="17" spans="1:13" x14ac:dyDescent="0.2">
      <c r="A17" s="55" t="s">
        <v>394</v>
      </c>
      <c r="B17" s="23" t="s">
        <v>170</v>
      </c>
      <c r="C17" s="14">
        <v>1</v>
      </c>
      <c r="D17" s="21">
        <v>180</v>
      </c>
      <c r="E17" s="14">
        <v>220</v>
      </c>
      <c r="F17" s="14">
        <v>0.5</v>
      </c>
      <c r="G17" s="14" t="s">
        <v>395</v>
      </c>
      <c r="H17" s="14">
        <v>0.5</v>
      </c>
      <c r="I17" s="18"/>
      <c r="J17" s="16"/>
      <c r="K17" s="16"/>
      <c r="L17" s="16"/>
      <c r="M17" s="19"/>
    </row>
    <row r="18" spans="1:13" x14ac:dyDescent="0.2">
      <c r="A18" s="3" t="s">
        <v>172</v>
      </c>
      <c r="D18" s="22"/>
      <c r="E18" s="12"/>
      <c r="F18" s="12"/>
      <c r="G18" s="12"/>
      <c r="H18" s="12"/>
      <c r="I18" s="19"/>
      <c r="M18" s="19"/>
    </row>
    <row r="19" spans="1:13" x14ac:dyDescent="0.2">
      <c r="A19" s="3" t="s">
        <v>310</v>
      </c>
      <c r="D19" s="21">
        <v>2.7</v>
      </c>
      <c r="E19" s="21">
        <v>2.72</v>
      </c>
      <c r="I19" s="19"/>
      <c r="M19" s="19"/>
    </row>
    <row r="20" spans="1:13" x14ac:dyDescent="0.2">
      <c r="D20" s="19"/>
      <c r="E20" s="19"/>
      <c r="I20" s="19"/>
      <c r="M20" s="19"/>
    </row>
    <row r="21" spans="1:13" x14ac:dyDescent="0.2">
      <c r="D21" s="19"/>
      <c r="I21" s="19"/>
      <c r="M21" s="19"/>
    </row>
    <row r="22" spans="1:13" x14ac:dyDescent="0.2">
      <c r="A22" t="s">
        <v>287</v>
      </c>
    </row>
    <row r="23" spans="1:13" x14ac:dyDescent="0.2">
      <c r="A23" s="38" t="s">
        <v>288</v>
      </c>
      <c r="B23" s="38" t="s">
        <v>289</v>
      </c>
      <c r="C23" s="38" t="s">
        <v>291</v>
      </c>
      <c r="D23" s="38" t="s">
        <v>28</v>
      </c>
      <c r="E23" s="38" t="s">
        <v>285</v>
      </c>
      <c r="F23" s="38" t="s">
        <v>132</v>
      </c>
      <c r="G23" s="38" t="s">
        <v>134</v>
      </c>
      <c r="H23" s="39" t="s">
        <v>292</v>
      </c>
      <c r="I23" s="39" t="s">
        <v>293</v>
      </c>
    </row>
    <row r="24" spans="1:13" x14ac:dyDescent="0.2">
      <c r="A24" s="40">
        <v>45468.709421296298</v>
      </c>
      <c r="B24" s="14" t="s">
        <v>290</v>
      </c>
      <c r="C24" s="14">
        <v>35.9</v>
      </c>
      <c r="D24" s="14">
        <v>0.01</v>
      </c>
      <c r="E24" s="14">
        <v>0.01</v>
      </c>
      <c r="F24" s="14" t="s">
        <v>286</v>
      </c>
      <c r="G24" s="14" t="s">
        <v>286</v>
      </c>
      <c r="H24" s="14">
        <v>-0.4</v>
      </c>
      <c r="I24" s="14" t="s">
        <v>294</v>
      </c>
    </row>
    <row r="27" spans="1:13" x14ac:dyDescent="0.2">
      <c r="A27" t="s">
        <v>392</v>
      </c>
    </row>
    <row r="28" spans="1:13" x14ac:dyDescent="0.2">
      <c r="A28" t="s">
        <v>393</v>
      </c>
    </row>
  </sheetData>
  <mergeCells count="4">
    <mergeCell ref="I3:L3"/>
    <mergeCell ref="D3:H3"/>
    <mergeCell ref="A3:C3"/>
    <mergeCell ref="A1:C1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3e56f-7e91-4615-a50b-2c846edf9310" xsi:nil="true"/>
    <lcf76f155ced4ddcb4097134ff3c332f xmlns="592d3804-afe4-4f36-a41a-bf2abbb6d3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1343112BBDF4FB661479EE91D27C7" ma:contentTypeVersion="11" ma:contentTypeDescription="Create a new document." ma:contentTypeScope="" ma:versionID="26805a1b718ff78340340eb55c761be2">
  <xsd:schema xmlns:xsd="http://www.w3.org/2001/XMLSchema" xmlns:xs="http://www.w3.org/2001/XMLSchema" xmlns:p="http://schemas.microsoft.com/office/2006/metadata/properties" xmlns:ns2="592d3804-afe4-4f36-a41a-bf2abbb6d3b0" xmlns:ns3="63f3e56f-7e91-4615-a50b-2c846edf9310" targetNamespace="http://schemas.microsoft.com/office/2006/metadata/properties" ma:root="true" ma:fieldsID="dbcd4da0e398d357408a245b9519e57c" ns2:_="" ns3:_="">
    <xsd:import namespace="592d3804-afe4-4f36-a41a-bf2abbb6d3b0"/>
    <xsd:import namespace="63f3e56f-7e91-4615-a50b-2c846edf93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d3804-afe4-4f36-a41a-bf2abbb6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354e7d8-0354-4d30-9ae3-65c479a624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3e56f-7e91-4615-a50b-2c846edf931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e330814-59e5-46ee-ad65-73abdcaed00d}" ma:internalName="TaxCatchAll" ma:showField="CatchAllData" ma:web="63f3e56f-7e91-4615-a50b-2c846edf93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65AEF3-4AC7-4FD8-B8EE-D4D2911124E0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63f3e56f-7e91-4615-a50b-2c846edf931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92d3804-afe4-4f36-a41a-bf2abbb6d3b0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079EEE4-7E3F-4630-9F87-4CFECD5168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2d3804-afe4-4f36-a41a-bf2abbb6d3b0"/>
    <ds:schemaRef ds:uri="63f3e56f-7e91-4615-a50b-2c846edf93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3F5662-10B0-4F5A-9441-87B9DECEAC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parameter</vt:lpstr>
      <vt:lpstr>writeback_test</vt:lpstr>
      <vt:lpstr>Bosch</vt:lpstr>
      <vt:lpstr>process_machine_man</vt:lpstr>
      <vt:lpstr>product</vt:lpstr>
      <vt:lpstr>material</vt:lpstr>
      <vt:lpstr>environment</vt:lpstr>
      <vt:lpstr>effect</vt:lpstr>
      <vt:lpstr>adjustment</vt:lpstr>
      <vt:lpstr>abnormal</vt:lpstr>
      <vt:lpstr>neo4j</vt:lpstr>
      <vt:lpstr>recipe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Yuanchen, Klein</dc:creator>
  <cp:keywords/>
  <dc:description/>
  <cp:lastModifiedBy>Microsoft Office User</cp:lastModifiedBy>
  <cp:revision/>
  <dcterms:created xsi:type="dcterms:W3CDTF">2024-02-01T05:34:17Z</dcterms:created>
  <dcterms:modified xsi:type="dcterms:W3CDTF">2024-10-17T07:07:26Z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0x010100F201343112BBDF4FB661479EE91D27C7</vt:lpwstr>
  </property>
  <property fmtid="{D5CDD505-2E9C-101B-9397-08002B2CF9AE}" pid="3" name="MediaServiceImageTags">
    <vt:lpwstr/>
  </property>
</Properties>
</file>