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dge/Desktop/PhD_Projekt/III_rat_PET_experiment/03_KETANSERIN_DATA/"/>
    </mc:Choice>
  </mc:AlternateContent>
  <xr:revisionPtr revIDLastSave="0" documentId="13_ncr:1_{F8C6DAC4-5E09-5744-9371-36EB2068315A}" xr6:coauthVersionLast="47" xr6:coauthVersionMax="47" xr10:uidLastSave="{00000000-0000-0000-0000-000000000000}"/>
  <bookViews>
    <workbookView xWindow="0" yWindow="900" windowWidth="21560" windowHeight="13340" activeTab="2" xr2:uid="{6DF30FAC-4217-4121-BCDA-9AF69B2E1098}"/>
  </bookViews>
  <sheets>
    <sheet name="Raw Data Paul" sheetId="1" r:id="rId1"/>
    <sheet name="Odense Samples" sheetId="2" r:id="rId2"/>
    <sheet name="Pivot Table of Samples" sheetId="4" r:id="rId3"/>
    <sheet name="Counter Efficacy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9" i="2" l="1"/>
  <c r="L4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K36" i="2" s="1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O8" i="3"/>
  <c r="O3" i="3"/>
  <c r="O4" i="3"/>
  <c r="O5" i="3"/>
  <c r="O2" i="3"/>
  <c r="N3" i="3"/>
  <c r="N4" i="3"/>
  <c r="N5" i="3"/>
  <c r="N2" i="3"/>
  <c r="K3" i="3"/>
  <c r="L3" i="3" s="1"/>
  <c r="K4" i="3"/>
  <c r="K5" i="3"/>
  <c r="L5" i="3" s="1"/>
  <c r="K2" i="3"/>
  <c r="F3" i="3"/>
  <c r="F4" i="3"/>
  <c r="F5" i="3"/>
  <c r="F2" i="3"/>
  <c r="D5" i="3"/>
  <c r="D4" i="3"/>
  <c r="D3" i="3"/>
  <c r="D2" i="3"/>
  <c r="L4" i="3"/>
  <c r="L2" i="3"/>
  <c r="I3" i="2"/>
  <c r="K3" i="2" s="1"/>
  <c r="I4" i="2"/>
  <c r="K4" i="2" s="1"/>
  <c r="I5" i="2"/>
  <c r="K5" i="2" s="1"/>
  <c r="I6" i="2"/>
  <c r="I7" i="2"/>
  <c r="I8" i="2"/>
  <c r="K8" i="2" s="1"/>
  <c r="I9" i="2"/>
  <c r="K9" i="2" s="1"/>
  <c r="L9" i="2" s="1"/>
  <c r="I10" i="2"/>
  <c r="K10" i="2" s="1"/>
  <c r="I11" i="2"/>
  <c r="K11" i="2" s="1"/>
  <c r="I12" i="2"/>
  <c r="I13" i="2"/>
  <c r="K13" i="2" s="1"/>
  <c r="I14" i="2"/>
  <c r="I15" i="2"/>
  <c r="K15" i="2" s="1"/>
  <c r="I16" i="2"/>
  <c r="K16" i="2" s="1"/>
  <c r="I17" i="2"/>
  <c r="K17" i="2" s="1"/>
  <c r="I18" i="2"/>
  <c r="K18" i="2" s="1"/>
  <c r="I19" i="2"/>
  <c r="I20" i="2"/>
  <c r="K20" i="2" s="1"/>
  <c r="I21" i="2"/>
  <c r="K21" i="2" s="1"/>
  <c r="N21" i="2" s="1"/>
  <c r="I22" i="2"/>
  <c r="K22" i="2" s="1"/>
  <c r="I23" i="2"/>
  <c r="K23" i="2" s="1"/>
  <c r="N23" i="2" s="1"/>
  <c r="I24" i="2"/>
  <c r="I25" i="2"/>
  <c r="K25" i="2" s="1"/>
  <c r="I26" i="2"/>
  <c r="K26" i="2" s="1"/>
  <c r="L26" i="2" s="1"/>
  <c r="I27" i="2"/>
  <c r="K27" i="2" s="1"/>
  <c r="I28" i="2"/>
  <c r="K28" i="2" s="1"/>
  <c r="I29" i="2"/>
  <c r="K29" i="2" s="1"/>
  <c r="I30" i="2"/>
  <c r="K30" i="2" s="1"/>
  <c r="I31" i="2"/>
  <c r="I32" i="2"/>
  <c r="K32" i="2" s="1"/>
  <c r="I33" i="2"/>
  <c r="K33" i="2" s="1"/>
  <c r="L33" i="2" s="1"/>
  <c r="I34" i="2"/>
  <c r="K34" i="2" s="1"/>
  <c r="I35" i="2"/>
  <c r="K35" i="2" s="1"/>
  <c r="I36" i="2"/>
  <c r="I37" i="2"/>
  <c r="K37" i="2" s="1"/>
  <c r="I38" i="2"/>
  <c r="I39" i="2"/>
  <c r="K39" i="2" s="1"/>
  <c r="I40" i="2"/>
  <c r="K40" i="2" s="1"/>
  <c r="I41" i="2"/>
  <c r="K41" i="2" s="1"/>
  <c r="I42" i="2"/>
  <c r="K42" i="2" s="1"/>
  <c r="I43" i="2"/>
  <c r="I44" i="2"/>
  <c r="K44" i="2" s="1"/>
  <c r="I45" i="2"/>
  <c r="K45" i="2" s="1"/>
  <c r="N45" i="2" s="1"/>
  <c r="I46" i="2"/>
  <c r="K46" i="2" s="1"/>
  <c r="I47" i="2"/>
  <c r="K47" i="2" s="1"/>
  <c r="I48" i="2"/>
  <c r="I49" i="2"/>
  <c r="K49" i="2" s="1"/>
  <c r="I50" i="2"/>
  <c r="I51" i="2"/>
  <c r="K51" i="2" s="1"/>
  <c r="I2" i="2"/>
  <c r="K2" i="2" s="1"/>
  <c r="G29" i="1"/>
  <c r="J29" i="1"/>
  <c r="L29" i="1"/>
  <c r="G28" i="1"/>
  <c r="J28" i="1"/>
  <c r="L28" i="1"/>
  <c r="E29" i="1"/>
  <c r="E28" i="1"/>
  <c r="K50" i="2" l="1"/>
  <c r="L50" i="2" s="1"/>
  <c r="K38" i="2"/>
  <c r="L38" i="2" s="1"/>
  <c r="K14" i="2"/>
  <c r="L14" i="2" s="1"/>
  <c r="N11" i="2"/>
  <c r="L11" i="2"/>
  <c r="N22" i="2"/>
  <c r="L22" i="2"/>
  <c r="N47" i="2"/>
  <c r="L47" i="2"/>
  <c r="N34" i="2"/>
  <c r="L34" i="2"/>
  <c r="N49" i="2"/>
  <c r="L37" i="2"/>
  <c r="N37" i="2"/>
  <c r="L25" i="2"/>
  <c r="O25" i="2" s="1"/>
  <c r="N25" i="2"/>
  <c r="N13" i="2"/>
  <c r="L13" i="2"/>
  <c r="N35" i="2"/>
  <c r="L35" i="2"/>
  <c r="N46" i="2"/>
  <c r="L46" i="2"/>
  <c r="N10" i="2"/>
  <c r="L10" i="2"/>
  <c r="K48" i="2"/>
  <c r="N48" i="2" s="1"/>
  <c r="L23" i="2"/>
  <c r="K43" i="2"/>
  <c r="K31" i="2"/>
  <c r="N31" i="2" s="1"/>
  <c r="K19" i="2"/>
  <c r="N19" i="2" s="1"/>
  <c r="K7" i="2"/>
  <c r="N7" i="2" s="1"/>
  <c r="K24" i="2"/>
  <c r="K6" i="2"/>
  <c r="L6" i="2" s="1"/>
  <c r="K12" i="2"/>
  <c r="N12" i="2"/>
  <c r="L12" i="2"/>
  <c r="O13" i="2" s="1"/>
  <c r="N44" i="2"/>
  <c r="L44" i="2"/>
  <c r="L19" i="2"/>
  <c r="N29" i="2"/>
  <c r="L29" i="2"/>
  <c r="N24" i="2"/>
  <c r="L24" i="2"/>
  <c r="L8" i="2"/>
  <c r="N8" i="2"/>
  <c r="N18" i="2"/>
  <c r="L18" i="2"/>
  <c r="N20" i="2"/>
  <c r="L20" i="2"/>
  <c r="N43" i="2"/>
  <c r="L43" i="2"/>
  <c r="N30" i="2"/>
  <c r="L30" i="2"/>
  <c r="N41" i="2"/>
  <c r="L41" i="2"/>
  <c r="N5" i="2"/>
  <c r="L5" i="2"/>
  <c r="N2" i="2"/>
  <c r="L2" i="2"/>
  <c r="N28" i="2"/>
  <c r="L28" i="2"/>
  <c r="N4" i="2"/>
  <c r="L4" i="2"/>
  <c r="N51" i="2"/>
  <c r="L51" i="2"/>
  <c r="N39" i="2"/>
  <c r="L39" i="2"/>
  <c r="O39" i="2" s="1"/>
  <c r="N15" i="2"/>
  <c r="L15" i="2"/>
  <c r="O15" i="2" s="1"/>
  <c r="N3" i="2"/>
  <c r="L3" i="2"/>
  <c r="O3" i="2" s="1"/>
  <c r="N36" i="2"/>
  <c r="L36" i="2"/>
  <c r="L32" i="2"/>
  <c r="O33" i="2" s="1"/>
  <c r="N32" i="2"/>
  <c r="N42" i="2"/>
  <c r="L42" i="2"/>
  <c r="O9" i="2"/>
  <c r="N17" i="2"/>
  <c r="L17" i="2"/>
  <c r="N40" i="2"/>
  <c r="L40" i="2"/>
  <c r="N16" i="2"/>
  <c r="L16" i="2"/>
  <c r="N27" i="2"/>
  <c r="L27" i="2"/>
  <c r="O27" i="2" s="1"/>
  <c r="O37" i="2"/>
  <c r="N50" i="2"/>
  <c r="N38" i="2"/>
  <c r="N26" i="2"/>
  <c r="N14" i="2"/>
  <c r="L45" i="2"/>
  <c r="O45" i="2" s="1"/>
  <c r="L21" i="2"/>
  <c r="N33" i="2"/>
  <c r="N9" i="2"/>
  <c r="N6" i="2" l="1"/>
  <c r="L7" i="2"/>
  <c r="L31" i="2"/>
  <c r="O31" i="2" s="1"/>
  <c r="O23" i="2"/>
  <c r="L48" i="2"/>
  <c r="O35" i="2"/>
  <c r="O47" i="2"/>
  <c r="O17" i="2"/>
  <c r="O5" i="2"/>
  <c r="O11" i="2"/>
  <c r="O21" i="2"/>
  <c r="O19" i="2"/>
  <c r="O41" i="2"/>
  <c r="O43" i="2"/>
  <c r="O29" i="2"/>
  <c r="O7" i="2"/>
</calcChain>
</file>

<file path=xl/sharedStrings.xml><?xml version="1.0" encoding="utf-8"?>
<sst xmlns="http://schemas.openxmlformats.org/spreadsheetml/2006/main" count="298" uniqueCount="136">
  <si>
    <t>Rat 1</t>
  </si>
  <si>
    <t xml:space="preserve"> </t>
  </si>
  <si>
    <t>Zurich</t>
  </si>
  <si>
    <t>Odenese</t>
  </si>
  <si>
    <t>cereb</t>
  </si>
  <si>
    <t>frontal</t>
  </si>
  <si>
    <t>Rat 2</t>
  </si>
  <si>
    <t>Rat 3</t>
  </si>
  <si>
    <t>Rat 4</t>
  </si>
  <si>
    <t>Rat 5</t>
  </si>
  <si>
    <t>Rat 6</t>
  </si>
  <si>
    <t>Rat 7</t>
  </si>
  <si>
    <t>Rat 8</t>
  </si>
  <si>
    <t>Rat 9</t>
  </si>
  <si>
    <t>Rat 10</t>
  </si>
  <si>
    <t>Rat 12</t>
  </si>
  <si>
    <t>Rat 13</t>
  </si>
  <si>
    <t>Rat 15</t>
  </si>
  <si>
    <t>Rat 16</t>
  </si>
  <si>
    <t>Rat 17</t>
  </si>
  <si>
    <t>Rat 18</t>
  </si>
  <si>
    <t>Rat 19</t>
  </si>
  <si>
    <t>Rat 20</t>
  </si>
  <si>
    <t>Rat 21</t>
  </si>
  <si>
    <t>Rat 22</t>
  </si>
  <si>
    <t>Rat 23</t>
  </si>
  <si>
    <t>Rat 24</t>
  </si>
  <si>
    <t>treatment</t>
  </si>
  <si>
    <t>Rat 11</t>
  </si>
  <si>
    <t>Rat 14</t>
  </si>
  <si>
    <t>Extra samples for Zürich</t>
  </si>
  <si>
    <t>Parietal cortex from control rat 18</t>
  </si>
  <si>
    <t>tube #49</t>
  </si>
  <si>
    <t>tube #50</t>
  </si>
  <si>
    <t>tube #1</t>
  </si>
  <si>
    <t>tube #2</t>
  </si>
  <si>
    <t>tube #3</t>
  </si>
  <si>
    <t>tube #4</t>
  </si>
  <si>
    <t>tube #5</t>
  </si>
  <si>
    <t>tube #6</t>
  </si>
  <si>
    <t>tube #7</t>
  </si>
  <si>
    <t>tube #8</t>
  </si>
  <si>
    <t>tube #9</t>
  </si>
  <si>
    <t>tube #10</t>
  </si>
  <si>
    <t>tube #11</t>
  </si>
  <si>
    <t>tube #12</t>
  </si>
  <si>
    <t>tube #13</t>
  </si>
  <si>
    <t>tube #14</t>
  </si>
  <si>
    <t>tube #15</t>
  </si>
  <si>
    <t>tube #16</t>
  </si>
  <si>
    <t>tube #17</t>
  </si>
  <si>
    <t>tube #18</t>
  </si>
  <si>
    <t>tube #19</t>
  </si>
  <si>
    <t>tube #20</t>
  </si>
  <si>
    <t>tube #21</t>
  </si>
  <si>
    <t>tube #22</t>
  </si>
  <si>
    <t>tube #23</t>
  </si>
  <si>
    <t>tube #24</t>
  </si>
  <si>
    <t>tube #25</t>
  </si>
  <si>
    <t>tube #26</t>
  </si>
  <si>
    <t>tube #27</t>
  </si>
  <si>
    <t>tube #28</t>
  </si>
  <si>
    <t>tube #29</t>
  </si>
  <si>
    <t>tube #30</t>
  </si>
  <si>
    <t>tube #31</t>
  </si>
  <si>
    <t>tube #32</t>
  </si>
  <si>
    <t>tube #33</t>
  </si>
  <si>
    <t>tube #34</t>
  </si>
  <si>
    <t>tube #35</t>
  </si>
  <si>
    <t>tube #36</t>
  </si>
  <si>
    <t>tube #37</t>
  </si>
  <si>
    <t>tube #38</t>
  </si>
  <si>
    <t>tube #39</t>
  </si>
  <si>
    <t>tube #40</t>
  </si>
  <si>
    <t>tube #41</t>
  </si>
  <si>
    <t>tube #42</t>
  </si>
  <si>
    <t>tube #43</t>
  </si>
  <si>
    <t>tube #44</t>
  </si>
  <si>
    <t>tube #45</t>
  </si>
  <si>
    <t>tube #46</t>
  </si>
  <si>
    <t>tube #47</t>
  </si>
  <si>
    <t>tube #48</t>
  </si>
  <si>
    <t>Day 1</t>
  </si>
  <si>
    <t>Day 2</t>
  </si>
  <si>
    <t>Day 3</t>
  </si>
  <si>
    <t xml:space="preserve">mean </t>
  </si>
  <si>
    <t>SD</t>
  </si>
  <si>
    <t>Odense</t>
  </si>
  <si>
    <t>Animal No</t>
  </si>
  <si>
    <t>Day</t>
  </si>
  <si>
    <t>Treatment</t>
  </si>
  <si>
    <t>Tube No</t>
  </si>
  <si>
    <t>FCOR</t>
  </si>
  <si>
    <t>CERE</t>
  </si>
  <si>
    <t>Weight (g)</t>
  </si>
  <si>
    <t>Region</t>
  </si>
  <si>
    <t>CPM</t>
  </si>
  <si>
    <t>Harmine + DMT</t>
  </si>
  <si>
    <t>DMT</t>
  </si>
  <si>
    <t>VEH</t>
  </si>
  <si>
    <t>Harmine</t>
  </si>
  <si>
    <t>CPM204</t>
  </si>
  <si>
    <t>Blank</t>
  </si>
  <si>
    <t>BLANK</t>
  </si>
  <si>
    <t>CPS</t>
  </si>
  <si>
    <t>efficacy</t>
  </si>
  <si>
    <t>Sample</t>
  </si>
  <si>
    <t>Dilution</t>
  </si>
  <si>
    <t>Original Concentration</t>
  </si>
  <si>
    <t>Production Day</t>
  </si>
  <si>
    <t>Test Day</t>
  </si>
  <si>
    <t>Days</t>
  </si>
  <si>
    <t>% Remaining</t>
  </si>
  <si>
    <t>Concentration on Test Day (MBq/mL)</t>
  </si>
  <si>
    <t>For counting (Bq)</t>
  </si>
  <si>
    <t>Volume from Stock (mL)</t>
  </si>
  <si>
    <t>Diluted to (mL)</t>
  </si>
  <si>
    <t>Diluted Concentration</t>
  </si>
  <si>
    <t>cps</t>
  </si>
  <si>
    <t>Efficacy</t>
  </si>
  <si>
    <t>Average</t>
  </si>
  <si>
    <t>Bq</t>
  </si>
  <si>
    <t>Bq/g</t>
  </si>
  <si>
    <t>Injected Dose</t>
  </si>
  <si>
    <t>%ID/g</t>
  </si>
  <si>
    <t>SBR (FCOR-CERE)/CERE</t>
  </si>
  <si>
    <t>Row Labels</t>
  </si>
  <si>
    <t>Grand Total</t>
  </si>
  <si>
    <t>Average of SBR (FCOR-CERE)/CERE</t>
  </si>
  <si>
    <t>Average of %ID/g</t>
  </si>
  <si>
    <t>Column Labels</t>
  </si>
  <si>
    <t>Total Average of SBR (FCOR-CERE)/CERE</t>
  </si>
  <si>
    <t>Total Average of %ID/g</t>
  </si>
  <si>
    <t>CERE Total</t>
  </si>
  <si>
    <t>FCOR Total</t>
  </si>
  <si>
    <t>Repeat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</si>
</sst>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3F36A690-6A77-4829-9775-B64E2CBCC1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ael Palner" refreshedDate="44657.67118553241" createdVersion="7" refreshedVersion="7" minRefreshableVersion="3" recordCount="51" xr:uid="{0CE6D598-00A1-4D85-89F5-77A670A92F43}">
  <cacheSource type="worksheet">
    <worksheetSource ref="A1:O1048576" sheet="Odense Samples"/>
  </cacheSource>
  <cacheFields count="15">
    <cacheField name="Animal No" numFmtId="0">
      <sharedItems containsString="0" containsBlank="1" containsNumber="1" containsInteger="1" minValue="0" maxValue="89" count="26"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0"/>
        <m/>
      </sharedItems>
    </cacheField>
    <cacheField name="Day" numFmtId="0">
      <sharedItems containsString="0" containsBlank="1" containsNumber="1" containsInteger="1" minValue="1" maxValue="3"/>
    </cacheField>
    <cacheField name="Treatment" numFmtId="0">
      <sharedItems containsBlank="1" count="6">
        <s v="Harmine + DMT"/>
        <s v="Harmine"/>
        <s v="VEH"/>
        <s v="DMT"/>
        <s v="Blank"/>
        <m/>
      </sharedItems>
    </cacheField>
    <cacheField name="Repeat No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Tube No" numFmtId="0">
      <sharedItems containsString="0" containsBlank="1" containsNumber="1" containsInteger="1" minValue="1" maxValue="50"/>
    </cacheField>
    <cacheField name="Region" numFmtId="0">
      <sharedItems containsBlank="1" count="4">
        <s v="CERE"/>
        <s v="FCOR"/>
        <s v="BLANK"/>
        <m/>
      </sharedItems>
    </cacheField>
    <cacheField name="Weight (g)" numFmtId="0">
      <sharedItems containsString="0" containsBlank="1" containsNumber="1" minValue="55" maxValue="131.4"/>
    </cacheField>
    <cacheField name="CPM204" numFmtId="0">
      <sharedItems containsString="0" containsBlank="1" containsNumber="1" containsInteger="1" minValue="3" maxValue="524"/>
    </cacheField>
    <cacheField name="CPS" numFmtId="2">
      <sharedItems containsString="0" containsBlank="1" containsNumber="1" minValue="0.05" maxValue="8.7333333333333325"/>
    </cacheField>
    <cacheField name="efficacy" numFmtId="2">
      <sharedItems containsString="0" containsBlank="1" containsNumber="1" minValue="0.29841747210520636" maxValue="0.29841747210520636"/>
    </cacheField>
    <cacheField name="Bq" numFmtId="2">
      <sharedItems containsString="0" containsBlank="1" containsNumber="1" minValue="0.16755051119249686" maxValue="29.265489288289452"/>
    </cacheField>
    <cacheField name="Bq/g" numFmtId="0">
      <sharedItems containsBlank="1" containsMixedTypes="1" containsNumber="1" minValue="2.1619420799031852" maxValue="341.19376824653909"/>
    </cacheField>
    <cacheField name="Injected Dose" numFmtId="0">
      <sharedItems containsString="0" containsBlank="1" containsNumber="1" containsInteger="1" minValue="300000" maxValue="300000"/>
    </cacheField>
    <cacheField name="%ID/g" numFmtId="0">
      <sharedItems containsBlank="1" containsMixedTypes="1" containsNumber="1" minValue="7.2064735996772841E-4" maxValue="0.1137312560821797"/>
    </cacheField>
    <cacheField name="SBR (FCOR-CERE)/CERE" numFmtId="0">
      <sharedItems containsString="0" containsBlank="1" containsNumber="1" minValue="-0.86526534859521342" maxValue="3.0987967914438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1"/>
    <x v="0"/>
    <x v="0"/>
    <n v="1"/>
    <x v="0"/>
    <n v="118.9"/>
    <n v="204"/>
    <n v="3.4"/>
    <n v="0.29841747210520636"/>
    <n v="11.393434761089786"/>
    <n v="95.823673348105842"/>
    <n v="300000"/>
    <n v="3.1941224449368616E-2"/>
    <m/>
  </r>
  <r>
    <x v="0"/>
    <n v="1"/>
    <x v="0"/>
    <x v="0"/>
    <n v="2"/>
    <x v="1"/>
    <n v="95.1"/>
    <n v="390"/>
    <n v="6.5"/>
    <n v="0.29841747210520636"/>
    <n v="21.781566455024592"/>
    <n v="229.0385536805951"/>
    <n v="300000"/>
    <n v="7.6346184560198371E-2"/>
    <n v="1.3902084493103242"/>
  </r>
  <r>
    <x v="1"/>
    <n v="1"/>
    <x v="0"/>
    <x v="1"/>
    <n v="3"/>
    <x v="0"/>
    <n v="131.4"/>
    <n v="204"/>
    <n v="3.4"/>
    <n v="0.29841747210520636"/>
    <n v="11.393434761089786"/>
    <n v="86.708027101139919"/>
    <n v="300000"/>
    <n v="2.8902675700379968E-2"/>
    <m/>
  </r>
  <r>
    <x v="1"/>
    <n v="1"/>
    <x v="0"/>
    <x v="1"/>
    <n v="4"/>
    <x v="1"/>
    <n v="113.4"/>
    <n v="524"/>
    <n v="8.7333333333333325"/>
    <n v="0.29841747210520636"/>
    <n v="29.265489288289452"/>
    <n v="258.07309778033027"/>
    <n v="300000"/>
    <n v="8.6024365926776758E-2"/>
    <n v="1.9763460939931532"/>
  </r>
  <r>
    <x v="2"/>
    <n v="1"/>
    <x v="1"/>
    <x v="0"/>
    <n v="5"/>
    <x v="0"/>
    <n v="103.3"/>
    <n v="150"/>
    <n v="2.5"/>
    <n v="0.29841747210520636"/>
    <n v="8.3775255596248428"/>
    <n v="81.098988960550273"/>
    <n v="300000"/>
    <n v="2.7032996320183418E-2"/>
    <m/>
  </r>
  <r>
    <x v="2"/>
    <n v="1"/>
    <x v="1"/>
    <x v="0"/>
    <n v="6"/>
    <x v="1"/>
    <n v="91.5"/>
    <n v="303"/>
    <n v="5.05"/>
    <n v="0.29841747210520636"/>
    <n v="16.922601630442184"/>
    <n v="184.94646590647196"/>
    <n v="300000"/>
    <n v="6.1648821968823993E-2"/>
    <n v="1.2805027322404372"/>
  </r>
  <r>
    <x v="3"/>
    <n v="1"/>
    <x v="1"/>
    <x v="1"/>
    <n v="7"/>
    <x v="0"/>
    <n v="120.4"/>
    <n v="168"/>
    <n v="2.8"/>
    <n v="0.29841747210520636"/>
    <n v="9.3828286267798244"/>
    <n v="77.930470322091566"/>
    <n v="300000"/>
    <n v="2.597682344069719E-2"/>
    <m/>
  </r>
  <r>
    <x v="3"/>
    <n v="1"/>
    <x v="1"/>
    <x v="1"/>
    <n v="8"/>
    <x v="1"/>
    <n v="75.8"/>
    <n v="281"/>
    <n v="4.6833333333333336"/>
    <n v="0.29841747210520636"/>
    <n v="15.693897881697207"/>
    <n v="207.04350767410565"/>
    <n v="300000"/>
    <n v="6.9014502558035221E-2"/>
    <n v="1.6567722075637648"/>
  </r>
  <r>
    <x v="4"/>
    <n v="1"/>
    <x v="2"/>
    <x v="0"/>
    <n v="9"/>
    <x v="0"/>
    <n v="107.7"/>
    <n v="127"/>
    <n v="2.1166666666666667"/>
    <n v="0.29841747210520636"/>
    <n v="7.0929716404823671"/>
    <n v="65.858603904200251"/>
    <n v="300000"/>
    <n v="2.1952867968066749E-2"/>
    <m/>
  </r>
  <r>
    <x v="4"/>
    <n v="1"/>
    <x v="2"/>
    <x v="0"/>
    <n v="10"/>
    <x v="1"/>
    <n v="90.7"/>
    <n v="240"/>
    <n v="4"/>
    <n v="0.29841747210520636"/>
    <n v="13.404040895399749"/>
    <n v="147.78435386328277"/>
    <n v="300000"/>
    <n v="4.9261451287760924E-2"/>
    <n v="1.2439642674213682"/>
  </r>
  <r>
    <x v="5"/>
    <n v="1"/>
    <x v="2"/>
    <x v="1"/>
    <n v="11"/>
    <x v="0"/>
    <n v="91"/>
    <n v="89"/>
    <n v="1.4833333333333334"/>
    <n v="0.29841747210520636"/>
    <n v="4.9706651653774072"/>
    <n v="54.622694125026456"/>
    <n v="300000"/>
    <n v="1.8207564708342151E-2"/>
    <m/>
  </r>
  <r>
    <x v="5"/>
    <n v="1"/>
    <x v="2"/>
    <x v="1"/>
    <n v="12"/>
    <x v="1"/>
    <n v="75.900000000000006"/>
    <n v="181"/>
    <n v="3.0166666666666666"/>
    <n v="0.29841747210520636"/>
    <n v="10.108880841947311"/>
    <n v="133.1868358622834"/>
    <n v="300000"/>
    <n v="4.4395611954094472E-2"/>
    <n v="1.4383058725999611"/>
  </r>
  <r>
    <x v="6"/>
    <n v="1"/>
    <x v="3"/>
    <x v="0"/>
    <n v="13"/>
    <x v="0"/>
    <n v="111.8"/>
    <n v="134"/>
    <n v="2.2333333333333334"/>
    <n v="0.29841747210520636"/>
    <n v="7.4839228332648604"/>
    <n v="66.940275789488908"/>
    <n v="300000"/>
    <n v="2.2313425263162972E-2"/>
    <m/>
  </r>
  <r>
    <x v="6"/>
    <n v="1"/>
    <x v="3"/>
    <x v="0"/>
    <n v="14"/>
    <x v="1"/>
    <n v="84.9"/>
    <n v="316"/>
    <n v="5.2666666666666666"/>
    <n v="0.29841747210520636"/>
    <n v="17.648653845609669"/>
    <n v="207.87578145594426"/>
    <n v="300000"/>
    <n v="6.9291927151981431E-2"/>
    <n v="2.1053917690698447"/>
  </r>
  <r>
    <x v="7"/>
    <n v="1"/>
    <x v="3"/>
    <x v="1"/>
    <n v="15"/>
    <x v="0"/>
    <n v="89.2"/>
    <n v="43"/>
    <n v="0.71666666666666667"/>
    <n v="0.29841747210520636"/>
    <n v="2.4015573270924553"/>
    <n v="26.923288420319004"/>
    <n v="300000"/>
    <n v="8.9744294734396685E-3"/>
    <m/>
  </r>
  <r>
    <x v="7"/>
    <n v="1"/>
    <x v="3"/>
    <x v="1"/>
    <n v="16"/>
    <x v="1"/>
    <n v="87.6"/>
    <n v="156"/>
    <n v="2.6"/>
    <n v="0.29841747210520636"/>
    <n v="8.7126265820098379"/>
    <n v="99.459207557189927"/>
    <n v="300000"/>
    <n v="3.315306918572998E-2"/>
    <n v="2.6941701178719337"/>
  </r>
  <r>
    <x v="8"/>
    <n v="2"/>
    <x v="3"/>
    <x v="2"/>
    <n v="17"/>
    <x v="0"/>
    <n v="111.2"/>
    <n v="105"/>
    <n v="1.75"/>
    <n v="0.29841747210520636"/>
    <n v="5.8642678917373905"/>
    <n v="52.736222047998112"/>
    <n v="300000"/>
    <n v="1.7578740682666037E-2"/>
    <m/>
  </r>
  <r>
    <x v="8"/>
    <n v="2"/>
    <x v="3"/>
    <x v="2"/>
    <n v="18"/>
    <x v="1"/>
    <n v="74.2"/>
    <n v="249"/>
    <n v="4.1500000000000004"/>
    <n v="0.29841747210520636"/>
    <n v="13.906692428977241"/>
    <n v="187.42173084874986"/>
    <n v="300000"/>
    <n v="6.2473910282916614E-2"/>
    <n v="2.5539468617635732"/>
  </r>
  <r>
    <x v="9"/>
    <n v="2"/>
    <x v="3"/>
    <x v="3"/>
    <n v="19"/>
    <x v="0"/>
    <n v="116"/>
    <n v="161"/>
    <n v="2.6833333333333331"/>
    <n v="0.29841747210520636"/>
    <n v="8.9918774339973311"/>
    <n v="77.516184775839051"/>
    <n v="300000"/>
    <n v="2.5838728258613018E-2"/>
    <m/>
  </r>
  <r>
    <x v="9"/>
    <n v="2"/>
    <x v="3"/>
    <x v="3"/>
    <n v="20"/>
    <x v="1"/>
    <n v="67.7"/>
    <n v="265"/>
    <n v="4.416666666666667"/>
    <n v="0.29841747210520636"/>
    <n v="14.800295155337224"/>
    <n v="218.61588117189402"/>
    <n v="300000"/>
    <n v="7.2871960390631346E-2"/>
    <n v="1.820261108103894"/>
  </r>
  <r>
    <x v="10"/>
    <n v="2"/>
    <x v="2"/>
    <x v="2"/>
    <n v="21"/>
    <x v="0"/>
    <n v="106"/>
    <n v="121"/>
    <n v="2.0166666666666666"/>
    <n v="0.29841747210520636"/>
    <n v="6.7578706180973738"/>
    <n v="63.753496397145035"/>
    <n v="300000"/>
    <n v="2.1251165465715011E-2"/>
    <m/>
  </r>
  <r>
    <x v="10"/>
    <n v="2"/>
    <x v="2"/>
    <x v="2"/>
    <n v="22"/>
    <x v="1"/>
    <n v="68.3"/>
    <n v="230"/>
    <n v="3.8333333333333335"/>
    <n v="0.29841747210520636"/>
    <n v="12.845539191424761"/>
    <n v="188.0752443839643"/>
    <n v="300000"/>
    <n v="6.2691748127988098E-2"/>
    <n v="1.9500381157508808"/>
  </r>
  <r>
    <x v="11"/>
    <n v="2"/>
    <x v="2"/>
    <x v="3"/>
    <n v="23"/>
    <x v="0"/>
    <n v="98"/>
    <n v="181"/>
    <n v="3.0166666666666666"/>
    <n v="0.29841747210520636"/>
    <n v="10.108880841947311"/>
    <n v="103.15184532599297"/>
    <n v="300000"/>
    <n v="3.4383948441997658E-2"/>
    <m/>
  </r>
  <r>
    <x v="11"/>
    <n v="2"/>
    <x v="2"/>
    <x v="3"/>
    <n v="24"/>
    <x v="1"/>
    <n v="55"/>
    <n v="336"/>
    <n v="5.6"/>
    <n v="0.29841747210520636"/>
    <n v="18.765657253559649"/>
    <n v="341.19376824653909"/>
    <n v="300000"/>
    <n v="0.1137312560821797"/>
    <n v="2.3076845806127579"/>
  </r>
  <r>
    <x v="12"/>
    <n v="2"/>
    <x v="0"/>
    <x v="2"/>
    <n v="25"/>
    <x v="0"/>
    <n v="128.6"/>
    <n v="188"/>
    <n v="3.1333333333333333"/>
    <n v="0.29841747210520636"/>
    <n v="10.499832034729804"/>
    <n v="81.647216444244208"/>
    <n v="300000"/>
    <n v="2.7215738814748071E-2"/>
    <m/>
  </r>
  <r>
    <x v="12"/>
    <n v="2"/>
    <x v="0"/>
    <x v="2"/>
    <n v="26"/>
    <x v="1"/>
    <n v="76.900000000000006"/>
    <n v="434"/>
    <n v="7.2333333333333334"/>
    <n v="0.29841747210520636"/>
    <n v="24.238973952514549"/>
    <n v="315.20122174921386"/>
    <n v="300000"/>
    <n v="0.10506707391640462"/>
    <n v="2.8605262429792759"/>
  </r>
  <r>
    <x v="13"/>
    <n v="2"/>
    <x v="0"/>
    <x v="3"/>
    <n v="27"/>
    <x v="0"/>
    <n v="88.9"/>
    <n v="86"/>
    <n v="1.4333333333333333"/>
    <n v="0.29841747210520636"/>
    <n v="4.8031146541849106"/>
    <n v="54.028286323789764"/>
    <n v="300000"/>
    <n v="1.8009428774596589E-2"/>
    <m/>
  </r>
  <r>
    <x v="13"/>
    <n v="2"/>
    <x v="0"/>
    <x v="3"/>
    <n v="28"/>
    <x v="1"/>
    <n v="60.3"/>
    <n v="239"/>
    <n v="3.9833333333333334"/>
    <n v="0.29841747210520636"/>
    <n v="13.348190725002251"/>
    <n v="221.36303026537729"/>
    <n v="300000"/>
    <n v="7.3787676755125764E-2"/>
    <n v="3.0971691927957115"/>
  </r>
  <r>
    <x v="14"/>
    <n v="2"/>
    <x v="1"/>
    <x v="2"/>
    <n v="29"/>
    <x v="0"/>
    <n v="112.3"/>
    <n v="142"/>
    <n v="2.3666666666666667"/>
    <n v="0.29841747210520636"/>
    <n v="7.930724196444852"/>
    <n v="70.620874411797445"/>
    <n v="300000"/>
    <n v="2.3540291470599144E-2"/>
    <m/>
  </r>
  <r>
    <x v="14"/>
    <n v="2"/>
    <x v="1"/>
    <x v="2"/>
    <n v="30"/>
    <x v="1"/>
    <n v="104.2"/>
    <n v="384"/>
    <n v="6.4"/>
    <n v="0.29841747210520636"/>
    <n v="21.446465432639599"/>
    <n v="205.82020568752014"/>
    <n v="300000"/>
    <n v="6.8606735229173377E-2"/>
    <n v="1.9144386472385171"/>
  </r>
  <r>
    <x v="15"/>
    <n v="2"/>
    <x v="1"/>
    <x v="3"/>
    <n v="31"/>
    <x v="0"/>
    <n v="107.9"/>
    <n v="31"/>
    <n v="0.51666666666666672"/>
    <n v="0.29841747210520636"/>
    <n v="1.7313552823224678"/>
    <n v="16.045924766658644"/>
    <n v="300000"/>
    <n v="5.3486415888862144E-3"/>
    <m/>
  </r>
  <r>
    <x v="15"/>
    <n v="2"/>
    <x v="1"/>
    <x v="3"/>
    <n v="32"/>
    <x v="1"/>
    <n v="77.5"/>
    <n v="3"/>
    <n v="0.05"/>
    <n v="0.29841747210520636"/>
    <n v="0.16755051119249686"/>
    <n v="2.1619420799031852"/>
    <n v="300000"/>
    <n v="7.2064735996772841E-4"/>
    <n v="-0.86526534859521342"/>
  </r>
  <r>
    <x v="16"/>
    <n v="3"/>
    <x v="2"/>
    <x v="4"/>
    <n v="33"/>
    <x v="0"/>
    <n v="98.9"/>
    <n v="44"/>
    <n v="0.73333333333333328"/>
    <n v="0.29841747210520636"/>
    <n v="2.457407497489954"/>
    <n v="24.847396334579919"/>
    <n v="300000"/>
    <n v="8.2824654448599728E-3"/>
    <m/>
  </r>
  <r>
    <x v="16"/>
    <n v="3"/>
    <x v="2"/>
    <x v="4"/>
    <n v="34"/>
    <x v="1"/>
    <n v="68"/>
    <n v="124"/>
    <n v="2.0666666666666669"/>
    <n v="0.29841747210520636"/>
    <n v="6.9254211292898713"/>
    <n v="101.84442837190987"/>
    <n v="300000"/>
    <n v="3.3948142790636619E-2"/>
    <n v="3.0987967914438506"/>
  </r>
  <r>
    <x v="17"/>
    <n v="3"/>
    <x v="2"/>
    <x v="5"/>
    <n v="35"/>
    <x v="0"/>
    <n v="73.599999999999994"/>
    <n v="48"/>
    <n v="0.8"/>
    <n v="0.29841747210520636"/>
    <n v="2.6808081790799498"/>
    <n v="36.424024172281925"/>
    <n v="300000"/>
    <n v="1.2141341390760641E-2"/>
    <m/>
  </r>
  <r>
    <x v="17"/>
    <n v="3"/>
    <x v="2"/>
    <x v="5"/>
    <n v="36"/>
    <x v="1"/>
    <n v="73.3"/>
    <n v="108"/>
    <n v="1.8"/>
    <n v="0.29841747210520636"/>
    <n v="6.0318184029298871"/>
    <n v="82.2894734369698"/>
    <n v="300000"/>
    <n v="2.7429824478989933E-2"/>
    <n v="1.2592087312414733"/>
  </r>
  <r>
    <x v="18"/>
    <n v="3"/>
    <x v="1"/>
    <x v="4"/>
    <n v="37"/>
    <x v="0"/>
    <n v="86.5"/>
    <n v="27"/>
    <n v="0.45"/>
    <n v="0.29841747210520636"/>
    <n v="1.5079546007324718"/>
    <n v="17.433001164537249"/>
    <n v="300000"/>
    <n v="5.811000388179082E-3"/>
    <m/>
  </r>
  <r>
    <x v="18"/>
    <n v="3"/>
    <x v="1"/>
    <x v="4"/>
    <n v="38"/>
    <x v="1"/>
    <n v="78.3"/>
    <n v="76"/>
    <n v="1.2666666666666666"/>
    <n v="0.29841747210520636"/>
    <n v="4.2446129502099206"/>
    <n v="54.209616222348927"/>
    <n v="300000"/>
    <n v="1.8069872074116308E-2"/>
    <n v="2.1095974646421647"/>
  </r>
  <r>
    <x v="19"/>
    <n v="3"/>
    <x v="1"/>
    <x v="5"/>
    <n v="39"/>
    <x v="0"/>
    <n v="117.1"/>
    <n v="38"/>
    <n v="0.6333333333333333"/>
    <n v="0.29841747210520636"/>
    <n v="2.1223064751049603"/>
    <n v="18.123881085439457"/>
    <n v="300000"/>
    <n v="6.0412936951464852E-3"/>
    <m/>
  </r>
  <r>
    <x v="19"/>
    <n v="3"/>
    <x v="1"/>
    <x v="5"/>
    <n v="40"/>
    <x v="1"/>
    <n v="64.900000000000006"/>
    <n v="55"/>
    <n v="0.91666666666666663"/>
    <n v="0.29841747210520636"/>
    <n v="3.0717593718624423"/>
    <n v="47.330652879236396"/>
    <n v="300000"/>
    <n v="1.5776884293078799E-2"/>
    <n v="1.6115075825156104"/>
  </r>
  <r>
    <x v="20"/>
    <n v="3"/>
    <x v="0"/>
    <x v="4"/>
    <n v="41"/>
    <x v="0"/>
    <n v="112.6"/>
    <n v="51"/>
    <n v="0.85"/>
    <n v="0.29841747210520636"/>
    <n v="2.8483586902724465"/>
    <n v="25.296258350554588"/>
    <n v="300000"/>
    <n v="8.4320861168515285E-3"/>
    <m/>
  </r>
  <r>
    <x v="20"/>
    <n v="3"/>
    <x v="0"/>
    <x v="4"/>
    <n v="42"/>
    <x v="1"/>
    <n v="64.599999999999994"/>
    <n v="90"/>
    <n v="1.5"/>
    <n v="0.29841747210520636"/>
    <n v="5.0265153357749064"/>
    <n v="77.809834919116213"/>
    <n v="300000"/>
    <n v="2.5936611639705402E-2"/>
    <n v="2.07594245128392"/>
  </r>
  <r>
    <x v="21"/>
    <n v="3"/>
    <x v="0"/>
    <x v="5"/>
    <n v="43"/>
    <x v="0"/>
    <n v="107.2"/>
    <n v="46"/>
    <n v="0.76666666666666672"/>
    <n v="0.29841747210520636"/>
    <n v="2.5691078382849519"/>
    <n v="23.965558192956639"/>
    <n v="300000"/>
    <n v="7.9885193976522145E-3"/>
    <m/>
  </r>
  <r>
    <x v="21"/>
    <n v="3"/>
    <x v="0"/>
    <x v="5"/>
    <n v="44"/>
    <x v="1"/>
    <n v="64.099999999999994"/>
    <n v="91"/>
    <n v="1.5166666666666666"/>
    <n v="0.29841747210520636"/>
    <n v="5.0823655061724047"/>
    <n v="79.288073419226293"/>
    <n v="300000"/>
    <n v="2.6429357806408767E-2"/>
    <n v="2.3084175540934688"/>
  </r>
  <r>
    <x v="22"/>
    <n v="3"/>
    <x v="3"/>
    <x v="4"/>
    <n v="45"/>
    <x v="0"/>
    <n v="101.2"/>
    <n v="38"/>
    <n v="0.6333333333333333"/>
    <n v="0.29841747210520636"/>
    <n v="2.1223064751049603"/>
    <n v="20.971407856768383"/>
    <n v="300000"/>
    <n v="6.990469285589461E-3"/>
    <m/>
  </r>
  <r>
    <x v="22"/>
    <n v="3"/>
    <x v="3"/>
    <x v="4"/>
    <n v="46"/>
    <x v="1"/>
    <n v="81.599999999999994"/>
    <n v="85"/>
    <n v="1.4166666666666667"/>
    <n v="0.29841747210520636"/>
    <n v="4.7472644837874114"/>
    <n v="58.177260830728088"/>
    <n v="300000"/>
    <n v="1.9392420276909364E-2"/>
    <n v="1.7741228070175443"/>
  </r>
  <r>
    <x v="23"/>
    <n v="3"/>
    <x v="3"/>
    <x v="5"/>
    <n v="47"/>
    <x v="0"/>
    <n v="127.3"/>
    <n v="58"/>
    <n v="0.96666666666666667"/>
    <n v="0.29841747210520636"/>
    <n v="3.2393098830549394"/>
    <n v="25.446267738059227"/>
    <n v="300000"/>
    <n v="8.4820892460197427E-3"/>
    <m/>
  </r>
  <r>
    <x v="23"/>
    <n v="3"/>
    <x v="3"/>
    <x v="5"/>
    <n v="48"/>
    <x v="1"/>
    <n v="87.4"/>
    <n v="118"/>
    <n v="1.9666666666666666"/>
    <n v="0.29841747210520636"/>
    <n v="6.5903201069048762"/>
    <n v="75.404120216302928"/>
    <n v="300000"/>
    <n v="2.5134706738767644E-2"/>
    <n v="1.9632683658170909"/>
  </r>
  <r>
    <x v="24"/>
    <n v="3"/>
    <x v="4"/>
    <x v="6"/>
    <n v="49"/>
    <x v="2"/>
    <m/>
    <n v="6"/>
    <n v="0.1"/>
    <n v="0.29841747210520636"/>
    <n v="0.33510102238499373"/>
    <e v="#DIV/0!"/>
    <n v="300000"/>
    <e v="#DIV/0!"/>
    <m/>
  </r>
  <r>
    <x v="24"/>
    <n v="3"/>
    <x v="4"/>
    <x v="6"/>
    <n v="50"/>
    <x v="2"/>
    <m/>
    <n v="11"/>
    <n v="0.18333333333333332"/>
    <n v="0.29841747210520636"/>
    <n v="0.6143518743724885"/>
    <e v="#DIV/0!"/>
    <n v="300000"/>
    <e v="#DIV/0!"/>
    <m/>
  </r>
  <r>
    <x v="25"/>
    <m/>
    <x v="5"/>
    <x v="6"/>
    <m/>
    <x v="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7E05C-E0B1-4492-BDBA-8703BF67AE5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AE9" firstHeaderRow="1" firstDataRow="4" firstDataCol="1"/>
  <pivotFields count="15">
    <pivotField showAll="0">
      <items count="27"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t="default"/>
      </items>
    </pivotField>
    <pivotField showAll="0"/>
    <pivotField axis="axisRow" showAll="0">
      <items count="7">
        <item x="4"/>
        <item x="3"/>
        <item x="1"/>
        <item x="0"/>
        <item x="2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3">
    <field x="-2"/>
    <field x="5"/>
    <field x="3"/>
  </colFields>
  <colItems count="30">
    <i>
      <x/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i="1">
      <x v="1"/>
      <x v="1"/>
      <x/>
    </i>
    <i r="2" i="1">
      <x v="1"/>
    </i>
    <i r="2" i="1">
      <x v="2"/>
    </i>
    <i r="2" i="1">
      <x v="3"/>
    </i>
    <i r="2" i="1">
      <x v="4"/>
    </i>
    <i r="2" i="1">
      <x v="5"/>
    </i>
    <i t="default" r="1" i="1">
      <x v="1"/>
    </i>
    <i r="1" i="1">
      <x v="2"/>
      <x/>
    </i>
    <i r="2" i="1">
      <x v="1"/>
    </i>
    <i r="2" i="1">
      <x v="2"/>
    </i>
    <i r="2" i="1">
      <x v="3"/>
    </i>
    <i r="2" i="1">
      <x v="4"/>
    </i>
    <i r="2" i="1">
      <x v="5"/>
    </i>
    <i t="default" r="1" i="1">
      <x v="2"/>
    </i>
    <i t="grand">
      <x/>
    </i>
    <i t="grand" i="1">
      <x/>
    </i>
  </colItems>
  <dataFields count="2">
    <dataField name="Average of SBR (FCOR-CERE)/CERE" fld="14" subtotal="average" baseField="2" baseItem="0"/>
    <dataField name="Average of %ID/g" fld="1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49C3-E8BD-46EC-9497-DCE68A8293EF}">
  <dimension ref="A1:Q29"/>
  <sheetViews>
    <sheetView workbookViewId="0">
      <selection activeCell="N12" sqref="N12"/>
    </sheetView>
  </sheetViews>
  <sheetFormatPr baseColWidth="10" defaultColWidth="8.83203125" defaultRowHeight="15" x14ac:dyDescent="0.2"/>
  <sheetData>
    <row r="1" spans="1:17" ht="16" x14ac:dyDescent="0.2">
      <c r="A1" s="1"/>
      <c r="B1" s="1"/>
      <c r="C1" s="1"/>
      <c r="D1" s="1"/>
      <c r="E1" s="1" t="s">
        <v>2</v>
      </c>
      <c r="F1" s="1"/>
      <c r="G1" s="1" t="s">
        <v>2</v>
      </c>
      <c r="H1" s="1"/>
      <c r="I1" s="1"/>
      <c r="J1" s="1" t="s">
        <v>3</v>
      </c>
      <c r="K1" s="1"/>
      <c r="L1" s="1" t="s">
        <v>87</v>
      </c>
      <c r="M1" s="1"/>
      <c r="N1" s="1"/>
      <c r="O1" s="1"/>
      <c r="P1" s="1"/>
      <c r="Q1" s="1"/>
    </row>
    <row r="2" spans="1:17" ht="16" x14ac:dyDescent="0.2">
      <c r="A2" s="1"/>
      <c r="B2" s="1" t="s">
        <v>1</v>
      </c>
      <c r="C2" s="1" t="s">
        <v>27</v>
      </c>
      <c r="D2" s="1"/>
      <c r="E2" s="1" t="s">
        <v>4</v>
      </c>
      <c r="F2" s="1"/>
      <c r="G2" s="1" t="s">
        <v>5</v>
      </c>
      <c r="H2" s="1"/>
      <c r="I2" s="1"/>
      <c r="J2" s="1" t="s">
        <v>4</v>
      </c>
      <c r="K2" s="1"/>
      <c r="L2" s="1" t="s">
        <v>5</v>
      </c>
      <c r="M2" s="1"/>
      <c r="N2" s="1" t="s">
        <v>30</v>
      </c>
      <c r="O2" s="1"/>
      <c r="P2" s="1"/>
      <c r="Q2" s="1"/>
    </row>
    <row r="3" spans="1:17" ht="16" x14ac:dyDescent="0.2">
      <c r="A3" s="1" t="s">
        <v>82</v>
      </c>
      <c r="B3" s="1" t="s">
        <v>0</v>
      </c>
      <c r="C3" s="1"/>
      <c r="D3" s="1" t="s">
        <v>34</v>
      </c>
      <c r="E3" s="1">
        <v>95.2</v>
      </c>
      <c r="F3" s="1" t="s">
        <v>35</v>
      </c>
      <c r="G3" s="1">
        <v>98.3</v>
      </c>
      <c r="H3" s="1"/>
      <c r="I3" s="1" t="s">
        <v>34</v>
      </c>
      <c r="J3" s="1">
        <v>118.9</v>
      </c>
      <c r="K3" s="1" t="s">
        <v>35</v>
      </c>
      <c r="L3" s="1">
        <v>95.1</v>
      </c>
      <c r="M3" s="1"/>
      <c r="N3" s="1" t="s">
        <v>31</v>
      </c>
      <c r="O3" s="1"/>
      <c r="P3" s="1"/>
      <c r="Q3" s="1"/>
    </row>
    <row r="4" spans="1:17" ht="16" x14ac:dyDescent="0.2">
      <c r="A4" s="1"/>
      <c r="B4" s="1" t="s">
        <v>6</v>
      </c>
      <c r="C4" s="1"/>
      <c r="D4" s="1" t="s">
        <v>36</v>
      </c>
      <c r="E4" s="1">
        <v>113.6</v>
      </c>
      <c r="F4" s="1" t="s">
        <v>37</v>
      </c>
      <c r="G4" s="1">
        <v>116.5</v>
      </c>
      <c r="H4" s="1"/>
      <c r="I4" s="1" t="s">
        <v>36</v>
      </c>
      <c r="J4" s="1">
        <v>131.4</v>
      </c>
      <c r="K4" s="1" t="s">
        <v>37</v>
      </c>
      <c r="L4" s="1">
        <v>113.4</v>
      </c>
      <c r="M4" s="1"/>
      <c r="N4" s="1" t="s">
        <v>32</v>
      </c>
      <c r="O4" s="1">
        <v>130.69999999999999</v>
      </c>
      <c r="P4" s="1"/>
      <c r="Q4" s="1"/>
    </row>
    <row r="5" spans="1:17" ht="16" x14ac:dyDescent="0.2">
      <c r="A5" s="1"/>
      <c r="B5" s="1" t="s">
        <v>7</v>
      </c>
      <c r="C5" s="1"/>
      <c r="D5" s="1" t="s">
        <v>38</v>
      </c>
      <c r="E5" s="1">
        <v>115.7</v>
      </c>
      <c r="F5" s="1" t="s">
        <v>39</v>
      </c>
      <c r="G5" s="1">
        <v>93.3</v>
      </c>
      <c r="H5" s="1"/>
      <c r="I5" s="1" t="s">
        <v>38</v>
      </c>
      <c r="J5" s="1">
        <v>103.3</v>
      </c>
      <c r="K5" s="1" t="s">
        <v>39</v>
      </c>
      <c r="L5" s="1">
        <v>91.5</v>
      </c>
      <c r="M5" s="1"/>
      <c r="N5" s="1" t="s">
        <v>33</v>
      </c>
      <c r="O5" s="1">
        <v>176.3</v>
      </c>
      <c r="P5" s="1"/>
      <c r="Q5" s="1"/>
    </row>
    <row r="6" spans="1:17" ht="16" x14ac:dyDescent="0.2">
      <c r="A6" s="1"/>
      <c r="B6" s="1" t="s">
        <v>8</v>
      </c>
      <c r="C6" s="1"/>
      <c r="D6" s="1" t="s">
        <v>40</v>
      </c>
      <c r="E6" s="1">
        <v>103.8</v>
      </c>
      <c r="F6" s="1" t="s">
        <v>41</v>
      </c>
      <c r="G6" s="1">
        <v>63.5</v>
      </c>
      <c r="H6" s="1"/>
      <c r="I6" s="1" t="s">
        <v>40</v>
      </c>
      <c r="J6" s="1">
        <v>120.4</v>
      </c>
      <c r="K6" s="1" t="s">
        <v>41</v>
      </c>
      <c r="L6" s="1">
        <v>75.8</v>
      </c>
      <c r="M6" s="1"/>
      <c r="N6" s="1"/>
      <c r="O6" s="1"/>
      <c r="P6" s="1"/>
      <c r="Q6" s="1"/>
    </row>
    <row r="7" spans="1:17" ht="16" x14ac:dyDescent="0.2">
      <c r="A7" s="1"/>
      <c r="B7" s="1" t="s">
        <v>9</v>
      </c>
      <c r="C7" s="1"/>
      <c r="D7" s="1" t="s">
        <v>42</v>
      </c>
      <c r="E7" s="1">
        <v>121.1</v>
      </c>
      <c r="F7" s="1" t="s">
        <v>43</v>
      </c>
      <c r="G7" s="1">
        <v>87.8</v>
      </c>
      <c r="H7" s="1"/>
      <c r="I7" s="1" t="s">
        <v>42</v>
      </c>
      <c r="J7" s="1">
        <v>107.7</v>
      </c>
      <c r="K7" s="1" t="s">
        <v>43</v>
      </c>
      <c r="L7" s="1">
        <v>90.7</v>
      </c>
      <c r="M7" s="1"/>
      <c r="N7" s="1"/>
      <c r="O7" s="1"/>
      <c r="P7" s="1"/>
      <c r="Q7" s="1"/>
    </row>
    <row r="8" spans="1:17" ht="16" x14ac:dyDescent="0.2">
      <c r="A8" s="1"/>
      <c r="B8" s="1" t="s">
        <v>10</v>
      </c>
      <c r="C8" s="1"/>
      <c r="D8" s="1" t="s">
        <v>44</v>
      </c>
      <c r="E8" s="1">
        <v>109.9</v>
      </c>
      <c r="F8" s="1" t="s">
        <v>45</v>
      </c>
      <c r="G8" s="1">
        <v>75.5</v>
      </c>
      <c r="H8" s="1"/>
      <c r="I8" s="1" t="s">
        <v>44</v>
      </c>
      <c r="J8" s="1">
        <v>91</v>
      </c>
      <c r="K8" s="1" t="s">
        <v>45</v>
      </c>
      <c r="L8" s="1">
        <v>75.900000000000006</v>
      </c>
      <c r="M8" s="1"/>
      <c r="N8" s="1"/>
      <c r="O8" s="1"/>
      <c r="P8" s="1"/>
      <c r="Q8" s="1"/>
    </row>
    <row r="9" spans="1:17" ht="16" x14ac:dyDescent="0.2">
      <c r="A9" s="1"/>
      <c r="B9" s="1" t="s">
        <v>11</v>
      </c>
      <c r="C9" s="1"/>
      <c r="D9" s="1" t="s">
        <v>46</v>
      </c>
      <c r="E9" s="1">
        <v>98.3</v>
      </c>
      <c r="F9" s="1" t="s">
        <v>47</v>
      </c>
      <c r="G9" s="1">
        <v>92.7</v>
      </c>
      <c r="H9" s="1"/>
      <c r="I9" s="1" t="s">
        <v>46</v>
      </c>
      <c r="J9" s="1">
        <v>111.8</v>
      </c>
      <c r="K9" s="1" t="s">
        <v>47</v>
      </c>
      <c r="L9" s="1">
        <v>84.9</v>
      </c>
      <c r="M9" s="1"/>
      <c r="N9" s="1"/>
      <c r="O9" s="1"/>
      <c r="P9" s="1"/>
      <c r="Q9" s="1"/>
    </row>
    <row r="10" spans="1:17" ht="16" x14ac:dyDescent="0.2">
      <c r="A10" s="1"/>
      <c r="B10" s="1" t="s">
        <v>12</v>
      </c>
      <c r="C10" s="1"/>
      <c r="D10" s="1" t="s">
        <v>48</v>
      </c>
      <c r="E10" s="1">
        <v>133</v>
      </c>
      <c r="F10" s="1" t="s">
        <v>49</v>
      </c>
      <c r="G10" s="1">
        <v>92.4</v>
      </c>
      <c r="H10" s="1"/>
      <c r="I10" s="1" t="s">
        <v>48</v>
      </c>
      <c r="J10" s="1">
        <v>89.2</v>
      </c>
      <c r="K10" s="1" t="s">
        <v>49</v>
      </c>
      <c r="L10" s="1">
        <v>87.6</v>
      </c>
      <c r="M10" s="1"/>
      <c r="N10" s="1"/>
      <c r="O10" s="1"/>
      <c r="P10" s="1"/>
      <c r="Q10" s="1"/>
    </row>
    <row r="11" spans="1:17" ht="16" x14ac:dyDescent="0.2">
      <c r="A11" s="1" t="s">
        <v>83</v>
      </c>
      <c r="B11" s="1" t="s">
        <v>13</v>
      </c>
      <c r="C11" s="1"/>
      <c r="D11" s="1" t="s">
        <v>50</v>
      </c>
      <c r="E11" s="1">
        <v>85.1</v>
      </c>
      <c r="F11" s="1" t="s">
        <v>51</v>
      </c>
      <c r="G11" s="1">
        <v>75.8</v>
      </c>
      <c r="H11" s="1"/>
      <c r="I11" s="1" t="s">
        <v>50</v>
      </c>
      <c r="J11" s="1">
        <v>111.2</v>
      </c>
      <c r="K11" s="1" t="s">
        <v>51</v>
      </c>
      <c r="L11" s="1">
        <v>74.2</v>
      </c>
      <c r="M11" s="1"/>
      <c r="N11" s="1"/>
      <c r="O11" s="1"/>
      <c r="P11" s="1"/>
      <c r="Q11" s="1"/>
    </row>
    <row r="12" spans="1:17" ht="16" x14ac:dyDescent="0.2">
      <c r="A12" s="1"/>
      <c r="B12" s="1" t="s">
        <v>14</v>
      </c>
      <c r="C12" s="1"/>
      <c r="D12" s="1" t="s">
        <v>52</v>
      </c>
      <c r="E12" s="1">
        <v>110.3</v>
      </c>
      <c r="F12" s="1" t="s">
        <v>53</v>
      </c>
      <c r="G12" s="1">
        <v>66.5</v>
      </c>
      <c r="H12" s="1"/>
      <c r="I12" s="1" t="s">
        <v>52</v>
      </c>
      <c r="J12" s="1">
        <v>116</v>
      </c>
      <c r="K12" s="1" t="s">
        <v>53</v>
      </c>
      <c r="L12" s="1">
        <v>67.7</v>
      </c>
      <c r="M12" s="1"/>
      <c r="N12" s="1"/>
      <c r="O12" s="1"/>
      <c r="P12" s="1"/>
      <c r="Q12" s="1"/>
    </row>
    <row r="13" spans="1:17" ht="16" x14ac:dyDescent="0.2">
      <c r="A13" s="1"/>
      <c r="B13" s="1" t="s">
        <v>28</v>
      </c>
      <c r="C13" s="1"/>
      <c r="D13" s="1" t="s">
        <v>54</v>
      </c>
      <c r="E13" s="1">
        <v>88.6</v>
      </c>
      <c r="F13" s="1" t="s">
        <v>55</v>
      </c>
      <c r="G13" s="1">
        <v>73.8</v>
      </c>
      <c r="H13" s="1"/>
      <c r="I13" s="1" t="s">
        <v>54</v>
      </c>
      <c r="J13" s="1">
        <v>106</v>
      </c>
      <c r="K13" s="1" t="s">
        <v>55</v>
      </c>
      <c r="L13" s="1">
        <v>68.3</v>
      </c>
      <c r="M13" s="1"/>
      <c r="N13" s="1"/>
      <c r="O13" s="1"/>
      <c r="P13" s="1"/>
      <c r="Q13" s="1"/>
    </row>
    <row r="14" spans="1:17" ht="16" x14ac:dyDescent="0.2">
      <c r="A14" s="1"/>
      <c r="B14" s="1" t="s">
        <v>15</v>
      </c>
      <c r="C14" s="1"/>
      <c r="D14" s="1" t="s">
        <v>56</v>
      </c>
      <c r="E14" s="1">
        <v>117.1</v>
      </c>
      <c r="F14" s="1" t="s">
        <v>57</v>
      </c>
      <c r="G14" s="1">
        <v>70.8</v>
      </c>
      <c r="H14" s="1"/>
      <c r="I14" s="1" t="s">
        <v>56</v>
      </c>
      <c r="J14" s="1">
        <v>98</v>
      </c>
      <c r="K14" s="1" t="s">
        <v>57</v>
      </c>
      <c r="L14" s="1">
        <v>55</v>
      </c>
      <c r="M14" s="1"/>
      <c r="N14" s="1"/>
      <c r="O14" s="1"/>
      <c r="P14" s="1"/>
      <c r="Q14" s="1"/>
    </row>
    <row r="15" spans="1:17" ht="16" x14ac:dyDescent="0.2">
      <c r="A15" s="1"/>
      <c r="B15" s="1" t="s">
        <v>16</v>
      </c>
      <c r="C15" s="1"/>
      <c r="D15" s="1" t="s">
        <v>58</v>
      </c>
      <c r="E15" s="1">
        <v>120.9</v>
      </c>
      <c r="F15" s="1" t="s">
        <v>59</v>
      </c>
      <c r="G15" s="1">
        <v>73.900000000000006</v>
      </c>
      <c r="H15" s="1"/>
      <c r="I15" s="1" t="s">
        <v>58</v>
      </c>
      <c r="J15" s="1">
        <v>128.6</v>
      </c>
      <c r="K15" s="1" t="s">
        <v>59</v>
      </c>
      <c r="L15" s="1">
        <v>76.900000000000006</v>
      </c>
      <c r="M15" s="1"/>
      <c r="N15" s="1"/>
      <c r="O15" s="1"/>
      <c r="P15" s="1"/>
      <c r="Q15" s="1"/>
    </row>
    <row r="16" spans="1:17" ht="16" x14ac:dyDescent="0.2">
      <c r="A16" s="1"/>
      <c r="B16" s="1" t="s">
        <v>29</v>
      </c>
      <c r="C16" s="1"/>
      <c r="D16" s="1" t="s">
        <v>60</v>
      </c>
      <c r="E16" s="1">
        <v>119.8</v>
      </c>
      <c r="F16" s="1" t="s">
        <v>61</v>
      </c>
      <c r="G16" s="1">
        <v>66.3</v>
      </c>
      <c r="H16" s="1"/>
      <c r="I16" s="1" t="s">
        <v>60</v>
      </c>
      <c r="J16" s="1">
        <v>88.9</v>
      </c>
      <c r="K16" s="1" t="s">
        <v>61</v>
      </c>
      <c r="L16" s="1">
        <v>60.3</v>
      </c>
      <c r="M16" s="1"/>
      <c r="N16" s="1"/>
      <c r="O16" s="1"/>
      <c r="P16" s="1"/>
      <c r="Q16" s="1"/>
    </row>
    <row r="17" spans="1:17" ht="16" x14ac:dyDescent="0.2">
      <c r="A17" s="1"/>
      <c r="B17" s="1" t="s">
        <v>17</v>
      </c>
      <c r="C17" s="1"/>
      <c r="D17" s="1" t="s">
        <v>62</v>
      </c>
      <c r="E17" s="1">
        <v>114.8</v>
      </c>
      <c r="F17" s="1" t="s">
        <v>63</v>
      </c>
      <c r="G17" s="1">
        <v>81.900000000000006</v>
      </c>
      <c r="H17" s="1"/>
      <c r="I17" s="1" t="s">
        <v>62</v>
      </c>
      <c r="J17" s="1">
        <v>112.3</v>
      </c>
      <c r="K17" s="1" t="s">
        <v>63</v>
      </c>
      <c r="L17" s="1">
        <v>104.2</v>
      </c>
      <c r="M17" s="1"/>
      <c r="N17" s="1"/>
      <c r="O17" s="1"/>
      <c r="P17" s="1"/>
      <c r="Q17" s="1"/>
    </row>
    <row r="18" spans="1:17" ht="16" x14ac:dyDescent="0.2">
      <c r="A18" s="1"/>
      <c r="B18" s="1" t="s">
        <v>18</v>
      </c>
      <c r="C18" s="1"/>
      <c r="D18" s="1" t="s">
        <v>64</v>
      </c>
      <c r="E18" s="1">
        <v>141.19999999999999</v>
      </c>
      <c r="F18" s="1" t="s">
        <v>65</v>
      </c>
      <c r="G18" s="1">
        <v>89.9</v>
      </c>
      <c r="H18" s="1" t="s">
        <v>1</v>
      </c>
      <c r="I18" s="1" t="s">
        <v>64</v>
      </c>
      <c r="J18" s="1">
        <v>107.9</v>
      </c>
      <c r="K18" s="1" t="s">
        <v>65</v>
      </c>
      <c r="L18" s="1">
        <v>77.5</v>
      </c>
      <c r="M18" s="1"/>
      <c r="N18" s="1"/>
      <c r="O18" s="1"/>
      <c r="P18" s="1"/>
      <c r="Q18" s="1"/>
    </row>
    <row r="19" spans="1:17" ht="16" x14ac:dyDescent="0.2">
      <c r="A19" s="1" t="s">
        <v>84</v>
      </c>
      <c r="B19" s="1" t="s">
        <v>19</v>
      </c>
      <c r="C19" s="1"/>
      <c r="D19" s="1" t="s">
        <v>66</v>
      </c>
      <c r="E19" s="1">
        <v>114.5</v>
      </c>
      <c r="F19" s="1" t="s">
        <v>67</v>
      </c>
      <c r="G19" s="1">
        <v>69.900000000000006</v>
      </c>
      <c r="H19" s="1"/>
      <c r="I19" s="1" t="s">
        <v>66</v>
      </c>
      <c r="J19" s="1">
        <v>98.9</v>
      </c>
      <c r="K19" s="1" t="s">
        <v>67</v>
      </c>
      <c r="L19" s="1">
        <v>68</v>
      </c>
      <c r="M19" s="1"/>
      <c r="N19" s="1"/>
      <c r="O19" s="1"/>
      <c r="P19" s="1"/>
      <c r="Q19" s="1"/>
    </row>
    <row r="20" spans="1:17" ht="16" x14ac:dyDescent="0.2">
      <c r="A20" s="1"/>
      <c r="B20" s="1" t="s">
        <v>20</v>
      </c>
      <c r="C20" s="1"/>
      <c r="D20" s="1" t="s">
        <v>68</v>
      </c>
      <c r="E20" s="1">
        <v>91</v>
      </c>
      <c r="F20" s="1" t="s">
        <v>69</v>
      </c>
      <c r="G20" s="1">
        <v>67.8</v>
      </c>
      <c r="H20" s="1"/>
      <c r="I20" s="1" t="s">
        <v>68</v>
      </c>
      <c r="J20" s="1">
        <v>73.599999999999994</v>
      </c>
      <c r="K20" s="1" t="s">
        <v>69</v>
      </c>
      <c r="L20" s="1">
        <v>73.3</v>
      </c>
      <c r="M20" s="1"/>
      <c r="N20" s="1"/>
      <c r="O20" s="1"/>
      <c r="P20" s="1"/>
      <c r="Q20" s="1"/>
    </row>
    <row r="21" spans="1:17" ht="16" x14ac:dyDescent="0.2">
      <c r="A21" s="1"/>
      <c r="B21" s="1" t="s">
        <v>21</v>
      </c>
      <c r="C21" s="1"/>
      <c r="D21" s="1" t="s">
        <v>70</v>
      </c>
      <c r="E21" s="1">
        <v>110.4</v>
      </c>
      <c r="F21" s="1" t="s">
        <v>71</v>
      </c>
      <c r="G21" s="1">
        <v>72.8</v>
      </c>
      <c r="H21" s="1"/>
      <c r="I21" s="1" t="s">
        <v>70</v>
      </c>
      <c r="J21" s="1">
        <v>86.5</v>
      </c>
      <c r="K21" s="1" t="s">
        <v>71</v>
      </c>
      <c r="L21" s="1">
        <v>78.3</v>
      </c>
      <c r="M21" s="1"/>
      <c r="N21" s="1"/>
      <c r="O21" s="1"/>
      <c r="P21" s="1"/>
      <c r="Q21" s="1"/>
    </row>
    <row r="22" spans="1:17" ht="16" x14ac:dyDescent="0.2">
      <c r="A22" s="1"/>
      <c r="B22" s="1" t="s">
        <v>22</v>
      </c>
      <c r="C22" s="1"/>
      <c r="D22" s="1" t="s">
        <v>72</v>
      </c>
      <c r="E22" s="1">
        <v>128.1</v>
      </c>
      <c r="F22" s="1" t="s">
        <v>73</v>
      </c>
      <c r="G22" s="1">
        <v>61.5</v>
      </c>
      <c r="H22" s="1"/>
      <c r="I22" s="1" t="s">
        <v>72</v>
      </c>
      <c r="J22" s="1">
        <v>117.1</v>
      </c>
      <c r="K22" s="1" t="s">
        <v>73</v>
      </c>
      <c r="L22" s="1">
        <v>64.900000000000006</v>
      </c>
      <c r="M22" s="1"/>
      <c r="N22" s="1"/>
      <c r="O22" s="1"/>
      <c r="P22" s="1"/>
      <c r="Q22" s="1"/>
    </row>
    <row r="23" spans="1:17" ht="16" x14ac:dyDescent="0.2">
      <c r="A23" s="1"/>
      <c r="B23" s="1" t="s">
        <v>23</v>
      </c>
      <c r="C23" s="1"/>
      <c r="D23" s="1" t="s">
        <v>74</v>
      </c>
      <c r="E23" s="1">
        <v>98.5</v>
      </c>
      <c r="F23" s="1" t="s">
        <v>75</v>
      </c>
      <c r="G23" s="1">
        <v>58</v>
      </c>
      <c r="H23" s="1"/>
      <c r="I23" s="1" t="s">
        <v>74</v>
      </c>
      <c r="J23" s="1">
        <v>112.6</v>
      </c>
      <c r="K23" s="1" t="s">
        <v>75</v>
      </c>
      <c r="L23" s="1">
        <v>64.599999999999994</v>
      </c>
      <c r="M23" s="1"/>
      <c r="N23" s="1"/>
      <c r="O23" s="1"/>
      <c r="P23" s="1"/>
      <c r="Q23" s="1"/>
    </row>
    <row r="24" spans="1:17" ht="16" x14ac:dyDescent="0.2">
      <c r="A24" s="1"/>
      <c r="B24" s="1" t="s">
        <v>24</v>
      </c>
      <c r="C24" s="1"/>
      <c r="D24" s="1" t="s">
        <v>76</v>
      </c>
      <c r="E24" s="1">
        <v>110.1</v>
      </c>
      <c r="F24" s="1" t="s">
        <v>77</v>
      </c>
      <c r="G24" s="1">
        <v>59.8</v>
      </c>
      <c r="H24" s="1"/>
      <c r="I24" s="1" t="s">
        <v>76</v>
      </c>
      <c r="J24" s="1">
        <v>107.2</v>
      </c>
      <c r="K24" s="1" t="s">
        <v>77</v>
      </c>
      <c r="L24" s="1">
        <v>64.099999999999994</v>
      </c>
      <c r="M24" s="1"/>
      <c r="N24" s="1"/>
      <c r="O24" s="1"/>
      <c r="P24" s="1"/>
      <c r="Q24" s="1"/>
    </row>
    <row r="25" spans="1:17" ht="16" x14ac:dyDescent="0.2">
      <c r="A25" s="1"/>
      <c r="B25" s="1" t="s">
        <v>25</v>
      </c>
      <c r="C25" s="1"/>
      <c r="D25" s="1" t="s">
        <v>78</v>
      </c>
      <c r="E25" s="1">
        <v>104.8</v>
      </c>
      <c r="F25" s="1" t="s">
        <v>79</v>
      </c>
      <c r="G25" s="1">
        <v>109</v>
      </c>
      <c r="H25" s="1"/>
      <c r="I25" s="1" t="s">
        <v>78</v>
      </c>
      <c r="J25" s="1">
        <v>101.2</v>
      </c>
      <c r="K25" s="1" t="s">
        <v>79</v>
      </c>
      <c r="L25" s="1">
        <v>81.599999999999994</v>
      </c>
      <c r="M25" s="1"/>
      <c r="N25" s="1"/>
      <c r="O25" s="1"/>
      <c r="P25" s="1"/>
      <c r="Q25" s="1"/>
    </row>
    <row r="26" spans="1:17" ht="16" x14ac:dyDescent="0.2">
      <c r="A26" s="1"/>
      <c r="B26" s="1" t="s">
        <v>26</v>
      </c>
      <c r="C26" s="1"/>
      <c r="D26" s="1" t="s">
        <v>80</v>
      </c>
      <c r="E26" s="1">
        <v>117.3</v>
      </c>
      <c r="F26" s="1" t="s">
        <v>81</v>
      </c>
      <c r="G26" s="1">
        <v>72.8</v>
      </c>
      <c r="H26" s="1"/>
      <c r="I26" s="1" t="s">
        <v>80</v>
      </c>
      <c r="J26" s="1">
        <v>127.3</v>
      </c>
      <c r="K26" s="1" t="s">
        <v>81</v>
      </c>
      <c r="L26" s="1">
        <v>87.4</v>
      </c>
      <c r="M26" s="1"/>
      <c r="N26" s="1"/>
      <c r="O26" s="1"/>
      <c r="P26" s="1"/>
      <c r="Q26" s="1"/>
    </row>
    <row r="27" spans="1:17" ht="1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6" x14ac:dyDescent="0.2">
      <c r="A28" s="1"/>
      <c r="B28" s="1"/>
      <c r="C28" s="1"/>
      <c r="D28" s="1" t="s">
        <v>85</v>
      </c>
      <c r="E28" s="2">
        <f>AVERAGE(E3:E26)</f>
        <v>110.96249999999999</v>
      </c>
      <c r="F28" s="2" t="s">
        <v>1</v>
      </c>
      <c r="G28" s="2">
        <f t="shared" ref="G28:L28" si="0">AVERAGE(G3:G26)</f>
        <v>78.770833333333329</v>
      </c>
      <c r="H28" s="2" t="s">
        <v>1</v>
      </c>
      <c r="I28" s="2" t="s">
        <v>1</v>
      </c>
      <c r="J28" s="2">
        <f t="shared" si="0"/>
        <v>106.95833333333333</v>
      </c>
      <c r="K28" s="2" t="s">
        <v>1</v>
      </c>
      <c r="L28" s="2">
        <f t="shared" si="0"/>
        <v>78.383333333333326</v>
      </c>
      <c r="M28" s="1"/>
      <c r="N28" s="1"/>
      <c r="O28" s="1"/>
      <c r="P28" s="1"/>
      <c r="Q28" s="1"/>
    </row>
    <row r="29" spans="1:17" ht="16" x14ac:dyDescent="0.2">
      <c r="A29" s="1"/>
      <c r="B29" s="1"/>
      <c r="C29" s="1"/>
      <c r="D29" s="1" t="s">
        <v>86</v>
      </c>
      <c r="E29" s="2">
        <f>STDEV(E3:E26)</f>
        <v>13.72274571651023</v>
      </c>
      <c r="F29" s="2" t="s">
        <v>1</v>
      </c>
      <c r="G29" s="2">
        <f t="shared" ref="G29:L29" si="1">STDEV(G3:G26)</f>
        <v>15.541626549274083</v>
      </c>
      <c r="H29" s="2" t="s">
        <v>1</v>
      </c>
      <c r="I29" s="2" t="s">
        <v>1</v>
      </c>
      <c r="J29" s="2">
        <f t="shared" si="1"/>
        <v>14.311470518636289</v>
      </c>
      <c r="K29" s="2" t="s">
        <v>1</v>
      </c>
      <c r="L29" s="2">
        <f t="shared" si="1"/>
        <v>14.060882113050429</v>
      </c>
      <c r="M29" s="1"/>
      <c r="N29" s="1"/>
      <c r="O29" s="1"/>
      <c r="P29" s="1"/>
      <c r="Q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4322-DA75-4617-9AB6-E16227EE6BD0}">
  <dimension ref="A1:O51"/>
  <sheetViews>
    <sheetView topLeftCell="B1" workbookViewId="0">
      <selection activeCell="O50" sqref="O50"/>
    </sheetView>
  </sheetViews>
  <sheetFormatPr baseColWidth="10" defaultColWidth="8.83203125" defaultRowHeight="15" x14ac:dyDescent="0.2"/>
  <cols>
    <col min="3" max="4" width="18" customWidth="1"/>
    <col min="7" max="7" width="9.1640625" style="3"/>
    <col min="9" max="9" width="9.1640625" style="5"/>
    <col min="10" max="10" width="9.1640625" style="4"/>
    <col min="11" max="11" width="10.1640625" style="4" bestFit="1" customWidth="1"/>
    <col min="12" max="13" width="9.1640625" style="3"/>
    <col min="14" max="14" width="12" style="3" bestFit="1" customWidth="1"/>
    <col min="15" max="15" width="9.1640625" style="3"/>
  </cols>
  <sheetData>
    <row r="1" spans="1:15" x14ac:dyDescent="0.2">
      <c r="A1" t="s">
        <v>88</v>
      </c>
      <c r="B1" t="s">
        <v>89</v>
      </c>
      <c r="C1" t="s">
        <v>90</v>
      </c>
      <c r="D1" t="s">
        <v>135</v>
      </c>
      <c r="E1" t="s">
        <v>91</v>
      </c>
      <c r="F1" t="s">
        <v>95</v>
      </c>
      <c r="G1" s="3" t="s">
        <v>94</v>
      </c>
      <c r="H1" s="3" t="s">
        <v>101</v>
      </c>
      <c r="I1" s="4" t="s">
        <v>104</v>
      </c>
      <c r="J1" s="4" t="s">
        <v>105</v>
      </c>
      <c r="K1" s="4" t="s">
        <v>121</v>
      </c>
      <c r="L1" s="4" t="s">
        <v>122</v>
      </c>
      <c r="M1" s="4" t="s">
        <v>123</v>
      </c>
      <c r="N1" s="4" t="s">
        <v>124</v>
      </c>
      <c r="O1" s="4" t="s">
        <v>125</v>
      </c>
    </row>
    <row r="2" spans="1:15" x14ac:dyDescent="0.2">
      <c r="A2">
        <v>66</v>
      </c>
      <c r="B2">
        <v>1</v>
      </c>
      <c r="C2" t="s">
        <v>97</v>
      </c>
      <c r="D2">
        <v>1</v>
      </c>
      <c r="E2">
        <v>1</v>
      </c>
      <c r="F2" t="s">
        <v>93</v>
      </c>
      <c r="G2" s="3">
        <v>118.9</v>
      </c>
      <c r="H2" s="3">
        <v>204</v>
      </c>
      <c r="I2" s="5">
        <f>H2/60</f>
        <v>3.4</v>
      </c>
      <c r="J2" s="4">
        <f>'Counter Efficacy'!$O$8</f>
        <v>0.29841747210520636</v>
      </c>
      <c r="K2" s="4">
        <f>I2/J2</f>
        <v>11.393434761089786</v>
      </c>
      <c r="L2" s="3">
        <f>K2/(G2/1000)</f>
        <v>95.823673348105842</v>
      </c>
      <c r="M2" s="3">
        <v>300000</v>
      </c>
      <c r="N2" s="3">
        <f>100*(K2/M2)/(G2/1000)</f>
        <v>3.1941224449368616E-2</v>
      </c>
    </row>
    <row r="3" spans="1:15" x14ac:dyDescent="0.2">
      <c r="A3">
        <v>66</v>
      </c>
      <c r="B3">
        <v>1</v>
      </c>
      <c r="C3" t="s">
        <v>97</v>
      </c>
      <c r="D3">
        <v>1</v>
      </c>
      <c r="E3">
        <v>2</v>
      </c>
      <c r="F3" t="s">
        <v>92</v>
      </c>
      <c r="G3" s="3">
        <v>95.1</v>
      </c>
      <c r="H3" s="3">
        <v>390</v>
      </c>
      <c r="I3" s="5">
        <f t="shared" ref="I3:I51" si="0">H3/60</f>
        <v>6.5</v>
      </c>
      <c r="J3" s="4">
        <f>'Counter Efficacy'!$O$8</f>
        <v>0.29841747210520636</v>
      </c>
      <c r="K3" s="4">
        <f t="shared" ref="K3:K51" si="1">I3/J3</f>
        <v>21.781566455024592</v>
      </c>
      <c r="L3" s="3">
        <f t="shared" ref="L3:L51" si="2">K3/(G3/1000)</f>
        <v>229.0385536805951</v>
      </c>
      <c r="M3" s="3">
        <v>300000</v>
      </c>
      <c r="N3" s="3">
        <f t="shared" ref="N3:N51" si="3">100*(K3/M3)/(G3/1000)</f>
        <v>7.6346184560198371E-2</v>
      </c>
      <c r="O3" s="3">
        <f>(L3-L2)/L2</f>
        <v>1.3902084493103242</v>
      </c>
    </row>
    <row r="4" spans="1:15" x14ac:dyDescent="0.2">
      <c r="A4">
        <v>67</v>
      </c>
      <c r="B4">
        <v>1</v>
      </c>
      <c r="C4" t="s">
        <v>97</v>
      </c>
      <c r="D4">
        <v>2</v>
      </c>
      <c r="E4">
        <v>3</v>
      </c>
      <c r="F4" t="s">
        <v>93</v>
      </c>
      <c r="G4" s="3">
        <v>131.4</v>
      </c>
      <c r="H4" s="3">
        <v>204</v>
      </c>
      <c r="I4" s="5">
        <f t="shared" si="0"/>
        <v>3.4</v>
      </c>
      <c r="J4" s="4">
        <f>'Counter Efficacy'!$O$8</f>
        <v>0.29841747210520636</v>
      </c>
      <c r="K4" s="4">
        <f t="shared" si="1"/>
        <v>11.393434761089786</v>
      </c>
      <c r="L4" s="3">
        <f t="shared" si="2"/>
        <v>86.708027101139919</v>
      </c>
      <c r="M4" s="3">
        <v>300000</v>
      </c>
      <c r="N4" s="3">
        <f t="shared" si="3"/>
        <v>2.8902675700379968E-2</v>
      </c>
    </row>
    <row r="5" spans="1:15" x14ac:dyDescent="0.2">
      <c r="A5">
        <v>67</v>
      </c>
      <c r="B5">
        <v>1</v>
      </c>
      <c r="C5" t="s">
        <v>97</v>
      </c>
      <c r="D5">
        <v>2</v>
      </c>
      <c r="E5">
        <v>4</v>
      </c>
      <c r="F5" t="s">
        <v>92</v>
      </c>
      <c r="G5" s="3">
        <v>113.4</v>
      </c>
      <c r="H5" s="3">
        <v>524</v>
      </c>
      <c r="I5" s="5">
        <f t="shared" si="0"/>
        <v>8.7333333333333325</v>
      </c>
      <c r="J5" s="4">
        <f>'Counter Efficacy'!$O$8</f>
        <v>0.29841747210520636</v>
      </c>
      <c r="K5" s="4">
        <f t="shared" si="1"/>
        <v>29.265489288289452</v>
      </c>
      <c r="L5" s="3">
        <f t="shared" si="2"/>
        <v>258.07309778033027</v>
      </c>
      <c r="M5" s="3">
        <v>300000</v>
      </c>
      <c r="N5" s="3">
        <f t="shared" si="3"/>
        <v>8.6024365926776758E-2</v>
      </c>
      <c r="O5" s="3">
        <f>(L5-L4)/L4</f>
        <v>1.9763460939931532</v>
      </c>
    </row>
    <row r="6" spans="1:15" x14ac:dyDescent="0.2">
      <c r="A6">
        <v>68</v>
      </c>
      <c r="B6">
        <v>1</v>
      </c>
      <c r="C6" t="s">
        <v>100</v>
      </c>
      <c r="D6">
        <v>1</v>
      </c>
      <c r="E6">
        <v>5</v>
      </c>
      <c r="F6" t="s">
        <v>93</v>
      </c>
      <c r="G6" s="3">
        <v>103.3</v>
      </c>
      <c r="H6" s="3">
        <v>150</v>
      </c>
      <c r="I6" s="5">
        <f t="shared" si="0"/>
        <v>2.5</v>
      </c>
      <c r="J6" s="4">
        <f>'Counter Efficacy'!$O$8</f>
        <v>0.29841747210520636</v>
      </c>
      <c r="K6" s="4">
        <f t="shared" si="1"/>
        <v>8.3775255596248428</v>
      </c>
      <c r="L6" s="3">
        <f t="shared" si="2"/>
        <v>81.098988960550273</v>
      </c>
      <c r="M6" s="3">
        <v>300000</v>
      </c>
      <c r="N6" s="3">
        <f t="shared" si="3"/>
        <v>2.7032996320183418E-2</v>
      </c>
    </row>
    <row r="7" spans="1:15" x14ac:dyDescent="0.2">
      <c r="A7">
        <v>68</v>
      </c>
      <c r="B7">
        <v>1</v>
      </c>
      <c r="C7" t="s">
        <v>100</v>
      </c>
      <c r="D7">
        <v>1</v>
      </c>
      <c r="E7">
        <v>6</v>
      </c>
      <c r="F7" t="s">
        <v>92</v>
      </c>
      <c r="G7" s="3">
        <v>91.5</v>
      </c>
      <c r="H7" s="3">
        <v>303</v>
      </c>
      <c r="I7" s="5">
        <f t="shared" si="0"/>
        <v>5.05</v>
      </c>
      <c r="J7" s="4">
        <f>'Counter Efficacy'!$O$8</f>
        <v>0.29841747210520636</v>
      </c>
      <c r="K7" s="4">
        <f t="shared" si="1"/>
        <v>16.922601630442184</v>
      </c>
      <c r="L7" s="3">
        <f t="shared" si="2"/>
        <v>184.94646590647196</v>
      </c>
      <c r="M7" s="3">
        <v>300000</v>
      </c>
      <c r="N7" s="3">
        <f t="shared" si="3"/>
        <v>6.1648821968823993E-2</v>
      </c>
      <c r="O7" s="3">
        <f t="shared" ref="O7:O47" si="4">(L7-L6)/L6</f>
        <v>1.2805027322404372</v>
      </c>
    </row>
    <row r="8" spans="1:15" x14ac:dyDescent="0.2">
      <c r="A8">
        <v>69</v>
      </c>
      <c r="B8">
        <v>1</v>
      </c>
      <c r="C8" t="s">
        <v>100</v>
      </c>
      <c r="D8">
        <v>2</v>
      </c>
      <c r="E8">
        <v>7</v>
      </c>
      <c r="F8" t="s">
        <v>93</v>
      </c>
      <c r="G8" s="3">
        <v>120.4</v>
      </c>
      <c r="H8" s="3">
        <v>168</v>
      </c>
      <c r="I8" s="5">
        <f t="shared" si="0"/>
        <v>2.8</v>
      </c>
      <c r="J8" s="4">
        <f>'Counter Efficacy'!$O$8</f>
        <v>0.29841747210520636</v>
      </c>
      <c r="K8" s="4">
        <f t="shared" si="1"/>
        <v>9.3828286267798244</v>
      </c>
      <c r="L8" s="3">
        <f t="shared" si="2"/>
        <v>77.930470322091566</v>
      </c>
      <c r="M8" s="3">
        <v>300000</v>
      </c>
      <c r="N8" s="3">
        <f t="shared" si="3"/>
        <v>2.597682344069719E-2</v>
      </c>
    </row>
    <row r="9" spans="1:15" x14ac:dyDescent="0.2">
      <c r="A9">
        <v>69</v>
      </c>
      <c r="B9">
        <v>1</v>
      </c>
      <c r="C9" t="s">
        <v>100</v>
      </c>
      <c r="D9">
        <v>2</v>
      </c>
      <c r="E9">
        <v>8</v>
      </c>
      <c r="F9" t="s">
        <v>92</v>
      </c>
      <c r="G9" s="3">
        <v>75.8</v>
      </c>
      <c r="H9" s="3">
        <v>281</v>
      </c>
      <c r="I9" s="5">
        <f t="shared" si="0"/>
        <v>4.6833333333333336</v>
      </c>
      <c r="J9" s="4">
        <f>'Counter Efficacy'!$O$8</f>
        <v>0.29841747210520636</v>
      </c>
      <c r="K9" s="4">
        <f t="shared" si="1"/>
        <v>15.693897881697207</v>
      </c>
      <c r="L9" s="3">
        <f t="shared" si="2"/>
        <v>207.04350767410565</v>
      </c>
      <c r="M9" s="3">
        <v>300000</v>
      </c>
      <c r="N9" s="3">
        <f t="shared" si="3"/>
        <v>6.9014502558035221E-2</v>
      </c>
      <c r="O9" s="3">
        <f t="shared" si="4"/>
        <v>1.6567722075637648</v>
      </c>
    </row>
    <row r="10" spans="1:15" x14ac:dyDescent="0.2">
      <c r="A10">
        <v>70</v>
      </c>
      <c r="B10">
        <v>1</v>
      </c>
      <c r="C10" t="s">
        <v>99</v>
      </c>
      <c r="D10">
        <v>1</v>
      </c>
      <c r="E10">
        <v>9</v>
      </c>
      <c r="F10" t="s">
        <v>93</v>
      </c>
      <c r="G10" s="3">
        <v>107.7</v>
      </c>
      <c r="H10" s="3">
        <v>127</v>
      </c>
      <c r="I10" s="5">
        <f t="shared" si="0"/>
        <v>2.1166666666666667</v>
      </c>
      <c r="J10" s="4">
        <f>'Counter Efficacy'!$O$8</f>
        <v>0.29841747210520636</v>
      </c>
      <c r="K10" s="4">
        <f t="shared" si="1"/>
        <v>7.0929716404823671</v>
      </c>
      <c r="L10" s="3">
        <f t="shared" si="2"/>
        <v>65.858603904200251</v>
      </c>
      <c r="M10" s="3">
        <v>300000</v>
      </c>
      <c r="N10" s="3">
        <f t="shared" si="3"/>
        <v>2.1952867968066749E-2</v>
      </c>
    </row>
    <row r="11" spans="1:15" x14ac:dyDescent="0.2">
      <c r="A11">
        <v>70</v>
      </c>
      <c r="B11">
        <v>1</v>
      </c>
      <c r="C11" t="s">
        <v>99</v>
      </c>
      <c r="D11">
        <v>1</v>
      </c>
      <c r="E11">
        <v>10</v>
      </c>
      <c r="F11" t="s">
        <v>92</v>
      </c>
      <c r="G11" s="3">
        <v>90.7</v>
      </c>
      <c r="H11" s="3">
        <v>240</v>
      </c>
      <c r="I11" s="5">
        <f t="shared" si="0"/>
        <v>4</v>
      </c>
      <c r="J11" s="4">
        <f>'Counter Efficacy'!$O$8</f>
        <v>0.29841747210520636</v>
      </c>
      <c r="K11" s="4">
        <f t="shared" si="1"/>
        <v>13.404040895399749</v>
      </c>
      <c r="L11" s="3">
        <f t="shared" si="2"/>
        <v>147.78435386328277</v>
      </c>
      <c r="M11" s="3">
        <v>300000</v>
      </c>
      <c r="N11" s="3">
        <f t="shared" si="3"/>
        <v>4.9261451287760924E-2</v>
      </c>
      <c r="O11" s="3">
        <f t="shared" si="4"/>
        <v>1.2439642674213682</v>
      </c>
    </row>
    <row r="12" spans="1:15" x14ac:dyDescent="0.2">
      <c r="A12">
        <v>71</v>
      </c>
      <c r="B12">
        <v>1</v>
      </c>
      <c r="C12" t="s">
        <v>99</v>
      </c>
      <c r="D12">
        <v>2</v>
      </c>
      <c r="E12">
        <v>11</v>
      </c>
      <c r="F12" t="s">
        <v>93</v>
      </c>
      <c r="G12" s="3">
        <v>91</v>
      </c>
      <c r="H12" s="3">
        <v>89</v>
      </c>
      <c r="I12" s="5">
        <f t="shared" si="0"/>
        <v>1.4833333333333334</v>
      </c>
      <c r="J12" s="4">
        <f>'Counter Efficacy'!$O$8</f>
        <v>0.29841747210520636</v>
      </c>
      <c r="K12" s="4">
        <f t="shared" si="1"/>
        <v>4.9706651653774072</v>
      </c>
      <c r="L12" s="3">
        <f t="shared" si="2"/>
        <v>54.622694125026456</v>
      </c>
      <c r="M12" s="3">
        <v>300000</v>
      </c>
      <c r="N12" s="3">
        <f t="shared" si="3"/>
        <v>1.8207564708342151E-2</v>
      </c>
    </row>
    <row r="13" spans="1:15" x14ac:dyDescent="0.2">
      <c r="A13">
        <v>71</v>
      </c>
      <c r="B13">
        <v>1</v>
      </c>
      <c r="C13" t="s">
        <v>99</v>
      </c>
      <c r="D13">
        <v>2</v>
      </c>
      <c r="E13">
        <v>12</v>
      </c>
      <c r="F13" t="s">
        <v>92</v>
      </c>
      <c r="G13" s="3">
        <v>75.900000000000006</v>
      </c>
      <c r="H13" s="3">
        <v>181</v>
      </c>
      <c r="I13" s="5">
        <f t="shared" si="0"/>
        <v>3.0166666666666666</v>
      </c>
      <c r="J13" s="4">
        <f>'Counter Efficacy'!$O$8</f>
        <v>0.29841747210520636</v>
      </c>
      <c r="K13" s="4">
        <f t="shared" si="1"/>
        <v>10.108880841947311</v>
      </c>
      <c r="L13" s="3">
        <f t="shared" si="2"/>
        <v>133.1868358622834</v>
      </c>
      <c r="M13" s="3">
        <v>300000</v>
      </c>
      <c r="N13" s="3">
        <f t="shared" si="3"/>
        <v>4.4395611954094472E-2</v>
      </c>
      <c r="O13" s="3">
        <f t="shared" si="4"/>
        <v>1.4383058725999611</v>
      </c>
    </row>
    <row r="14" spans="1:15" x14ac:dyDescent="0.2">
      <c r="A14">
        <v>72</v>
      </c>
      <c r="B14">
        <v>1</v>
      </c>
      <c r="C14" t="s">
        <v>98</v>
      </c>
      <c r="D14">
        <v>1</v>
      </c>
      <c r="E14">
        <v>13</v>
      </c>
      <c r="F14" t="s">
        <v>93</v>
      </c>
      <c r="G14" s="3">
        <v>111.8</v>
      </c>
      <c r="H14" s="3">
        <v>134</v>
      </c>
      <c r="I14" s="5">
        <f t="shared" si="0"/>
        <v>2.2333333333333334</v>
      </c>
      <c r="J14" s="4">
        <f>'Counter Efficacy'!$O$8</f>
        <v>0.29841747210520636</v>
      </c>
      <c r="K14" s="4">
        <f t="shared" si="1"/>
        <v>7.4839228332648604</v>
      </c>
      <c r="L14" s="3">
        <f t="shared" si="2"/>
        <v>66.940275789488908</v>
      </c>
      <c r="M14" s="3">
        <v>300000</v>
      </c>
      <c r="N14" s="3">
        <f t="shared" si="3"/>
        <v>2.2313425263162972E-2</v>
      </c>
    </row>
    <row r="15" spans="1:15" x14ac:dyDescent="0.2">
      <c r="A15">
        <v>72</v>
      </c>
      <c r="B15">
        <v>1</v>
      </c>
      <c r="C15" t="s">
        <v>98</v>
      </c>
      <c r="D15">
        <v>1</v>
      </c>
      <c r="E15">
        <v>14</v>
      </c>
      <c r="F15" t="s">
        <v>92</v>
      </c>
      <c r="G15" s="3">
        <v>84.9</v>
      </c>
      <c r="H15" s="3">
        <v>316</v>
      </c>
      <c r="I15" s="5">
        <f t="shared" si="0"/>
        <v>5.2666666666666666</v>
      </c>
      <c r="J15" s="4">
        <f>'Counter Efficacy'!$O$8</f>
        <v>0.29841747210520636</v>
      </c>
      <c r="K15" s="4">
        <f t="shared" si="1"/>
        <v>17.648653845609669</v>
      </c>
      <c r="L15" s="3">
        <f t="shared" si="2"/>
        <v>207.87578145594426</v>
      </c>
      <c r="M15" s="3">
        <v>300000</v>
      </c>
      <c r="N15" s="3">
        <f t="shared" si="3"/>
        <v>6.9291927151981431E-2</v>
      </c>
      <c r="O15" s="3">
        <f t="shared" si="4"/>
        <v>2.1053917690698447</v>
      </c>
    </row>
    <row r="16" spans="1:15" x14ac:dyDescent="0.2">
      <c r="A16">
        <v>73</v>
      </c>
      <c r="B16">
        <v>1</v>
      </c>
      <c r="C16" t="s">
        <v>98</v>
      </c>
      <c r="D16">
        <v>2</v>
      </c>
      <c r="E16">
        <v>15</v>
      </c>
      <c r="F16" t="s">
        <v>93</v>
      </c>
      <c r="G16" s="3">
        <v>89.2</v>
      </c>
      <c r="H16" s="3">
        <v>43</v>
      </c>
      <c r="I16" s="5">
        <f t="shared" si="0"/>
        <v>0.71666666666666667</v>
      </c>
      <c r="J16" s="4">
        <f>'Counter Efficacy'!$O$8</f>
        <v>0.29841747210520636</v>
      </c>
      <c r="K16" s="4">
        <f t="shared" si="1"/>
        <v>2.4015573270924553</v>
      </c>
      <c r="L16" s="3">
        <f t="shared" si="2"/>
        <v>26.923288420319004</v>
      </c>
      <c r="M16" s="3">
        <v>300000</v>
      </c>
      <c r="N16" s="3">
        <f t="shared" si="3"/>
        <v>8.9744294734396685E-3</v>
      </c>
    </row>
    <row r="17" spans="1:15" x14ac:dyDescent="0.2">
      <c r="A17">
        <v>73</v>
      </c>
      <c r="B17">
        <v>1</v>
      </c>
      <c r="C17" t="s">
        <v>98</v>
      </c>
      <c r="D17">
        <v>2</v>
      </c>
      <c r="E17">
        <v>16</v>
      </c>
      <c r="F17" t="s">
        <v>92</v>
      </c>
      <c r="G17" s="3">
        <v>87.6</v>
      </c>
      <c r="H17" s="3">
        <v>156</v>
      </c>
      <c r="I17" s="5">
        <f t="shared" si="0"/>
        <v>2.6</v>
      </c>
      <c r="J17" s="4">
        <f>'Counter Efficacy'!$O$8</f>
        <v>0.29841747210520636</v>
      </c>
      <c r="K17" s="4">
        <f t="shared" si="1"/>
        <v>8.7126265820098379</v>
      </c>
      <c r="L17" s="3">
        <f t="shared" si="2"/>
        <v>99.459207557189927</v>
      </c>
      <c r="M17" s="3">
        <v>300000</v>
      </c>
      <c r="N17" s="3">
        <f t="shared" si="3"/>
        <v>3.315306918572998E-2</v>
      </c>
      <c r="O17" s="3">
        <f t="shared" si="4"/>
        <v>2.6941701178719337</v>
      </c>
    </row>
    <row r="18" spans="1:15" x14ac:dyDescent="0.2">
      <c r="A18">
        <v>74</v>
      </c>
      <c r="B18">
        <v>2</v>
      </c>
      <c r="C18" t="s">
        <v>98</v>
      </c>
      <c r="D18">
        <v>3</v>
      </c>
      <c r="E18">
        <v>17</v>
      </c>
      <c r="F18" t="s">
        <v>93</v>
      </c>
      <c r="G18" s="3">
        <v>111.2</v>
      </c>
      <c r="H18" s="3">
        <v>105</v>
      </c>
      <c r="I18" s="5">
        <f t="shared" si="0"/>
        <v>1.75</v>
      </c>
      <c r="J18" s="4">
        <f>'Counter Efficacy'!$O$8</f>
        <v>0.29841747210520636</v>
      </c>
      <c r="K18" s="4">
        <f t="shared" si="1"/>
        <v>5.8642678917373905</v>
      </c>
      <c r="L18" s="3">
        <f t="shared" si="2"/>
        <v>52.736222047998112</v>
      </c>
      <c r="M18" s="3">
        <v>300000</v>
      </c>
      <c r="N18" s="3">
        <f t="shared" si="3"/>
        <v>1.7578740682666037E-2</v>
      </c>
    </row>
    <row r="19" spans="1:15" x14ac:dyDescent="0.2">
      <c r="A19">
        <v>74</v>
      </c>
      <c r="B19">
        <v>2</v>
      </c>
      <c r="C19" t="s">
        <v>98</v>
      </c>
      <c r="D19">
        <v>3</v>
      </c>
      <c r="E19">
        <v>18</v>
      </c>
      <c r="F19" t="s">
        <v>92</v>
      </c>
      <c r="G19" s="3">
        <v>74.2</v>
      </c>
      <c r="H19" s="3">
        <v>249</v>
      </c>
      <c r="I19" s="5">
        <f t="shared" si="0"/>
        <v>4.1500000000000004</v>
      </c>
      <c r="J19" s="4">
        <f>'Counter Efficacy'!$O$8</f>
        <v>0.29841747210520636</v>
      </c>
      <c r="K19" s="4">
        <f t="shared" si="1"/>
        <v>13.906692428977241</v>
      </c>
      <c r="L19" s="3">
        <f t="shared" si="2"/>
        <v>187.42173084874986</v>
      </c>
      <c r="M19" s="3">
        <v>300000</v>
      </c>
      <c r="N19" s="3">
        <f t="shared" si="3"/>
        <v>6.2473910282916614E-2</v>
      </c>
      <c r="O19" s="3">
        <f t="shared" si="4"/>
        <v>2.5539468617635732</v>
      </c>
    </row>
    <row r="20" spans="1:15" x14ac:dyDescent="0.2">
      <c r="A20">
        <v>75</v>
      </c>
      <c r="B20">
        <v>2</v>
      </c>
      <c r="C20" t="s">
        <v>98</v>
      </c>
      <c r="D20">
        <v>4</v>
      </c>
      <c r="E20">
        <v>19</v>
      </c>
      <c r="F20" t="s">
        <v>93</v>
      </c>
      <c r="G20" s="3">
        <v>116</v>
      </c>
      <c r="H20" s="3">
        <v>161</v>
      </c>
      <c r="I20" s="5">
        <f t="shared" si="0"/>
        <v>2.6833333333333331</v>
      </c>
      <c r="J20" s="4">
        <f>'Counter Efficacy'!$O$8</f>
        <v>0.29841747210520636</v>
      </c>
      <c r="K20" s="4">
        <f t="shared" si="1"/>
        <v>8.9918774339973311</v>
      </c>
      <c r="L20" s="3">
        <f t="shared" si="2"/>
        <v>77.516184775839051</v>
      </c>
      <c r="M20" s="3">
        <v>300000</v>
      </c>
      <c r="N20" s="3">
        <f t="shared" si="3"/>
        <v>2.5838728258613018E-2</v>
      </c>
    </row>
    <row r="21" spans="1:15" x14ac:dyDescent="0.2">
      <c r="A21">
        <v>75</v>
      </c>
      <c r="B21">
        <v>2</v>
      </c>
      <c r="C21" t="s">
        <v>98</v>
      </c>
      <c r="D21">
        <v>4</v>
      </c>
      <c r="E21">
        <v>20</v>
      </c>
      <c r="F21" t="s">
        <v>92</v>
      </c>
      <c r="G21" s="3">
        <v>67.7</v>
      </c>
      <c r="H21" s="3">
        <v>265</v>
      </c>
      <c r="I21" s="5">
        <f t="shared" si="0"/>
        <v>4.416666666666667</v>
      </c>
      <c r="J21" s="4">
        <f>'Counter Efficacy'!$O$8</f>
        <v>0.29841747210520636</v>
      </c>
      <c r="K21" s="4">
        <f t="shared" si="1"/>
        <v>14.800295155337224</v>
      </c>
      <c r="L21" s="3">
        <f t="shared" si="2"/>
        <v>218.61588117189402</v>
      </c>
      <c r="M21" s="3">
        <v>300000</v>
      </c>
      <c r="N21" s="3">
        <f t="shared" si="3"/>
        <v>7.2871960390631346E-2</v>
      </c>
      <c r="O21" s="3">
        <f t="shared" si="4"/>
        <v>1.820261108103894</v>
      </c>
    </row>
    <row r="22" spans="1:15" x14ac:dyDescent="0.2">
      <c r="A22">
        <v>76</v>
      </c>
      <c r="B22">
        <v>2</v>
      </c>
      <c r="C22" t="s">
        <v>99</v>
      </c>
      <c r="D22">
        <v>3</v>
      </c>
      <c r="E22">
        <v>21</v>
      </c>
      <c r="F22" t="s">
        <v>93</v>
      </c>
      <c r="G22" s="3">
        <v>106</v>
      </c>
      <c r="H22" s="3">
        <v>121</v>
      </c>
      <c r="I22" s="5">
        <f t="shared" si="0"/>
        <v>2.0166666666666666</v>
      </c>
      <c r="J22" s="4">
        <f>'Counter Efficacy'!$O$8</f>
        <v>0.29841747210520636</v>
      </c>
      <c r="K22" s="4">
        <f t="shared" si="1"/>
        <v>6.7578706180973738</v>
      </c>
      <c r="L22" s="3">
        <f t="shared" si="2"/>
        <v>63.753496397145035</v>
      </c>
      <c r="M22" s="3">
        <v>300000</v>
      </c>
      <c r="N22" s="3">
        <f t="shared" si="3"/>
        <v>2.1251165465715011E-2</v>
      </c>
    </row>
    <row r="23" spans="1:15" x14ac:dyDescent="0.2">
      <c r="A23">
        <v>76</v>
      </c>
      <c r="B23">
        <v>2</v>
      </c>
      <c r="C23" t="s">
        <v>99</v>
      </c>
      <c r="D23">
        <v>3</v>
      </c>
      <c r="E23">
        <v>22</v>
      </c>
      <c r="F23" t="s">
        <v>92</v>
      </c>
      <c r="G23" s="3">
        <v>68.3</v>
      </c>
      <c r="H23" s="3">
        <v>230</v>
      </c>
      <c r="I23" s="5">
        <f t="shared" si="0"/>
        <v>3.8333333333333335</v>
      </c>
      <c r="J23" s="4">
        <f>'Counter Efficacy'!$O$8</f>
        <v>0.29841747210520636</v>
      </c>
      <c r="K23" s="4">
        <f t="shared" si="1"/>
        <v>12.845539191424761</v>
      </c>
      <c r="L23" s="3">
        <f t="shared" si="2"/>
        <v>188.0752443839643</v>
      </c>
      <c r="M23" s="3">
        <v>300000</v>
      </c>
      <c r="N23" s="3">
        <f t="shared" si="3"/>
        <v>6.2691748127988098E-2</v>
      </c>
      <c r="O23" s="3">
        <f t="shared" si="4"/>
        <v>1.9500381157508808</v>
      </c>
    </row>
    <row r="24" spans="1:15" x14ac:dyDescent="0.2">
      <c r="A24">
        <v>77</v>
      </c>
      <c r="B24">
        <v>2</v>
      </c>
      <c r="C24" t="s">
        <v>99</v>
      </c>
      <c r="D24">
        <v>4</v>
      </c>
      <c r="E24">
        <v>23</v>
      </c>
      <c r="F24" t="s">
        <v>93</v>
      </c>
      <c r="G24" s="3">
        <v>98</v>
      </c>
      <c r="H24" s="3">
        <v>181</v>
      </c>
      <c r="I24" s="5">
        <f t="shared" si="0"/>
        <v>3.0166666666666666</v>
      </c>
      <c r="J24" s="4">
        <f>'Counter Efficacy'!$O$8</f>
        <v>0.29841747210520636</v>
      </c>
      <c r="K24" s="4">
        <f t="shared" si="1"/>
        <v>10.108880841947311</v>
      </c>
      <c r="L24" s="3">
        <f t="shared" si="2"/>
        <v>103.15184532599297</v>
      </c>
      <c r="M24" s="3">
        <v>300000</v>
      </c>
      <c r="N24" s="3">
        <f t="shared" si="3"/>
        <v>3.4383948441997658E-2</v>
      </c>
    </row>
    <row r="25" spans="1:15" x14ac:dyDescent="0.2">
      <c r="A25">
        <v>77</v>
      </c>
      <c r="B25">
        <v>2</v>
      </c>
      <c r="C25" t="s">
        <v>99</v>
      </c>
      <c r="D25">
        <v>4</v>
      </c>
      <c r="E25">
        <v>24</v>
      </c>
      <c r="F25" t="s">
        <v>92</v>
      </c>
      <c r="G25" s="3">
        <v>55</v>
      </c>
      <c r="H25" s="3">
        <v>336</v>
      </c>
      <c r="I25" s="5">
        <f t="shared" si="0"/>
        <v>5.6</v>
      </c>
      <c r="J25" s="4">
        <f>'Counter Efficacy'!$O$8</f>
        <v>0.29841747210520636</v>
      </c>
      <c r="K25" s="4">
        <f t="shared" si="1"/>
        <v>18.765657253559649</v>
      </c>
      <c r="L25" s="3">
        <f t="shared" si="2"/>
        <v>341.19376824653909</v>
      </c>
      <c r="M25" s="3">
        <v>300000</v>
      </c>
      <c r="N25" s="3">
        <f t="shared" si="3"/>
        <v>0.1137312560821797</v>
      </c>
      <c r="O25" s="3">
        <f t="shared" si="4"/>
        <v>2.3076845806127579</v>
      </c>
    </row>
    <row r="26" spans="1:15" x14ac:dyDescent="0.2">
      <c r="A26">
        <v>78</v>
      </c>
      <c r="B26">
        <v>2</v>
      </c>
      <c r="C26" t="s">
        <v>97</v>
      </c>
      <c r="D26">
        <v>3</v>
      </c>
      <c r="E26">
        <v>25</v>
      </c>
      <c r="F26" t="s">
        <v>93</v>
      </c>
      <c r="G26" s="3">
        <v>128.6</v>
      </c>
      <c r="H26" s="3">
        <v>188</v>
      </c>
      <c r="I26" s="5">
        <f t="shared" si="0"/>
        <v>3.1333333333333333</v>
      </c>
      <c r="J26" s="4">
        <f>'Counter Efficacy'!$O$8</f>
        <v>0.29841747210520636</v>
      </c>
      <c r="K26" s="4">
        <f t="shared" si="1"/>
        <v>10.499832034729804</v>
      </c>
      <c r="L26" s="3">
        <f t="shared" si="2"/>
        <v>81.647216444244208</v>
      </c>
      <c r="M26" s="3">
        <v>300000</v>
      </c>
      <c r="N26" s="3">
        <f t="shared" si="3"/>
        <v>2.7215738814748071E-2</v>
      </c>
    </row>
    <row r="27" spans="1:15" x14ac:dyDescent="0.2">
      <c r="A27">
        <v>78</v>
      </c>
      <c r="B27">
        <v>2</v>
      </c>
      <c r="C27" t="s">
        <v>97</v>
      </c>
      <c r="D27">
        <v>3</v>
      </c>
      <c r="E27">
        <v>26</v>
      </c>
      <c r="F27" t="s">
        <v>92</v>
      </c>
      <c r="G27" s="3">
        <v>76.900000000000006</v>
      </c>
      <c r="H27" s="3">
        <v>434</v>
      </c>
      <c r="I27" s="5">
        <f t="shared" si="0"/>
        <v>7.2333333333333334</v>
      </c>
      <c r="J27" s="4">
        <f>'Counter Efficacy'!$O$8</f>
        <v>0.29841747210520636</v>
      </c>
      <c r="K27" s="4">
        <f t="shared" si="1"/>
        <v>24.238973952514549</v>
      </c>
      <c r="L27" s="3">
        <f t="shared" si="2"/>
        <v>315.20122174921386</v>
      </c>
      <c r="M27" s="3">
        <v>300000</v>
      </c>
      <c r="N27" s="3">
        <f t="shared" si="3"/>
        <v>0.10506707391640462</v>
      </c>
      <c r="O27" s="3">
        <f t="shared" si="4"/>
        <v>2.8605262429792759</v>
      </c>
    </row>
    <row r="28" spans="1:15" x14ac:dyDescent="0.2">
      <c r="A28">
        <v>79</v>
      </c>
      <c r="B28">
        <v>2</v>
      </c>
      <c r="C28" t="s">
        <v>97</v>
      </c>
      <c r="D28">
        <v>4</v>
      </c>
      <c r="E28">
        <v>27</v>
      </c>
      <c r="F28" t="s">
        <v>93</v>
      </c>
      <c r="G28" s="3">
        <v>88.9</v>
      </c>
      <c r="H28" s="3">
        <v>86</v>
      </c>
      <c r="I28" s="5">
        <f t="shared" si="0"/>
        <v>1.4333333333333333</v>
      </c>
      <c r="J28" s="4">
        <f>'Counter Efficacy'!$O$8</f>
        <v>0.29841747210520636</v>
      </c>
      <c r="K28" s="4">
        <f t="shared" si="1"/>
        <v>4.8031146541849106</v>
      </c>
      <c r="L28" s="3">
        <f t="shared" si="2"/>
        <v>54.028286323789764</v>
      </c>
      <c r="M28" s="3">
        <v>300000</v>
      </c>
      <c r="N28" s="3">
        <f t="shared" si="3"/>
        <v>1.8009428774596589E-2</v>
      </c>
    </row>
    <row r="29" spans="1:15" x14ac:dyDescent="0.2">
      <c r="A29">
        <v>79</v>
      </c>
      <c r="B29">
        <v>2</v>
      </c>
      <c r="C29" t="s">
        <v>97</v>
      </c>
      <c r="D29">
        <v>4</v>
      </c>
      <c r="E29">
        <v>28</v>
      </c>
      <c r="F29" t="s">
        <v>92</v>
      </c>
      <c r="G29" s="3">
        <v>60.3</v>
      </c>
      <c r="H29" s="3">
        <v>239</v>
      </c>
      <c r="I29" s="5">
        <f t="shared" si="0"/>
        <v>3.9833333333333334</v>
      </c>
      <c r="J29" s="4">
        <f>'Counter Efficacy'!$O$8</f>
        <v>0.29841747210520636</v>
      </c>
      <c r="K29" s="4">
        <f t="shared" si="1"/>
        <v>13.348190725002251</v>
      </c>
      <c r="L29" s="3">
        <f t="shared" si="2"/>
        <v>221.36303026537729</v>
      </c>
      <c r="M29" s="3">
        <v>300000</v>
      </c>
      <c r="N29" s="3">
        <f t="shared" si="3"/>
        <v>7.3787676755125764E-2</v>
      </c>
      <c r="O29" s="3">
        <f t="shared" si="4"/>
        <v>3.0971691927957115</v>
      </c>
    </row>
    <row r="30" spans="1:15" x14ac:dyDescent="0.2">
      <c r="A30">
        <v>80</v>
      </c>
      <c r="B30">
        <v>2</v>
      </c>
      <c r="C30" t="s">
        <v>100</v>
      </c>
      <c r="D30">
        <v>3</v>
      </c>
      <c r="E30">
        <v>29</v>
      </c>
      <c r="F30" t="s">
        <v>93</v>
      </c>
      <c r="G30" s="3">
        <v>112.3</v>
      </c>
      <c r="H30" s="3">
        <v>142</v>
      </c>
      <c r="I30" s="5">
        <f t="shared" si="0"/>
        <v>2.3666666666666667</v>
      </c>
      <c r="J30" s="4">
        <f>'Counter Efficacy'!$O$8</f>
        <v>0.29841747210520636</v>
      </c>
      <c r="K30" s="4">
        <f t="shared" si="1"/>
        <v>7.930724196444852</v>
      </c>
      <c r="L30" s="3">
        <f t="shared" si="2"/>
        <v>70.620874411797445</v>
      </c>
      <c r="M30" s="3">
        <v>300000</v>
      </c>
      <c r="N30" s="3">
        <f t="shared" si="3"/>
        <v>2.3540291470599144E-2</v>
      </c>
    </row>
    <row r="31" spans="1:15" x14ac:dyDescent="0.2">
      <c r="A31">
        <v>80</v>
      </c>
      <c r="B31">
        <v>2</v>
      </c>
      <c r="C31" t="s">
        <v>100</v>
      </c>
      <c r="D31">
        <v>3</v>
      </c>
      <c r="E31">
        <v>30</v>
      </c>
      <c r="F31" t="s">
        <v>92</v>
      </c>
      <c r="G31" s="3">
        <v>104.2</v>
      </c>
      <c r="H31" s="3">
        <v>384</v>
      </c>
      <c r="I31" s="5">
        <f t="shared" si="0"/>
        <v>6.4</v>
      </c>
      <c r="J31" s="4">
        <f>'Counter Efficacy'!$O$8</f>
        <v>0.29841747210520636</v>
      </c>
      <c r="K31" s="4">
        <f t="shared" si="1"/>
        <v>21.446465432639599</v>
      </c>
      <c r="L31" s="3">
        <f t="shared" si="2"/>
        <v>205.82020568752014</v>
      </c>
      <c r="M31" s="3">
        <v>300000</v>
      </c>
      <c r="N31" s="3">
        <f t="shared" si="3"/>
        <v>6.8606735229173377E-2</v>
      </c>
      <c r="O31" s="3">
        <f t="shared" si="4"/>
        <v>1.9144386472385171</v>
      </c>
    </row>
    <row r="32" spans="1:15" x14ac:dyDescent="0.2">
      <c r="A32">
        <v>81</v>
      </c>
      <c r="B32">
        <v>2</v>
      </c>
      <c r="C32" t="s">
        <v>100</v>
      </c>
      <c r="D32">
        <v>4</v>
      </c>
      <c r="E32">
        <v>31</v>
      </c>
      <c r="F32" t="s">
        <v>93</v>
      </c>
      <c r="G32" s="3">
        <v>107.9</v>
      </c>
      <c r="H32" s="3">
        <v>31</v>
      </c>
      <c r="I32" s="5">
        <f t="shared" si="0"/>
        <v>0.51666666666666672</v>
      </c>
      <c r="J32" s="4">
        <f>'Counter Efficacy'!$O$8</f>
        <v>0.29841747210520636</v>
      </c>
      <c r="K32" s="4">
        <f t="shared" si="1"/>
        <v>1.7313552823224678</v>
      </c>
      <c r="L32" s="3">
        <f t="shared" si="2"/>
        <v>16.045924766658644</v>
      </c>
      <c r="M32" s="3">
        <v>300000</v>
      </c>
      <c r="N32" s="3">
        <f t="shared" si="3"/>
        <v>5.3486415888862144E-3</v>
      </c>
    </row>
    <row r="33" spans="1:15" x14ac:dyDescent="0.2">
      <c r="A33">
        <v>81</v>
      </c>
      <c r="B33">
        <v>2</v>
      </c>
      <c r="C33" t="s">
        <v>100</v>
      </c>
      <c r="D33">
        <v>4</v>
      </c>
      <c r="E33">
        <v>32</v>
      </c>
      <c r="F33" t="s">
        <v>92</v>
      </c>
      <c r="G33" s="3">
        <v>77.5</v>
      </c>
      <c r="H33" s="3">
        <v>3</v>
      </c>
      <c r="I33" s="5">
        <f t="shared" si="0"/>
        <v>0.05</v>
      </c>
      <c r="J33" s="4">
        <f>'Counter Efficacy'!$O$8</f>
        <v>0.29841747210520636</v>
      </c>
      <c r="K33" s="4">
        <f t="shared" si="1"/>
        <v>0.16755051119249686</v>
      </c>
      <c r="L33" s="3">
        <f t="shared" si="2"/>
        <v>2.1619420799031852</v>
      </c>
      <c r="M33" s="3">
        <v>300000</v>
      </c>
      <c r="N33" s="3">
        <f t="shared" si="3"/>
        <v>7.2064735996772841E-4</v>
      </c>
      <c r="O33" s="3">
        <f>(L33-L32)/L32</f>
        <v>-0.86526534859521342</v>
      </c>
    </row>
    <row r="34" spans="1:15" x14ac:dyDescent="0.2">
      <c r="A34">
        <v>82</v>
      </c>
      <c r="B34">
        <v>3</v>
      </c>
      <c r="C34" t="s">
        <v>99</v>
      </c>
      <c r="D34">
        <v>5</v>
      </c>
      <c r="E34">
        <v>33</v>
      </c>
      <c r="F34" t="s">
        <v>93</v>
      </c>
      <c r="G34" s="3">
        <v>98.9</v>
      </c>
      <c r="H34" s="3">
        <v>44</v>
      </c>
      <c r="I34" s="5">
        <f t="shared" si="0"/>
        <v>0.73333333333333328</v>
      </c>
      <c r="J34" s="4">
        <f>'Counter Efficacy'!$O$8</f>
        <v>0.29841747210520636</v>
      </c>
      <c r="K34" s="4">
        <f t="shared" si="1"/>
        <v>2.457407497489954</v>
      </c>
      <c r="L34" s="3">
        <f t="shared" si="2"/>
        <v>24.847396334579919</v>
      </c>
      <c r="M34" s="3">
        <v>300000</v>
      </c>
      <c r="N34" s="3">
        <f t="shared" si="3"/>
        <v>8.2824654448599728E-3</v>
      </c>
    </row>
    <row r="35" spans="1:15" x14ac:dyDescent="0.2">
      <c r="A35">
        <v>82</v>
      </c>
      <c r="B35">
        <v>3</v>
      </c>
      <c r="C35" t="s">
        <v>99</v>
      </c>
      <c r="D35">
        <v>5</v>
      </c>
      <c r="E35">
        <v>34</v>
      </c>
      <c r="F35" t="s">
        <v>92</v>
      </c>
      <c r="G35" s="3">
        <v>68</v>
      </c>
      <c r="H35" s="3">
        <v>124</v>
      </c>
      <c r="I35" s="5">
        <f t="shared" si="0"/>
        <v>2.0666666666666669</v>
      </c>
      <c r="J35" s="4">
        <f>'Counter Efficacy'!$O$8</f>
        <v>0.29841747210520636</v>
      </c>
      <c r="K35" s="4">
        <f t="shared" si="1"/>
        <v>6.9254211292898713</v>
      </c>
      <c r="L35" s="3">
        <f t="shared" si="2"/>
        <v>101.84442837190987</v>
      </c>
      <c r="M35" s="3">
        <v>300000</v>
      </c>
      <c r="N35" s="3">
        <f t="shared" si="3"/>
        <v>3.3948142790636619E-2</v>
      </c>
      <c r="O35" s="3">
        <f>(L35-L34)/L34</f>
        <v>3.0987967914438506</v>
      </c>
    </row>
    <row r="36" spans="1:15" x14ac:dyDescent="0.2">
      <c r="A36">
        <v>83</v>
      </c>
      <c r="B36">
        <v>3</v>
      </c>
      <c r="C36" t="s">
        <v>99</v>
      </c>
      <c r="D36">
        <v>6</v>
      </c>
      <c r="E36">
        <v>35</v>
      </c>
      <c r="F36" t="s">
        <v>93</v>
      </c>
      <c r="G36" s="3">
        <v>73.599999999999994</v>
      </c>
      <c r="H36" s="3">
        <v>48</v>
      </c>
      <c r="I36" s="5">
        <f t="shared" si="0"/>
        <v>0.8</v>
      </c>
      <c r="J36" s="4">
        <f>'Counter Efficacy'!$O$8</f>
        <v>0.29841747210520636</v>
      </c>
      <c r="K36" s="4">
        <f t="shared" si="1"/>
        <v>2.6808081790799498</v>
      </c>
      <c r="L36" s="3">
        <f t="shared" si="2"/>
        <v>36.424024172281925</v>
      </c>
      <c r="M36" s="3">
        <v>300000</v>
      </c>
      <c r="N36" s="3">
        <f t="shared" si="3"/>
        <v>1.2141341390760641E-2</v>
      </c>
    </row>
    <row r="37" spans="1:15" x14ac:dyDescent="0.2">
      <c r="A37">
        <v>83</v>
      </c>
      <c r="B37">
        <v>3</v>
      </c>
      <c r="C37" t="s">
        <v>99</v>
      </c>
      <c r="D37">
        <v>6</v>
      </c>
      <c r="E37">
        <v>36</v>
      </c>
      <c r="F37" t="s">
        <v>92</v>
      </c>
      <c r="G37" s="3">
        <v>73.3</v>
      </c>
      <c r="H37" s="3">
        <v>108</v>
      </c>
      <c r="I37" s="5">
        <f t="shared" si="0"/>
        <v>1.8</v>
      </c>
      <c r="J37" s="4">
        <f>'Counter Efficacy'!$O$8</f>
        <v>0.29841747210520636</v>
      </c>
      <c r="K37" s="4">
        <f t="shared" si="1"/>
        <v>6.0318184029298871</v>
      </c>
      <c r="L37" s="3">
        <f t="shared" si="2"/>
        <v>82.2894734369698</v>
      </c>
      <c r="M37" s="3">
        <v>300000</v>
      </c>
      <c r="N37" s="3">
        <f t="shared" si="3"/>
        <v>2.7429824478989933E-2</v>
      </c>
      <c r="O37" s="3">
        <f t="shared" si="4"/>
        <v>1.2592087312414733</v>
      </c>
    </row>
    <row r="38" spans="1:15" x14ac:dyDescent="0.2">
      <c r="A38">
        <v>84</v>
      </c>
      <c r="B38">
        <v>3</v>
      </c>
      <c r="C38" t="s">
        <v>100</v>
      </c>
      <c r="D38">
        <v>5</v>
      </c>
      <c r="E38">
        <v>37</v>
      </c>
      <c r="F38" t="s">
        <v>93</v>
      </c>
      <c r="G38" s="3">
        <v>86.5</v>
      </c>
      <c r="H38" s="3">
        <v>27</v>
      </c>
      <c r="I38" s="5">
        <f t="shared" si="0"/>
        <v>0.45</v>
      </c>
      <c r="J38" s="4">
        <f>'Counter Efficacy'!$O$8</f>
        <v>0.29841747210520636</v>
      </c>
      <c r="K38" s="4">
        <f t="shared" si="1"/>
        <v>1.5079546007324718</v>
      </c>
      <c r="L38" s="3">
        <f t="shared" si="2"/>
        <v>17.433001164537249</v>
      </c>
      <c r="M38" s="3">
        <v>300000</v>
      </c>
      <c r="N38" s="3">
        <f t="shared" si="3"/>
        <v>5.811000388179082E-3</v>
      </c>
    </row>
    <row r="39" spans="1:15" x14ac:dyDescent="0.2">
      <c r="A39">
        <v>84</v>
      </c>
      <c r="B39">
        <v>3</v>
      </c>
      <c r="C39" t="s">
        <v>100</v>
      </c>
      <c r="D39">
        <v>5</v>
      </c>
      <c r="E39">
        <v>38</v>
      </c>
      <c r="F39" t="s">
        <v>92</v>
      </c>
      <c r="G39" s="3">
        <v>78.3</v>
      </c>
      <c r="H39" s="3">
        <v>76</v>
      </c>
      <c r="I39" s="5">
        <f t="shared" si="0"/>
        <v>1.2666666666666666</v>
      </c>
      <c r="J39" s="4">
        <f>'Counter Efficacy'!$O$8</f>
        <v>0.29841747210520636</v>
      </c>
      <c r="K39" s="4">
        <f t="shared" si="1"/>
        <v>4.2446129502099206</v>
      </c>
      <c r="L39" s="3">
        <f t="shared" si="2"/>
        <v>54.209616222348927</v>
      </c>
      <c r="M39" s="3">
        <v>300000</v>
      </c>
      <c r="N39" s="3">
        <f t="shared" si="3"/>
        <v>1.8069872074116308E-2</v>
      </c>
      <c r="O39" s="3">
        <f t="shared" si="4"/>
        <v>2.1095974646421647</v>
      </c>
    </row>
    <row r="40" spans="1:15" x14ac:dyDescent="0.2">
      <c r="A40">
        <v>85</v>
      </c>
      <c r="B40">
        <v>3</v>
      </c>
      <c r="C40" t="s">
        <v>100</v>
      </c>
      <c r="D40">
        <v>6</v>
      </c>
      <c r="E40">
        <v>39</v>
      </c>
      <c r="F40" t="s">
        <v>93</v>
      </c>
      <c r="G40" s="3">
        <v>117.1</v>
      </c>
      <c r="H40" s="3">
        <v>38</v>
      </c>
      <c r="I40" s="5">
        <f t="shared" si="0"/>
        <v>0.6333333333333333</v>
      </c>
      <c r="J40" s="4">
        <f>'Counter Efficacy'!$O$8</f>
        <v>0.29841747210520636</v>
      </c>
      <c r="K40" s="4">
        <f t="shared" si="1"/>
        <v>2.1223064751049603</v>
      </c>
      <c r="L40" s="3">
        <f t="shared" si="2"/>
        <v>18.123881085439457</v>
      </c>
      <c r="M40" s="3">
        <v>300000</v>
      </c>
      <c r="N40" s="3">
        <f t="shared" si="3"/>
        <v>6.0412936951464852E-3</v>
      </c>
    </row>
    <row r="41" spans="1:15" x14ac:dyDescent="0.2">
      <c r="A41">
        <v>85</v>
      </c>
      <c r="B41">
        <v>3</v>
      </c>
      <c r="C41" t="s">
        <v>100</v>
      </c>
      <c r="D41">
        <v>6</v>
      </c>
      <c r="E41">
        <v>40</v>
      </c>
      <c r="F41" t="s">
        <v>92</v>
      </c>
      <c r="G41" s="3">
        <v>64.900000000000006</v>
      </c>
      <c r="H41" s="3">
        <v>55</v>
      </c>
      <c r="I41" s="5">
        <f t="shared" si="0"/>
        <v>0.91666666666666663</v>
      </c>
      <c r="J41" s="4">
        <f>'Counter Efficacy'!$O$8</f>
        <v>0.29841747210520636</v>
      </c>
      <c r="K41" s="4">
        <f t="shared" si="1"/>
        <v>3.0717593718624423</v>
      </c>
      <c r="L41" s="3">
        <f t="shared" si="2"/>
        <v>47.330652879236396</v>
      </c>
      <c r="M41" s="3">
        <v>300000</v>
      </c>
      <c r="N41" s="3">
        <f t="shared" si="3"/>
        <v>1.5776884293078799E-2</v>
      </c>
      <c r="O41" s="3">
        <f t="shared" si="4"/>
        <v>1.6115075825156104</v>
      </c>
    </row>
    <row r="42" spans="1:15" x14ac:dyDescent="0.2">
      <c r="A42">
        <v>86</v>
      </c>
      <c r="B42">
        <v>3</v>
      </c>
      <c r="C42" t="s">
        <v>97</v>
      </c>
      <c r="D42">
        <v>5</v>
      </c>
      <c r="E42">
        <v>41</v>
      </c>
      <c r="F42" t="s">
        <v>93</v>
      </c>
      <c r="G42" s="3">
        <v>112.6</v>
      </c>
      <c r="H42" s="3">
        <v>51</v>
      </c>
      <c r="I42" s="5">
        <f t="shared" si="0"/>
        <v>0.85</v>
      </c>
      <c r="J42" s="4">
        <f>'Counter Efficacy'!$O$8</f>
        <v>0.29841747210520636</v>
      </c>
      <c r="K42" s="4">
        <f t="shared" si="1"/>
        <v>2.8483586902724465</v>
      </c>
      <c r="L42" s="3">
        <f t="shared" si="2"/>
        <v>25.296258350554588</v>
      </c>
      <c r="M42" s="3">
        <v>300000</v>
      </c>
      <c r="N42" s="3">
        <f t="shared" si="3"/>
        <v>8.4320861168515285E-3</v>
      </c>
    </row>
    <row r="43" spans="1:15" x14ac:dyDescent="0.2">
      <c r="A43">
        <v>86</v>
      </c>
      <c r="B43">
        <v>3</v>
      </c>
      <c r="C43" t="s">
        <v>97</v>
      </c>
      <c r="D43">
        <v>5</v>
      </c>
      <c r="E43">
        <v>42</v>
      </c>
      <c r="F43" t="s">
        <v>92</v>
      </c>
      <c r="G43" s="3">
        <v>64.599999999999994</v>
      </c>
      <c r="H43" s="3">
        <v>90</v>
      </c>
      <c r="I43" s="5">
        <f t="shared" si="0"/>
        <v>1.5</v>
      </c>
      <c r="J43" s="4">
        <f>'Counter Efficacy'!$O$8</f>
        <v>0.29841747210520636</v>
      </c>
      <c r="K43" s="4">
        <f t="shared" si="1"/>
        <v>5.0265153357749064</v>
      </c>
      <c r="L43" s="3">
        <f t="shared" si="2"/>
        <v>77.809834919116213</v>
      </c>
      <c r="M43" s="3">
        <v>300000</v>
      </c>
      <c r="N43" s="3">
        <f t="shared" si="3"/>
        <v>2.5936611639705402E-2</v>
      </c>
      <c r="O43" s="3">
        <f t="shared" si="4"/>
        <v>2.07594245128392</v>
      </c>
    </row>
    <row r="44" spans="1:15" x14ac:dyDescent="0.2">
      <c r="A44">
        <v>87</v>
      </c>
      <c r="B44">
        <v>3</v>
      </c>
      <c r="C44" t="s">
        <v>97</v>
      </c>
      <c r="D44">
        <v>6</v>
      </c>
      <c r="E44">
        <v>43</v>
      </c>
      <c r="F44" t="s">
        <v>93</v>
      </c>
      <c r="G44" s="3">
        <v>107.2</v>
      </c>
      <c r="H44" s="3">
        <v>46</v>
      </c>
      <c r="I44" s="5">
        <f t="shared" si="0"/>
        <v>0.76666666666666672</v>
      </c>
      <c r="J44" s="4">
        <f>'Counter Efficacy'!$O$8</f>
        <v>0.29841747210520636</v>
      </c>
      <c r="K44" s="4">
        <f t="shared" si="1"/>
        <v>2.5691078382849519</v>
      </c>
      <c r="L44" s="3">
        <f t="shared" si="2"/>
        <v>23.965558192956639</v>
      </c>
      <c r="M44" s="3">
        <v>300000</v>
      </c>
      <c r="N44" s="3">
        <f t="shared" si="3"/>
        <v>7.9885193976522145E-3</v>
      </c>
    </row>
    <row r="45" spans="1:15" x14ac:dyDescent="0.2">
      <c r="A45">
        <v>87</v>
      </c>
      <c r="B45">
        <v>3</v>
      </c>
      <c r="C45" t="s">
        <v>97</v>
      </c>
      <c r="D45">
        <v>6</v>
      </c>
      <c r="E45">
        <v>44</v>
      </c>
      <c r="F45" t="s">
        <v>92</v>
      </c>
      <c r="G45" s="3">
        <v>64.099999999999994</v>
      </c>
      <c r="H45" s="3">
        <v>91</v>
      </c>
      <c r="I45" s="5">
        <f t="shared" si="0"/>
        <v>1.5166666666666666</v>
      </c>
      <c r="J45" s="4">
        <f>'Counter Efficacy'!$O$8</f>
        <v>0.29841747210520636</v>
      </c>
      <c r="K45" s="4">
        <f t="shared" si="1"/>
        <v>5.0823655061724047</v>
      </c>
      <c r="L45" s="3">
        <f t="shared" si="2"/>
        <v>79.288073419226293</v>
      </c>
      <c r="M45" s="3">
        <v>300000</v>
      </c>
      <c r="N45" s="3">
        <f t="shared" si="3"/>
        <v>2.6429357806408767E-2</v>
      </c>
      <c r="O45" s="3">
        <f t="shared" si="4"/>
        <v>2.3084175540934688</v>
      </c>
    </row>
    <row r="46" spans="1:15" x14ac:dyDescent="0.2">
      <c r="A46">
        <v>88</v>
      </c>
      <c r="B46">
        <v>3</v>
      </c>
      <c r="C46" t="s">
        <v>98</v>
      </c>
      <c r="D46">
        <v>5</v>
      </c>
      <c r="E46">
        <v>45</v>
      </c>
      <c r="F46" t="s">
        <v>93</v>
      </c>
      <c r="G46" s="3">
        <v>101.2</v>
      </c>
      <c r="H46" s="3">
        <v>38</v>
      </c>
      <c r="I46" s="5">
        <f t="shared" si="0"/>
        <v>0.6333333333333333</v>
      </c>
      <c r="J46" s="4">
        <f>'Counter Efficacy'!$O$8</f>
        <v>0.29841747210520636</v>
      </c>
      <c r="K46" s="4">
        <f t="shared" si="1"/>
        <v>2.1223064751049603</v>
      </c>
      <c r="L46" s="3">
        <f t="shared" si="2"/>
        <v>20.971407856768383</v>
      </c>
      <c r="M46" s="3">
        <v>300000</v>
      </c>
      <c r="N46" s="3">
        <f t="shared" si="3"/>
        <v>6.990469285589461E-3</v>
      </c>
    </row>
    <row r="47" spans="1:15" x14ac:dyDescent="0.2">
      <c r="A47">
        <v>88</v>
      </c>
      <c r="B47">
        <v>3</v>
      </c>
      <c r="C47" t="s">
        <v>98</v>
      </c>
      <c r="D47">
        <v>5</v>
      </c>
      <c r="E47">
        <v>46</v>
      </c>
      <c r="F47" t="s">
        <v>92</v>
      </c>
      <c r="G47" s="3">
        <v>81.599999999999994</v>
      </c>
      <c r="H47" s="3">
        <v>85</v>
      </c>
      <c r="I47" s="5">
        <f t="shared" si="0"/>
        <v>1.4166666666666667</v>
      </c>
      <c r="J47" s="4">
        <f>'Counter Efficacy'!$O$8</f>
        <v>0.29841747210520636</v>
      </c>
      <c r="K47" s="4">
        <f t="shared" si="1"/>
        <v>4.7472644837874114</v>
      </c>
      <c r="L47" s="3">
        <f t="shared" si="2"/>
        <v>58.177260830728088</v>
      </c>
      <c r="M47" s="3">
        <v>300000</v>
      </c>
      <c r="N47" s="3">
        <f t="shared" si="3"/>
        <v>1.9392420276909364E-2</v>
      </c>
      <c r="O47" s="3">
        <f t="shared" si="4"/>
        <v>1.7741228070175443</v>
      </c>
    </row>
    <row r="48" spans="1:15" x14ac:dyDescent="0.2">
      <c r="A48">
        <v>89</v>
      </c>
      <c r="B48">
        <v>3</v>
      </c>
      <c r="C48" t="s">
        <v>98</v>
      </c>
      <c r="D48">
        <v>6</v>
      </c>
      <c r="E48">
        <v>47</v>
      </c>
      <c r="F48" t="s">
        <v>93</v>
      </c>
      <c r="G48" s="3">
        <v>127.3</v>
      </c>
      <c r="H48" s="3">
        <v>58</v>
      </c>
      <c r="I48" s="5">
        <f t="shared" si="0"/>
        <v>0.96666666666666667</v>
      </c>
      <c r="J48" s="4">
        <f>'Counter Efficacy'!$O$8</f>
        <v>0.29841747210520636</v>
      </c>
      <c r="K48" s="4">
        <f t="shared" si="1"/>
        <v>3.2393098830549394</v>
      </c>
      <c r="L48" s="3">
        <f t="shared" si="2"/>
        <v>25.446267738059227</v>
      </c>
      <c r="M48" s="3">
        <v>300000</v>
      </c>
      <c r="N48" s="3">
        <f t="shared" si="3"/>
        <v>8.4820892460197427E-3</v>
      </c>
    </row>
    <row r="49" spans="1:15" x14ac:dyDescent="0.2">
      <c r="A49">
        <v>89</v>
      </c>
      <c r="B49">
        <v>3</v>
      </c>
      <c r="C49" t="s">
        <v>98</v>
      </c>
      <c r="D49">
        <v>6</v>
      </c>
      <c r="E49">
        <v>48</v>
      </c>
      <c r="F49" t="s">
        <v>92</v>
      </c>
      <c r="G49" s="3">
        <v>87.4</v>
      </c>
      <c r="H49" s="3">
        <v>118</v>
      </c>
      <c r="I49" s="5">
        <f t="shared" si="0"/>
        <v>1.9666666666666666</v>
      </c>
      <c r="J49" s="4">
        <f>'Counter Efficacy'!$O$8</f>
        <v>0.29841747210520636</v>
      </c>
      <c r="K49" s="4">
        <f t="shared" si="1"/>
        <v>6.5903201069048762</v>
      </c>
      <c r="L49" s="3">
        <f>K49/(G49/1000)</f>
        <v>75.404120216302928</v>
      </c>
      <c r="M49" s="3">
        <v>300000</v>
      </c>
      <c r="N49" s="3">
        <f t="shared" si="3"/>
        <v>2.5134706738767644E-2</v>
      </c>
      <c r="O49" s="3">
        <f>(L49-L48)/L48</f>
        <v>1.9632683658170909</v>
      </c>
    </row>
    <row r="50" spans="1:15" x14ac:dyDescent="0.2">
      <c r="A50">
        <v>0</v>
      </c>
      <c r="B50">
        <v>3</v>
      </c>
      <c r="C50" t="s">
        <v>102</v>
      </c>
      <c r="E50">
        <v>49</v>
      </c>
      <c r="F50" t="s">
        <v>103</v>
      </c>
      <c r="H50" s="3">
        <v>6</v>
      </c>
      <c r="I50" s="5">
        <f t="shared" si="0"/>
        <v>0.1</v>
      </c>
      <c r="J50" s="4">
        <f>'Counter Efficacy'!$O$8</f>
        <v>0.29841747210520636</v>
      </c>
      <c r="K50" s="4">
        <f t="shared" si="1"/>
        <v>0.33510102238499373</v>
      </c>
      <c r="L50" s="3" t="e">
        <f t="shared" si="2"/>
        <v>#DIV/0!</v>
      </c>
      <c r="M50" s="3">
        <v>300000</v>
      </c>
      <c r="N50" s="3" t="e">
        <f t="shared" si="3"/>
        <v>#DIV/0!</v>
      </c>
    </row>
    <row r="51" spans="1:15" x14ac:dyDescent="0.2">
      <c r="A51">
        <v>0</v>
      </c>
      <c r="B51">
        <v>3</v>
      </c>
      <c r="C51" t="s">
        <v>102</v>
      </c>
      <c r="E51">
        <v>50</v>
      </c>
      <c r="F51" t="s">
        <v>103</v>
      </c>
      <c r="H51" s="3">
        <v>11</v>
      </c>
      <c r="I51" s="5">
        <f t="shared" si="0"/>
        <v>0.18333333333333332</v>
      </c>
      <c r="J51" s="4">
        <f>'Counter Efficacy'!$O$8</f>
        <v>0.29841747210520636</v>
      </c>
      <c r="K51" s="4">
        <f t="shared" si="1"/>
        <v>0.6143518743724885</v>
      </c>
      <c r="L51" s="3" t="e">
        <f t="shared" si="2"/>
        <v>#DIV/0!</v>
      </c>
      <c r="M51" s="3">
        <v>300000</v>
      </c>
      <c r="N51" s="3" t="e">
        <f t="shared" si="3"/>
        <v>#DIV/0!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0040-98CE-436B-842B-C08A9243092D}">
  <dimension ref="A1:AE9"/>
  <sheetViews>
    <sheetView tabSelected="1" topLeftCell="W1" workbookViewId="0">
      <selection activeCell="AE13" sqref="AE13"/>
    </sheetView>
  </sheetViews>
  <sheetFormatPr baseColWidth="10" defaultColWidth="8.83203125" defaultRowHeight="15" x14ac:dyDescent="0.2"/>
  <cols>
    <col min="1" max="1" width="14.5" bestFit="1" customWidth="1"/>
    <col min="2" max="2" width="31.6640625" bestFit="1" customWidth="1"/>
    <col min="3" max="7" width="2" bestFit="1" customWidth="1"/>
    <col min="8" max="8" width="10.1640625" bestFit="1" customWidth="1"/>
    <col min="9" max="11" width="12" bestFit="1" customWidth="1"/>
    <col min="12" max="12" width="12.6640625" bestFit="1" customWidth="1"/>
    <col min="13" max="15" width="12" bestFit="1" customWidth="1"/>
    <col min="16" max="16" width="16.5" bestFit="1" customWidth="1"/>
    <col min="17" max="29" width="12" bestFit="1" customWidth="1"/>
    <col min="30" max="30" width="36.6640625" bestFit="1" customWidth="1"/>
    <col min="31" max="31" width="21.5" bestFit="1" customWidth="1"/>
    <col min="32" max="36" width="16.5" bestFit="1" customWidth="1"/>
    <col min="37" max="37" width="10.1640625" bestFit="1" customWidth="1"/>
    <col min="38" max="44" width="12" bestFit="1" customWidth="1"/>
    <col min="45" max="45" width="19.6640625" bestFit="1" customWidth="1"/>
    <col min="46" max="51" width="7.1640625" bestFit="1" customWidth="1"/>
    <col min="52" max="52" width="10.1640625" bestFit="1" customWidth="1"/>
    <col min="53" max="60" width="12" bestFit="1" customWidth="1"/>
    <col min="61" max="66" width="16.5" bestFit="1" customWidth="1"/>
    <col min="67" max="89" width="12" bestFit="1" customWidth="1"/>
    <col min="90" max="90" width="13.5" bestFit="1" customWidth="1"/>
    <col min="91" max="96" width="16.5" bestFit="1" customWidth="1"/>
    <col min="97" max="104" width="12" bestFit="1" customWidth="1"/>
    <col min="105" max="105" width="19.6640625" bestFit="1" customWidth="1"/>
    <col min="106" max="120" width="12" bestFit="1" customWidth="1"/>
    <col min="121" max="121" width="36.6640625" bestFit="1" customWidth="1"/>
    <col min="122" max="122" width="21.5" bestFit="1" customWidth="1"/>
  </cols>
  <sheetData>
    <row r="1" spans="1:31" x14ac:dyDescent="0.2">
      <c r="B1" s="8" t="s">
        <v>130</v>
      </c>
    </row>
    <row r="2" spans="1:31" x14ac:dyDescent="0.2">
      <c r="B2" t="s">
        <v>128</v>
      </c>
      <c r="P2" t="s">
        <v>129</v>
      </c>
      <c r="AD2" t="s">
        <v>131</v>
      </c>
      <c r="AE2" t="s">
        <v>132</v>
      </c>
    </row>
    <row r="3" spans="1:31" x14ac:dyDescent="0.2">
      <c r="B3" t="s">
        <v>93</v>
      </c>
      <c r="H3" t="s">
        <v>133</v>
      </c>
      <c r="I3" t="s">
        <v>92</v>
      </c>
      <c r="O3" t="s">
        <v>134</v>
      </c>
      <c r="P3" t="s">
        <v>93</v>
      </c>
      <c r="V3" t="s">
        <v>133</v>
      </c>
      <c r="W3" t="s">
        <v>92</v>
      </c>
      <c r="AC3" t="s">
        <v>134</v>
      </c>
    </row>
    <row r="4" spans="1:31" x14ac:dyDescent="0.2">
      <c r="A4" s="8" t="s">
        <v>126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P4">
        <v>1</v>
      </c>
      <c r="Q4">
        <v>2</v>
      </c>
      <c r="R4">
        <v>3</v>
      </c>
      <c r="S4">
        <v>4</v>
      </c>
      <c r="T4">
        <v>5</v>
      </c>
      <c r="U4">
        <v>6</v>
      </c>
      <c r="W4">
        <v>1</v>
      </c>
      <c r="X4">
        <v>2</v>
      </c>
      <c r="Y4">
        <v>3</v>
      </c>
      <c r="Z4">
        <v>4</v>
      </c>
      <c r="AA4">
        <v>5</v>
      </c>
      <c r="AB4">
        <v>6</v>
      </c>
    </row>
    <row r="5" spans="1:31" x14ac:dyDescent="0.2">
      <c r="A5" s="9" t="s">
        <v>98</v>
      </c>
      <c r="B5" s="10"/>
      <c r="C5" s="10"/>
      <c r="D5" s="10"/>
      <c r="E5" s="10"/>
      <c r="F5" s="10"/>
      <c r="G5" s="10"/>
      <c r="H5" s="10"/>
      <c r="I5" s="10">
        <v>2.1053917690698447</v>
      </c>
      <c r="J5" s="10">
        <v>2.6941701178719337</v>
      </c>
      <c r="K5" s="10">
        <v>2.5539468617635732</v>
      </c>
      <c r="L5" s="10">
        <v>1.820261108103894</v>
      </c>
      <c r="M5" s="10">
        <v>1.7741228070175443</v>
      </c>
      <c r="N5" s="10">
        <v>1.9632683658170909</v>
      </c>
      <c r="O5" s="10">
        <v>2.1518601716073138</v>
      </c>
      <c r="P5" s="10">
        <v>2.2313425263162972E-2</v>
      </c>
      <c r="Q5" s="10">
        <v>8.9744294734396685E-3</v>
      </c>
      <c r="R5" s="10">
        <v>1.7578740682666037E-2</v>
      </c>
      <c r="S5" s="10">
        <v>2.5838728258613018E-2</v>
      </c>
      <c r="T5" s="10">
        <v>6.990469285589461E-3</v>
      </c>
      <c r="U5" s="10">
        <v>8.4820892460197427E-3</v>
      </c>
      <c r="V5" s="10">
        <v>1.5029647034915149E-2</v>
      </c>
      <c r="W5" s="10">
        <v>6.9291927151981431E-2</v>
      </c>
      <c r="X5" s="10">
        <v>3.315306918572998E-2</v>
      </c>
      <c r="Y5" s="10">
        <v>6.2473910282916614E-2</v>
      </c>
      <c r="Z5" s="10">
        <v>7.2871960390631346E-2</v>
      </c>
      <c r="AA5" s="10">
        <v>1.9392420276909364E-2</v>
      </c>
      <c r="AB5" s="10">
        <v>2.5134706738767644E-2</v>
      </c>
      <c r="AC5" s="10">
        <v>4.70529990044894E-2</v>
      </c>
      <c r="AD5" s="10">
        <v>2.1518601716073138</v>
      </c>
      <c r="AE5" s="10">
        <v>3.1041323019702274E-2</v>
      </c>
    </row>
    <row r="6" spans="1:31" x14ac:dyDescent="0.2">
      <c r="A6" s="9" t="s">
        <v>100</v>
      </c>
      <c r="B6" s="10"/>
      <c r="C6" s="10"/>
      <c r="D6" s="10"/>
      <c r="E6" s="10"/>
      <c r="F6" s="10"/>
      <c r="G6" s="10"/>
      <c r="H6" s="10"/>
      <c r="I6" s="10">
        <v>1.2805027322404372</v>
      </c>
      <c r="J6" s="10">
        <v>1.6567722075637648</v>
      </c>
      <c r="K6" s="10">
        <v>1.9144386472385171</v>
      </c>
      <c r="L6" s="10">
        <v>-0.86526534859521342</v>
      </c>
      <c r="M6" s="10">
        <v>2.1095974646421647</v>
      </c>
      <c r="N6" s="10">
        <v>1.6115075825156104</v>
      </c>
      <c r="O6" s="10">
        <v>1.2845922142675468</v>
      </c>
      <c r="P6" s="10">
        <v>2.7032996320183418E-2</v>
      </c>
      <c r="Q6" s="10">
        <v>2.597682344069719E-2</v>
      </c>
      <c r="R6" s="10">
        <v>2.3540291470599144E-2</v>
      </c>
      <c r="S6" s="10">
        <v>5.3486415888862144E-3</v>
      </c>
      <c r="T6" s="10">
        <v>5.811000388179082E-3</v>
      </c>
      <c r="U6" s="10">
        <v>6.0412936951464852E-3</v>
      </c>
      <c r="V6" s="10">
        <v>1.5625174483948592E-2</v>
      </c>
      <c r="W6" s="10">
        <v>6.1648821968823993E-2</v>
      </c>
      <c r="X6" s="10">
        <v>6.9014502558035221E-2</v>
      </c>
      <c r="Y6" s="10">
        <v>6.8606735229173377E-2</v>
      </c>
      <c r="Z6" s="10">
        <v>7.2064735996772841E-4</v>
      </c>
      <c r="AA6" s="10">
        <v>1.8069872074116308E-2</v>
      </c>
      <c r="AB6" s="10">
        <v>1.5776884293078799E-2</v>
      </c>
      <c r="AC6" s="10">
        <v>3.8972910580532573E-2</v>
      </c>
      <c r="AD6" s="10">
        <v>1.2845922142675468</v>
      </c>
      <c r="AE6" s="10">
        <v>2.7299042532240581E-2</v>
      </c>
    </row>
    <row r="7" spans="1:31" x14ac:dyDescent="0.2">
      <c r="A7" s="9" t="s">
        <v>97</v>
      </c>
      <c r="B7" s="10"/>
      <c r="C7" s="10"/>
      <c r="D7" s="10"/>
      <c r="E7" s="10"/>
      <c r="F7" s="10"/>
      <c r="G7" s="10"/>
      <c r="H7" s="10"/>
      <c r="I7" s="10">
        <v>1.3902084493103242</v>
      </c>
      <c r="J7" s="10">
        <v>1.9763460939931532</v>
      </c>
      <c r="K7" s="10">
        <v>2.8605262429792759</v>
      </c>
      <c r="L7" s="10">
        <v>3.0971691927957115</v>
      </c>
      <c r="M7" s="10">
        <v>2.07594245128392</v>
      </c>
      <c r="N7" s="10">
        <v>2.3084175540934688</v>
      </c>
      <c r="O7" s="10">
        <v>2.2847683307426423</v>
      </c>
      <c r="P7" s="10">
        <v>3.1941224449368616E-2</v>
      </c>
      <c r="Q7" s="10">
        <v>2.8902675700379968E-2</v>
      </c>
      <c r="R7" s="10">
        <v>2.7215738814748071E-2</v>
      </c>
      <c r="S7" s="10">
        <v>1.8009428774596589E-2</v>
      </c>
      <c r="T7" s="10">
        <v>8.4320861168515285E-3</v>
      </c>
      <c r="U7" s="10">
        <v>7.9885193976522145E-3</v>
      </c>
      <c r="V7" s="10">
        <v>2.0414945542266163E-2</v>
      </c>
      <c r="W7" s="10">
        <v>7.6346184560198371E-2</v>
      </c>
      <c r="X7" s="10">
        <v>8.6024365926776758E-2</v>
      </c>
      <c r="Y7" s="10">
        <v>0.10506707391640462</v>
      </c>
      <c r="Z7" s="10">
        <v>7.3787676755125764E-2</v>
      </c>
      <c r="AA7" s="10">
        <v>2.5936611639705402E-2</v>
      </c>
      <c r="AB7" s="10">
        <v>2.6429357806408767E-2</v>
      </c>
      <c r="AC7" s="10">
        <v>6.5598545100769942E-2</v>
      </c>
      <c r="AD7" s="10">
        <v>2.2847683307426423</v>
      </c>
      <c r="AE7" s="10">
        <v>4.3006745321518054E-2</v>
      </c>
    </row>
    <row r="8" spans="1:31" x14ac:dyDescent="0.2">
      <c r="A8" s="9" t="s">
        <v>99</v>
      </c>
      <c r="B8" s="10"/>
      <c r="C8" s="10"/>
      <c r="D8" s="10"/>
      <c r="E8" s="10"/>
      <c r="F8" s="10"/>
      <c r="G8" s="10"/>
      <c r="H8" s="10"/>
      <c r="I8" s="10">
        <v>1.2439642674213682</v>
      </c>
      <c r="J8" s="10">
        <v>1.4383058725999611</v>
      </c>
      <c r="K8" s="10">
        <v>1.9500381157508808</v>
      </c>
      <c r="L8" s="10">
        <v>2.3076845806127579</v>
      </c>
      <c r="M8" s="10">
        <v>3.0987967914438506</v>
      </c>
      <c r="N8" s="10">
        <v>1.2592087312414733</v>
      </c>
      <c r="O8" s="10">
        <v>1.8829997265117155</v>
      </c>
      <c r="P8" s="10">
        <v>2.1952867968066749E-2</v>
      </c>
      <c r="Q8" s="10">
        <v>1.8207564708342151E-2</v>
      </c>
      <c r="R8" s="10">
        <v>2.1251165465715011E-2</v>
      </c>
      <c r="S8" s="10">
        <v>3.4383948441997658E-2</v>
      </c>
      <c r="T8" s="10">
        <v>8.2824654448599728E-3</v>
      </c>
      <c r="U8" s="10">
        <v>1.2141341390760641E-2</v>
      </c>
      <c r="V8" s="10">
        <v>1.9369892236623696E-2</v>
      </c>
      <c r="W8" s="10">
        <v>4.9261451287760924E-2</v>
      </c>
      <c r="X8" s="10">
        <v>4.4395611954094472E-2</v>
      </c>
      <c r="Y8" s="10">
        <v>6.2691748127988098E-2</v>
      </c>
      <c r="Z8" s="10">
        <v>0.1137312560821797</v>
      </c>
      <c r="AA8" s="10">
        <v>3.3948142790636619E-2</v>
      </c>
      <c r="AB8" s="10">
        <v>2.7429824478989933E-2</v>
      </c>
      <c r="AC8" s="10">
        <v>5.5243005786941628E-2</v>
      </c>
      <c r="AD8" s="10">
        <v>1.8829997265117155</v>
      </c>
      <c r="AE8" s="10">
        <v>3.7306449011782664E-2</v>
      </c>
    </row>
    <row r="9" spans="1:31" x14ac:dyDescent="0.2">
      <c r="A9" s="9" t="s">
        <v>127</v>
      </c>
      <c r="B9" s="10"/>
      <c r="C9" s="10"/>
      <c r="D9" s="10"/>
      <c r="E9" s="10"/>
      <c r="F9" s="10"/>
      <c r="G9" s="10"/>
      <c r="H9" s="10"/>
      <c r="I9" s="10">
        <v>1.5050168045104937</v>
      </c>
      <c r="J9" s="10">
        <v>1.9413985730072032</v>
      </c>
      <c r="K9" s="10">
        <v>2.3197374669330615</v>
      </c>
      <c r="L9" s="10">
        <v>1.5899623832292875</v>
      </c>
      <c r="M9" s="10">
        <v>2.2646148785968698</v>
      </c>
      <c r="N9" s="10">
        <v>1.785600558416911</v>
      </c>
      <c r="O9" s="10">
        <v>1.9010551107823046</v>
      </c>
      <c r="P9" s="10">
        <v>2.5810128500195439E-2</v>
      </c>
      <c r="Q9" s="10">
        <v>2.0515373330714744E-2</v>
      </c>
      <c r="R9" s="10">
        <v>2.2396484108432063E-2</v>
      </c>
      <c r="S9" s="10">
        <v>2.0895186766023369E-2</v>
      </c>
      <c r="T9" s="10">
        <v>7.3790053088700104E-3</v>
      </c>
      <c r="U9" s="10">
        <v>8.6633109323947712E-3</v>
      </c>
      <c r="V9" s="10">
        <v>1.76099148244384E-2</v>
      </c>
      <c r="W9" s="10">
        <v>6.4137096242191174E-2</v>
      </c>
      <c r="X9" s="10">
        <v>5.8146887406159108E-2</v>
      </c>
      <c r="Y9" s="10">
        <v>7.470986688912068E-2</v>
      </c>
      <c r="Z9" s="10">
        <v>6.5277885146976133E-2</v>
      </c>
      <c r="AA9" s="10">
        <v>2.4336761695341921E-2</v>
      </c>
      <c r="AB9" s="10">
        <v>2.3692693329311284E-2</v>
      </c>
      <c r="AC9" s="10">
        <v>5.1716865118183387E-2</v>
      </c>
      <c r="AD9" s="10">
        <v>1.9010551107823046</v>
      </c>
      <c r="AE9" s="10">
        <v>3.4663389971310889E-2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27D2-F06E-4B2D-B836-A68C559C1BD3}">
  <dimension ref="A1:O8"/>
  <sheetViews>
    <sheetView workbookViewId="0">
      <selection activeCell="O7" sqref="O7"/>
    </sheetView>
  </sheetViews>
  <sheetFormatPr baseColWidth="10" defaultColWidth="8.83203125" defaultRowHeight="15" x14ac:dyDescent="0.2"/>
  <cols>
    <col min="6" max="6" width="9.1640625" style="5"/>
    <col min="7" max="8" width="10.5" bestFit="1" customWidth="1"/>
    <col min="9" max="9" width="10.5" style="7" customWidth="1"/>
    <col min="10" max="11" width="10.5" style="5" customWidth="1"/>
    <col min="12" max="12" width="10.5" style="7" customWidth="1"/>
    <col min="13" max="13" width="11" bestFit="1" customWidth="1"/>
  </cols>
  <sheetData>
    <row r="1" spans="1:15" x14ac:dyDescent="0.2">
      <c r="A1" t="s">
        <v>106</v>
      </c>
      <c r="B1" t="s">
        <v>115</v>
      </c>
      <c r="C1" t="s">
        <v>116</v>
      </c>
      <c r="D1" t="s">
        <v>107</v>
      </c>
      <c r="E1" t="s">
        <v>108</v>
      </c>
      <c r="F1" s="5" t="s">
        <v>117</v>
      </c>
      <c r="G1" t="s">
        <v>109</v>
      </c>
      <c r="H1" t="s">
        <v>110</v>
      </c>
      <c r="I1" s="7" t="s">
        <v>111</v>
      </c>
      <c r="J1" s="5" t="s">
        <v>112</v>
      </c>
      <c r="K1" s="5" t="s">
        <v>113</v>
      </c>
      <c r="L1" s="7" t="s">
        <v>114</v>
      </c>
      <c r="M1" t="s">
        <v>96</v>
      </c>
      <c r="N1" t="s">
        <v>118</v>
      </c>
      <c r="O1" t="s">
        <v>119</v>
      </c>
    </row>
    <row r="2" spans="1:15" x14ac:dyDescent="0.2">
      <c r="A2">
        <v>1</v>
      </c>
      <c r="B2">
        <v>0.02</v>
      </c>
      <c r="C2">
        <v>2</v>
      </c>
      <c r="D2">
        <f>(B2+C2)/B2</f>
        <v>101</v>
      </c>
      <c r="E2">
        <v>9.25</v>
      </c>
      <c r="F2" s="5">
        <f>E2/D2</f>
        <v>9.1584158415841582E-2</v>
      </c>
      <c r="G2" s="6">
        <v>40862</v>
      </c>
      <c r="H2" s="6">
        <v>44655</v>
      </c>
      <c r="I2" s="7">
        <v>3794</v>
      </c>
      <c r="J2" s="5">
        <v>0.56010000000000004</v>
      </c>
      <c r="K2" s="5">
        <f>F2*J2</f>
        <v>5.1296287128712877E-2</v>
      </c>
      <c r="L2" s="7">
        <f>K2*B2*1000000</f>
        <v>1025.9257425742576</v>
      </c>
      <c r="M2">
        <v>15642</v>
      </c>
      <c r="N2">
        <f>M2/60</f>
        <v>260.7</v>
      </c>
      <c r="O2">
        <f>N2/L2</f>
        <v>0.2541119587718409</v>
      </c>
    </row>
    <row r="3" spans="1:15" x14ac:dyDescent="0.2">
      <c r="A3">
        <v>2</v>
      </c>
      <c r="B3">
        <v>0.02</v>
      </c>
      <c r="C3">
        <v>2</v>
      </c>
      <c r="D3">
        <f>(B3+C3)/B3</f>
        <v>101</v>
      </c>
      <c r="E3">
        <v>9.25</v>
      </c>
      <c r="F3" s="5">
        <f t="shared" ref="F3:F5" si="0">E3/D3</f>
        <v>9.1584158415841582E-2</v>
      </c>
      <c r="G3" s="6">
        <v>40862</v>
      </c>
      <c r="H3" s="6">
        <v>44655</v>
      </c>
      <c r="I3" s="7">
        <v>3794</v>
      </c>
      <c r="J3" s="5">
        <v>0.56010000000000004</v>
      </c>
      <c r="K3" s="5">
        <f t="shared" ref="K3:K5" si="1">F3*J3</f>
        <v>5.1296287128712877E-2</v>
      </c>
      <c r="L3" s="7">
        <f t="shared" ref="L3:L5" si="2">K3*B3*1000000</f>
        <v>1025.9257425742576</v>
      </c>
      <c r="M3">
        <v>17479</v>
      </c>
      <c r="N3">
        <f t="shared" ref="N3:N5" si="3">M3/60</f>
        <v>291.31666666666666</v>
      </c>
      <c r="O3">
        <f t="shared" ref="O3:O5" si="4">N3/L3</f>
        <v>0.28395492439413161</v>
      </c>
    </row>
    <row r="4" spans="1:15" x14ac:dyDescent="0.2">
      <c r="A4">
        <v>3</v>
      </c>
      <c r="B4">
        <v>0.02</v>
      </c>
      <c r="C4">
        <v>2</v>
      </c>
      <c r="D4">
        <f>(B4+C4)/B4</f>
        <v>101</v>
      </c>
      <c r="E4">
        <v>9.25</v>
      </c>
      <c r="F4" s="5">
        <f t="shared" si="0"/>
        <v>9.1584158415841582E-2</v>
      </c>
      <c r="G4" s="6">
        <v>40862</v>
      </c>
      <c r="H4" s="6">
        <v>44655</v>
      </c>
      <c r="I4" s="7">
        <v>3794</v>
      </c>
      <c r="J4" s="5">
        <v>0.56010000000000004</v>
      </c>
      <c r="K4" s="5">
        <f t="shared" si="1"/>
        <v>5.1296287128712877E-2</v>
      </c>
      <c r="L4" s="7">
        <f t="shared" si="2"/>
        <v>1025.9257425742576</v>
      </c>
      <c r="M4">
        <v>19333</v>
      </c>
      <c r="N4">
        <f t="shared" si="3"/>
        <v>322.21666666666664</v>
      </c>
      <c r="O4">
        <f t="shared" si="4"/>
        <v>0.31407406335097809</v>
      </c>
    </row>
    <row r="5" spans="1:15" x14ac:dyDescent="0.2">
      <c r="A5">
        <v>4</v>
      </c>
      <c r="B5">
        <v>0.02</v>
      </c>
      <c r="C5">
        <v>2</v>
      </c>
      <c r="D5">
        <f>(B5+C5)/B5</f>
        <v>101</v>
      </c>
      <c r="E5">
        <v>9.25</v>
      </c>
      <c r="F5" s="5">
        <f t="shared" si="0"/>
        <v>9.1584158415841582E-2</v>
      </c>
      <c r="G5" s="6">
        <v>40862</v>
      </c>
      <c r="H5" s="6">
        <v>44655</v>
      </c>
      <c r="I5" s="7">
        <v>3794</v>
      </c>
      <c r="J5" s="5">
        <v>0.56010000000000004</v>
      </c>
      <c r="K5" s="5">
        <f t="shared" si="1"/>
        <v>5.1296287128712877E-2</v>
      </c>
      <c r="L5" s="7">
        <f t="shared" si="2"/>
        <v>1025.9257425742576</v>
      </c>
      <c r="M5">
        <v>21023</v>
      </c>
      <c r="N5">
        <f t="shared" si="3"/>
        <v>350.38333333333333</v>
      </c>
      <c r="O5">
        <f t="shared" si="4"/>
        <v>0.34152894190387489</v>
      </c>
    </row>
    <row r="8" spans="1:15" x14ac:dyDescent="0.2">
      <c r="N8" t="s">
        <v>120</v>
      </c>
      <c r="O8">
        <f>AVERAGE(O2:O5)</f>
        <v>0.29841747210520636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Raw Data Paul</vt:lpstr>
      <vt:lpstr>Odense Samples</vt:lpstr>
      <vt:lpstr>Pivot Table of Samples</vt:lpstr>
      <vt:lpstr>Counter Efficacy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Klemens Egger</cp:lastModifiedBy>
  <dcterms:created xsi:type="dcterms:W3CDTF">2022-04-03T09:49:39Z</dcterms:created>
  <dcterms:modified xsi:type="dcterms:W3CDTF">2022-07-25T11:07:07Z</dcterms:modified>
</cp:coreProperties>
</file>