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ent.tam\Desktop\Year 4\Final Year Research Project\Wind storage case\"/>
    </mc:Choice>
  </mc:AlternateContent>
  <xr:revisionPtr revIDLastSave="0" documentId="13_ncr:1_{0B259232-91FC-47A1-A20B-BCC4A753A142}" xr6:coauthVersionLast="44" xr6:coauthVersionMax="45" xr10:uidLastSave="{00000000-0000-0000-0000-000000000000}"/>
  <bookViews>
    <workbookView xWindow="-110" yWindow="-110" windowWidth="19420" windowHeight="10420" xr2:uid="{55928988-80D3-43B1-AFEC-C8D761AAEC1C}"/>
  </bookViews>
  <sheets>
    <sheet name="WindOutageCase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2" i="5" l="1"/>
  <c r="Q54" i="5"/>
  <c r="Q53" i="5"/>
  <c r="Q51" i="5"/>
  <c r="R45" i="5"/>
  <c r="H41" i="5"/>
  <c r="H42" i="5"/>
  <c r="H43" i="5"/>
  <c r="H44" i="5"/>
  <c r="H45" i="5"/>
  <c r="H46" i="5"/>
  <c r="R46" i="5" s="1"/>
  <c r="R51" i="5" s="1"/>
  <c r="H47" i="5"/>
  <c r="Q48" i="5" s="1"/>
  <c r="H48" i="5"/>
  <c r="Q49" i="5" s="1"/>
  <c r="Q50" i="5" s="1"/>
  <c r="H49" i="5"/>
  <c r="Q46" i="5" s="1"/>
  <c r="H50" i="5"/>
  <c r="H51" i="5"/>
  <c r="H52" i="5"/>
  <c r="H53" i="5"/>
  <c r="H54" i="5"/>
  <c r="H40" i="5"/>
  <c r="Q40" i="5" s="1"/>
  <c r="Q39" i="5"/>
  <c r="O50" i="5"/>
  <c r="N49" i="5" s="1"/>
  <c r="O49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40" i="5"/>
  <c r="F39" i="5"/>
  <c r="K39" i="5"/>
  <c r="D39" i="5"/>
  <c r="D40" i="5"/>
  <c r="K42" i="5" s="1"/>
  <c r="D41" i="5"/>
  <c r="D42" i="5"/>
  <c r="D43" i="5"/>
  <c r="D44" i="5"/>
  <c r="D45" i="5"/>
  <c r="D46" i="5"/>
  <c r="K44" i="5" s="1"/>
  <c r="D47" i="5"/>
  <c r="K48" i="5" s="1"/>
  <c r="D48" i="5"/>
  <c r="K49" i="5" s="1"/>
  <c r="D49" i="5"/>
  <c r="D50" i="5"/>
  <c r="D51" i="5"/>
  <c r="K50" i="5" s="1"/>
  <c r="D52" i="5"/>
  <c r="D53" i="5"/>
  <c r="D54" i="5"/>
  <c r="H39" i="5"/>
  <c r="S37" i="5"/>
  <c r="R37" i="5"/>
  <c r="P37" i="5"/>
  <c r="O37" i="5"/>
  <c r="S36" i="5"/>
  <c r="R36" i="5"/>
  <c r="P36" i="5"/>
  <c r="O36" i="5"/>
  <c r="S35" i="5"/>
  <c r="R35" i="5"/>
  <c r="P35" i="5"/>
  <c r="O35" i="5"/>
  <c r="S34" i="5"/>
  <c r="R34" i="5"/>
  <c r="P34" i="5"/>
  <c r="O34" i="5"/>
  <c r="S33" i="5"/>
  <c r="R33" i="5"/>
  <c r="P33" i="5"/>
  <c r="O33" i="5"/>
  <c r="S32" i="5"/>
  <c r="R32" i="5"/>
  <c r="P32" i="5"/>
  <c r="O32" i="5"/>
  <c r="S31" i="5"/>
  <c r="R31" i="5"/>
  <c r="P31" i="5"/>
  <c r="O31" i="5"/>
  <c r="S30" i="5"/>
  <c r="R30" i="5"/>
  <c r="P30" i="5"/>
  <c r="O30" i="5"/>
  <c r="S29" i="5"/>
  <c r="R29" i="5"/>
  <c r="P29" i="5"/>
  <c r="O29" i="5"/>
  <c r="S28" i="5"/>
  <c r="R28" i="5"/>
  <c r="P28" i="5"/>
  <c r="O28" i="5"/>
  <c r="S27" i="5"/>
  <c r="R27" i="5"/>
  <c r="P27" i="5"/>
  <c r="O27" i="5"/>
  <c r="S26" i="5"/>
  <c r="R26" i="5"/>
  <c r="P26" i="5"/>
  <c r="O26" i="5"/>
  <c r="S25" i="5"/>
  <c r="R25" i="5"/>
  <c r="P25" i="5"/>
  <c r="O25" i="5"/>
  <c r="S24" i="5"/>
  <c r="R24" i="5"/>
  <c r="P24" i="5"/>
  <c r="O24" i="5"/>
  <c r="S23" i="5"/>
  <c r="R23" i="5"/>
  <c r="P23" i="5"/>
  <c r="O23" i="5"/>
  <c r="S22" i="5"/>
  <c r="R22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H9" i="5"/>
  <c r="F9" i="5"/>
  <c r="D9" i="5"/>
  <c r="P8" i="5"/>
  <c r="O8" i="5"/>
  <c r="H8" i="5"/>
  <c r="F8" i="5"/>
  <c r="D8" i="5"/>
  <c r="P7" i="5"/>
  <c r="O7" i="5"/>
  <c r="H7" i="5"/>
  <c r="F7" i="5"/>
  <c r="D7" i="5"/>
  <c r="P6" i="5"/>
  <c r="O6" i="5"/>
  <c r="H6" i="5"/>
  <c r="F6" i="5"/>
  <c r="D6" i="5"/>
  <c r="R49" i="5" l="1"/>
  <c r="Q47" i="5" s="1"/>
  <c r="R40" i="5"/>
  <c r="Q41" i="5" s="1"/>
  <c r="Q42" i="5" s="1"/>
  <c r="R44" i="5"/>
  <c r="Q43" i="5" s="1"/>
  <c r="Q44" i="5" s="1"/>
  <c r="K47" i="5"/>
  <c r="L48" i="5" s="1"/>
  <c r="O53" i="5"/>
  <c r="L43" i="5"/>
  <c r="K43" i="5" s="1"/>
  <c r="L40" i="5"/>
  <c r="K40" i="5" s="1"/>
  <c r="K41" i="5" s="1"/>
  <c r="L52" i="5"/>
  <c r="N47" i="5"/>
</calcChain>
</file>

<file path=xl/sharedStrings.xml><?xml version="1.0" encoding="utf-8"?>
<sst xmlns="http://schemas.openxmlformats.org/spreadsheetml/2006/main" count="75" uniqueCount="32">
  <si>
    <t>WN</t>
  </si>
  <si>
    <t>WD</t>
  </si>
  <si>
    <t>WP</t>
  </si>
  <si>
    <t>WE</t>
  </si>
  <si>
    <t>PN</t>
  </si>
  <si>
    <t>PD</t>
  </si>
  <si>
    <t>PP</t>
  </si>
  <si>
    <t>PE</t>
  </si>
  <si>
    <t>SN</t>
  </si>
  <si>
    <t>SD</t>
  </si>
  <si>
    <t>SP</t>
  </si>
  <si>
    <t>SE</t>
  </si>
  <si>
    <t>AN</t>
  </si>
  <si>
    <t>AD</t>
  </si>
  <si>
    <t>AP</t>
  </si>
  <si>
    <t>AE</t>
  </si>
  <si>
    <t>For carbon cap of 0.1</t>
  </si>
  <si>
    <t>Base Case</t>
  </si>
  <si>
    <t>Production  (ONWTE)</t>
  </si>
  <si>
    <t>Production  (NATGAS)</t>
  </si>
  <si>
    <t>Production  (Total)</t>
  </si>
  <si>
    <t>Duration(h)</t>
  </si>
  <si>
    <t>Production (SMR)</t>
  </si>
  <si>
    <t>Storage (Zone 2 Salt Cavern)</t>
  </si>
  <si>
    <t xml:space="preserve">No wind </t>
  </si>
  <si>
    <t>No wind</t>
  </si>
  <si>
    <t>Storage (Zone 3 Salt Cavern)</t>
  </si>
  <si>
    <t>Storage (Zone 9 Salt Cavern)</t>
  </si>
  <si>
    <t>A</t>
  </si>
  <si>
    <t>Zone 2</t>
  </si>
  <si>
    <t>Zone 3</t>
  </si>
  <si>
    <t>Zone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</si>
</sst>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99795"/>
        <bgColor rgb="FF000000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7" xfId="0" applyBorder="1"/>
    <xf numFmtId="2" fontId="0" fillId="0" borderId="0" xfId="0" applyNumberFormat="1"/>
    <xf numFmtId="0" fontId="0" fillId="0" borderId="0" xfId="0" applyFont="1" applyBorder="1"/>
    <xf numFmtId="1" fontId="0" fillId="0" borderId="0" xfId="0" applyNumberFormat="1" applyBorder="1"/>
    <xf numFmtId="164" fontId="0" fillId="0" borderId="0" xfId="1" applyNumberFormat="1" applyFont="1" applyBorder="1"/>
    <xf numFmtId="165" fontId="0" fillId="0" borderId="0" xfId="0" applyNumberFormat="1"/>
    <xf numFmtId="0" fontId="2" fillId="0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3" xfId="0" applyBorder="1"/>
    <xf numFmtId="2" fontId="0" fillId="0" borderId="7" xfId="0" applyNumberForma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/>
    <xf numFmtId="0" fontId="0" fillId="2" borderId="0" xfId="0" applyFill="1"/>
    <xf numFmtId="0" fontId="0" fillId="0" borderId="0" xfId="0" applyFill="1"/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</cellXfs>
  <cellStyles count="7">
    <cellStyle name="a_Calc_Background" xfId="4" xr:uid="{1BEDDB3D-B202-4EDA-BE31-56DF5E373D34}"/>
    <cellStyle name="a_Calc_Input_Num" xfId="5" xr:uid="{3C8DEA6E-A448-43CC-BC31-8513C3575788}"/>
    <cellStyle name="a_Calc_Input_Str" xfId="2" xr:uid="{28E8824B-521E-452A-B780-CE67CC49F722}"/>
    <cellStyle name="a_Calc_Trans" xfId="3" xr:uid="{0CE040FA-800F-413C-B6CF-E358F0303172}"/>
    <cellStyle name="Comma" xfId="1" builtinId="3"/>
    <cellStyle name="Comma 2" xfId="6" xr:uid="{7E5ECC38-5BFC-44B6-847C-0DC277F0DD4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Salt Cavern in Zone</a:t>
            </a:r>
            <a:r>
              <a:rPr lang="en-GB" baseline="0"/>
              <a:t> 2 (Year 2045/2050)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WindOutageCase!$B$10:$B$25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WindOutageCase!$J$39:$J$54</c:f>
              <c:numCache>
                <c:formatCode>General</c:formatCode>
                <c:ptCount val="16"/>
                <c:pt idx="0">
                  <c:v>404.0228737977431</c:v>
                </c:pt>
                <c:pt idx="1">
                  <c:v>303.01715534830731</c:v>
                </c:pt>
                <c:pt idx="2">
                  <c:v>202.01143689887155</c:v>
                </c:pt>
                <c:pt idx="3">
                  <c:v>101.00571844943578</c:v>
                </c:pt>
                <c:pt idx="4">
                  <c:v>0</c:v>
                </c:pt>
                <c:pt idx="5">
                  <c:v>593.23599999999999</c:v>
                </c:pt>
                <c:pt idx="6">
                  <c:v>1186.472</c:v>
                </c:pt>
                <c:pt idx="7">
                  <c:v>1779.7080000000001</c:v>
                </c:pt>
                <c:pt idx="8">
                  <c:v>2372.944</c:v>
                </c:pt>
                <c:pt idx="9">
                  <c:v>2372.944</c:v>
                </c:pt>
                <c:pt idx="10">
                  <c:v>2372.944</c:v>
                </c:pt>
                <c:pt idx="11">
                  <c:v>2372.944</c:v>
                </c:pt>
                <c:pt idx="12">
                  <c:v>1779.7080000000001</c:v>
                </c:pt>
                <c:pt idx="13">
                  <c:v>1186.472</c:v>
                </c:pt>
                <c:pt idx="14">
                  <c:v>593.23599999999999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CE0-4AF7-A23E-53052AA5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2256"/>
        <c:axId val="64267652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WindOutageCase!$B$10:$B$25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WindOutageCase!$K$39:$K$54</c:f>
              <c:numCache>
                <c:formatCode>General</c:formatCode>
                <c:ptCount val="16"/>
                <c:pt idx="0">
                  <c:v>404.0228737977431</c:v>
                </c:pt>
                <c:pt idx="1">
                  <c:v>698.1456083118286</c:v>
                </c:pt>
                <c:pt idx="2">
                  <c:v>992.26834282591403</c:v>
                </c:pt>
                <c:pt idx="3">
                  <c:v>1286.3910773399996</c:v>
                </c:pt>
                <c:pt idx="4">
                  <c:v>700.59685194999975</c:v>
                </c:pt>
                <c:pt idx="5">
                  <c:v>114.80262655999988</c:v>
                </c:pt>
                <c:pt idx="6">
                  <c:v>0</c:v>
                </c:pt>
                <c:pt idx="7">
                  <c:v>0</c:v>
                </c:pt>
                <c:pt idx="8">
                  <c:v>114.80262655999988</c:v>
                </c:pt>
                <c:pt idx="9">
                  <c:v>335.72386975999984</c:v>
                </c:pt>
                <c:pt idx="10">
                  <c:v>682.72554163999973</c:v>
                </c:pt>
                <c:pt idx="11">
                  <c:v>2372.944</c:v>
                </c:pt>
                <c:pt idx="12">
                  <c:v>1779.7080000000001</c:v>
                </c:pt>
                <c:pt idx="13">
                  <c:v>1186.4720000000002</c:v>
                </c:pt>
                <c:pt idx="14">
                  <c:v>593.23600000000022</c:v>
                </c:pt>
                <c:pt idx="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CE0-4AF7-A23E-53052AA5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72256"/>
        <c:axId val="642676520"/>
      </c:lineChart>
      <c:catAx>
        <c:axId val="642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6520"/>
        <c:crosses val="autoZero"/>
        <c:auto val="1"/>
        <c:lblAlgn val="ctr"/>
        <c:lblOffset val="100"/>
        <c:noMultiLvlLbl val="0"/>
      </c:catAx>
      <c:valAx>
        <c:axId val="6426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Salt Cavern in Zone 9 (</a:t>
            </a:r>
            <a:r>
              <a:rPr lang="en-GB" sz="1400" b="0" i="0" u="none" strike="noStrike" baseline="0">
                <a:effectLst/>
              </a:rPr>
              <a:t>Year 2045/2050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WindOutageCase!$B$10:$B$37</c:f>
              <c:strCache>
                <c:ptCount val="28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  <c:pt idx="16">
                  <c:v>PN</c:v>
                </c:pt>
                <c:pt idx="17">
                  <c:v>PD</c:v>
                </c:pt>
                <c:pt idx="18">
                  <c:v>PP</c:v>
                </c:pt>
                <c:pt idx="19">
                  <c:v>PE</c:v>
                </c:pt>
                <c:pt idx="20">
                  <c:v>SN</c:v>
                </c:pt>
                <c:pt idx="21">
                  <c:v>SD</c:v>
                </c:pt>
                <c:pt idx="22">
                  <c:v>SP</c:v>
                </c:pt>
                <c:pt idx="23">
                  <c:v>SE</c:v>
                </c:pt>
                <c:pt idx="24">
                  <c:v>AN</c:v>
                </c:pt>
                <c:pt idx="25">
                  <c:v>AD</c:v>
                </c:pt>
                <c:pt idx="26">
                  <c:v>AP</c:v>
                </c:pt>
                <c:pt idx="27">
                  <c:v>AE</c:v>
                </c:pt>
              </c:strCache>
            </c:strRef>
          </c:cat>
          <c:val>
            <c:numRef>
              <c:f>WindOutageCase!$P$39:$P$54</c:f>
              <c:numCache>
                <c:formatCode>General</c:formatCode>
                <c:ptCount val="16"/>
                <c:pt idx="0">
                  <c:v>870.52800000000002</c:v>
                </c:pt>
                <c:pt idx="1">
                  <c:v>652.89599999999996</c:v>
                </c:pt>
                <c:pt idx="2">
                  <c:v>435.26400000000001</c:v>
                </c:pt>
                <c:pt idx="3">
                  <c:v>217.63200000000001</c:v>
                </c:pt>
                <c:pt idx="4">
                  <c:v>0</c:v>
                </c:pt>
                <c:pt idx="5">
                  <c:v>217.63200000000001</c:v>
                </c:pt>
                <c:pt idx="6">
                  <c:v>435.26400000000001</c:v>
                </c:pt>
                <c:pt idx="7">
                  <c:v>652.89599999999996</c:v>
                </c:pt>
                <c:pt idx="8">
                  <c:v>870.52800000000002</c:v>
                </c:pt>
                <c:pt idx="9">
                  <c:v>870.52800000000002</c:v>
                </c:pt>
                <c:pt idx="10">
                  <c:v>870.52800000000002</c:v>
                </c:pt>
                <c:pt idx="11">
                  <c:v>870.52800000000002</c:v>
                </c:pt>
                <c:pt idx="12">
                  <c:v>652.89599999999996</c:v>
                </c:pt>
                <c:pt idx="13">
                  <c:v>435.26400000000001</c:v>
                </c:pt>
                <c:pt idx="14">
                  <c:v>217.63200000000001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CD-4113-ADFB-D795559A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2256"/>
        <c:axId val="64267652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WindOutageCase!$Q$39:$Q$54</c:f>
              <c:numCache>
                <c:formatCode>General</c:formatCode>
                <c:ptCount val="16"/>
                <c:pt idx="0">
                  <c:v>870.52800000000002</c:v>
                </c:pt>
                <c:pt idx="1">
                  <c:v>726.42561923999983</c:v>
                </c:pt>
                <c:pt idx="2">
                  <c:v>582.32323847999965</c:v>
                </c:pt>
                <c:pt idx="3">
                  <c:v>438.22085771999946</c:v>
                </c:pt>
                <c:pt idx="4">
                  <c:v>292.1472384799996</c:v>
                </c:pt>
                <c:pt idx="5">
                  <c:v>146.07361923999977</c:v>
                </c:pt>
                <c:pt idx="6">
                  <c:v>0</c:v>
                </c:pt>
                <c:pt idx="7">
                  <c:v>57.454220760000034</c:v>
                </c:pt>
                <c:pt idx="8">
                  <c:v>463.99111038000007</c:v>
                </c:pt>
                <c:pt idx="9">
                  <c:v>870.52800000000002</c:v>
                </c:pt>
                <c:pt idx="10">
                  <c:v>870.52800000000002</c:v>
                </c:pt>
                <c:pt idx="11">
                  <c:v>870.52800000000002</c:v>
                </c:pt>
                <c:pt idx="12">
                  <c:v>652.89599999999996</c:v>
                </c:pt>
                <c:pt idx="13">
                  <c:v>435.26400000000001</c:v>
                </c:pt>
                <c:pt idx="14">
                  <c:v>217.63200000000001</c:v>
                </c:pt>
                <c:pt idx="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DCD-4113-ADFB-D795559A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72256"/>
        <c:axId val="642676520"/>
      </c:lineChart>
      <c:catAx>
        <c:axId val="642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6520"/>
        <c:crosses val="autoZero"/>
        <c:auto val="1"/>
        <c:lblAlgn val="ctr"/>
        <c:lblOffset val="100"/>
        <c:noMultiLvlLbl val="0"/>
      </c:catAx>
      <c:valAx>
        <c:axId val="6426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Salt Cavern in Zone 3 (</a:t>
            </a:r>
            <a:r>
              <a:rPr lang="en-GB" sz="1400" b="0" i="0" u="none" strike="noStrike" baseline="0">
                <a:effectLst/>
              </a:rPr>
              <a:t>Year 2045/2050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WindOutageCase!$B$10:$B$25</c:f>
              <c:strCache>
                <c:ptCount val="16"/>
                <c:pt idx="0">
                  <c:v>PN</c:v>
                </c:pt>
                <c:pt idx="1">
                  <c:v>PD</c:v>
                </c:pt>
                <c:pt idx="2">
                  <c:v>PP</c:v>
                </c:pt>
                <c:pt idx="3">
                  <c:v>PE</c:v>
                </c:pt>
                <c:pt idx="4">
                  <c:v>SN</c:v>
                </c:pt>
                <c:pt idx="5">
                  <c:v>SD</c:v>
                </c:pt>
                <c:pt idx="6">
                  <c:v>SP</c:v>
                </c:pt>
                <c:pt idx="7">
                  <c:v>SE</c:v>
                </c:pt>
                <c:pt idx="8">
                  <c:v>AN</c:v>
                </c:pt>
                <c:pt idx="9">
                  <c:v>AD</c:v>
                </c:pt>
                <c:pt idx="10">
                  <c:v>AP</c:v>
                </c:pt>
                <c:pt idx="11">
                  <c:v>AE</c:v>
                </c:pt>
                <c:pt idx="12">
                  <c:v>WN</c:v>
                </c:pt>
                <c:pt idx="13">
                  <c:v>WD</c:v>
                </c:pt>
                <c:pt idx="14">
                  <c:v>WP</c:v>
                </c:pt>
                <c:pt idx="15">
                  <c:v>WE</c:v>
                </c:pt>
              </c:strCache>
            </c:strRef>
          </c:cat>
          <c:val>
            <c:numRef>
              <c:f>WindOutageCase!$M$39:$M$54</c:f>
              <c:numCache>
                <c:formatCode>General</c:formatCode>
                <c:ptCount val="16"/>
                <c:pt idx="0">
                  <c:v>3449.9200608827464</c:v>
                </c:pt>
                <c:pt idx="1">
                  <c:v>2587.4400456620597</c:v>
                </c:pt>
                <c:pt idx="2">
                  <c:v>1724.960030441373</c:v>
                </c:pt>
                <c:pt idx="3">
                  <c:v>862.48001522068637</c:v>
                </c:pt>
                <c:pt idx="4">
                  <c:v>0</c:v>
                </c:pt>
                <c:pt idx="5">
                  <c:v>4139.899028129149</c:v>
                </c:pt>
                <c:pt idx="6">
                  <c:v>8279.7980562582979</c:v>
                </c:pt>
                <c:pt idx="7">
                  <c:v>12419.697084387448</c:v>
                </c:pt>
                <c:pt idx="8">
                  <c:v>13596.730542193724</c:v>
                </c:pt>
                <c:pt idx="9">
                  <c:v>14773.763999999999</c:v>
                </c:pt>
                <c:pt idx="10">
                  <c:v>14016.505414903357</c:v>
                </c:pt>
                <c:pt idx="11">
                  <c:v>13178.988318599806</c:v>
                </c:pt>
                <c:pt idx="12">
                  <c:v>9961.7859443425368</c:v>
                </c:pt>
                <c:pt idx="13">
                  <c:v>6744.5835700852685</c:v>
                </c:pt>
                <c:pt idx="14">
                  <c:v>3527.3811958280007</c:v>
                </c:pt>
                <c:pt idx="15">
                  <c:v>310.17882157073359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02-4BBC-9B1C-6D59A69D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672256"/>
        <c:axId val="64267652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WindOutageCase!$B$62:$B$74</c:f>
              <c:numCache>
                <c:formatCode>General</c:formatCode>
                <c:ptCount val="13"/>
              </c:numCache>
            </c:numRef>
          </c:cat>
          <c:val>
            <c:numRef>
              <c:f>WindOutageCase!$N$39:$N$54</c:f>
              <c:numCache>
                <c:formatCode>General</c:formatCode>
                <c:ptCount val="16"/>
                <c:pt idx="0">
                  <c:v>3449.9200608827464</c:v>
                </c:pt>
                <c:pt idx="1">
                  <c:v>4175.4679892220602</c:v>
                </c:pt>
                <c:pt idx="2">
                  <c:v>4901.0159175613735</c:v>
                </c:pt>
                <c:pt idx="3">
                  <c:v>5626.5638459006868</c:v>
                </c:pt>
                <c:pt idx="4">
                  <c:v>6352.1117742400002</c:v>
                </c:pt>
                <c:pt idx="5">
                  <c:v>6150.3671346399997</c:v>
                </c:pt>
                <c:pt idx="6">
                  <c:v>3112.7242407199997</c:v>
                </c:pt>
                <c:pt idx="7">
                  <c:v>75.08134679999992</c:v>
                </c:pt>
                <c:pt idx="8">
                  <c:v>2246.66507744</c:v>
                </c:pt>
                <c:pt idx="9">
                  <c:v>6000</c:v>
                </c:pt>
                <c:pt idx="10">
                  <c:v>8466.5</c:v>
                </c:pt>
                <c:pt idx="11">
                  <c:v>10933</c:v>
                </c:pt>
                <c:pt idx="12">
                  <c:v>9241.9907899842001</c:v>
                </c:pt>
                <c:pt idx="13">
                  <c:v>6264.0902720442</c:v>
                </c:pt>
                <c:pt idx="14">
                  <c:v>3286.1897541041999</c:v>
                </c:pt>
                <c:pt idx="15">
                  <c:v>308.28923616419905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WindOutageCase!#REF!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02-4BBC-9B1C-6D59A69D0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672256"/>
        <c:axId val="642676520"/>
      </c:lineChart>
      <c:catAx>
        <c:axId val="6426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6520"/>
        <c:crosses val="autoZero"/>
        <c:auto val="1"/>
        <c:lblAlgn val="ctr"/>
        <c:lblOffset val="100"/>
        <c:noMultiLvlLbl val="0"/>
      </c:catAx>
      <c:valAx>
        <c:axId val="64267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(SMR)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WindOutageCase!$I$5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WindOutageCase!$I$14:$I$37</c:f>
              <c:numCache>
                <c:formatCode>0.00</c:formatCode>
                <c:ptCount val="24"/>
                <c:pt idx="0">
                  <c:v>792.77542033939244</c:v>
                </c:pt>
                <c:pt idx="1">
                  <c:v>2513.2613145020318</c:v>
                </c:pt>
                <c:pt idx="2">
                  <c:v>792.77542033939244</c:v>
                </c:pt>
                <c:pt idx="3">
                  <c:v>792.77542033939244</c:v>
                </c:pt>
                <c:pt idx="4">
                  <c:v>792.77542033939244</c:v>
                </c:pt>
                <c:pt idx="5">
                  <c:v>2642.5847344646418</c:v>
                </c:pt>
                <c:pt idx="6">
                  <c:v>792.77542033939244</c:v>
                </c:pt>
                <c:pt idx="7">
                  <c:v>792.77542033939244</c:v>
                </c:pt>
                <c:pt idx="8" formatCode="General">
                  <c:v>792.77542033939244</c:v>
                </c:pt>
                <c:pt idx="9" formatCode="General">
                  <c:v>2642.5847344646418</c:v>
                </c:pt>
                <c:pt idx="10" formatCode="General">
                  <c:v>792.77542033939244</c:v>
                </c:pt>
                <c:pt idx="11" formatCode="General">
                  <c:v>792.77542033939244</c:v>
                </c:pt>
                <c:pt idx="12" formatCode="General">
                  <c:v>2069.9294447039019</c:v>
                </c:pt>
                <c:pt idx="13" formatCode="General">
                  <c:v>2642.5847344646418</c:v>
                </c:pt>
                <c:pt idx="14" formatCode="General">
                  <c:v>792.77542033939244</c:v>
                </c:pt>
                <c:pt idx="15" formatCode="General">
                  <c:v>792.77542033939244</c:v>
                </c:pt>
                <c:pt idx="16" formatCode="General">
                  <c:v>792.77542033939244</c:v>
                </c:pt>
                <c:pt idx="17" formatCode="General">
                  <c:v>792.77542033939244</c:v>
                </c:pt>
                <c:pt idx="18" formatCode="General">
                  <c:v>792.77542033939244</c:v>
                </c:pt>
                <c:pt idx="19" formatCode="General">
                  <c:v>792.77542033939244</c:v>
                </c:pt>
                <c:pt idx="20" formatCode="General">
                  <c:v>792.77542033939244</c:v>
                </c:pt>
                <c:pt idx="21" formatCode="General">
                  <c:v>792.77542033939244</c:v>
                </c:pt>
                <c:pt idx="22" formatCode="General">
                  <c:v>792.77542033939244</c:v>
                </c:pt>
                <c:pt idx="23" formatCode="General">
                  <c:v>792.77542033939244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2-4C4C-B2B9-F943F6203D47}"/>
            </c:ext>
          </c:extLst>
        </c:ser>
        <c:ser>
          <c:idx val="1"/>
          <c:order val="1"/>
          <c:tx>
            <c:strRef>
              <c:f>WindOutageCase!$J$5</c:f>
              <c:strCache>
                <c:ptCount val="1"/>
                <c:pt idx="0">
                  <c:v>No wind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WindOutageCase!$J$14:$J$37</c:f>
              <c:numCache>
                <c:formatCode>General</c:formatCode>
                <c:ptCount val="24"/>
                <c:pt idx="0">
                  <c:v>792.77400000000011</c:v>
                </c:pt>
                <c:pt idx="1">
                  <c:v>2642.58</c:v>
                </c:pt>
                <c:pt idx="2">
                  <c:v>792.77400000000011</c:v>
                </c:pt>
                <c:pt idx="3">
                  <c:v>792.77400000000011</c:v>
                </c:pt>
                <c:pt idx="4">
                  <c:v>1048.192156653593</c:v>
                </c:pt>
                <c:pt idx="5">
                  <c:v>2642.58</c:v>
                </c:pt>
                <c:pt idx="6">
                  <c:v>792.77400000000011</c:v>
                </c:pt>
                <c:pt idx="7">
                  <c:v>792.77400000000011</c:v>
                </c:pt>
                <c:pt idx="8">
                  <c:v>792.77400000000011</c:v>
                </c:pt>
                <c:pt idx="9">
                  <c:v>2642.58</c:v>
                </c:pt>
                <c:pt idx="10">
                  <c:v>792.77400000000011</c:v>
                </c:pt>
                <c:pt idx="11">
                  <c:v>792.77530000000013</c:v>
                </c:pt>
                <c:pt idx="12">
                  <c:v>2070.4021837573655</c:v>
                </c:pt>
                <c:pt idx="13">
                  <c:v>2642.58</c:v>
                </c:pt>
                <c:pt idx="14">
                  <c:v>792.77400000000011</c:v>
                </c:pt>
                <c:pt idx="15">
                  <c:v>792.77400000000011</c:v>
                </c:pt>
                <c:pt idx="16">
                  <c:v>792.77400000000011</c:v>
                </c:pt>
                <c:pt idx="17">
                  <c:v>792.77400000000011</c:v>
                </c:pt>
                <c:pt idx="18">
                  <c:v>792.77400000000011</c:v>
                </c:pt>
                <c:pt idx="19">
                  <c:v>792.77400000000011</c:v>
                </c:pt>
                <c:pt idx="20">
                  <c:v>792.77400000000011</c:v>
                </c:pt>
                <c:pt idx="21">
                  <c:v>792.77400000000011</c:v>
                </c:pt>
                <c:pt idx="22">
                  <c:v>792.77400000000011</c:v>
                </c:pt>
                <c:pt idx="23">
                  <c:v>792.77400000000011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2-4C4C-B2B9-F943F620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07344"/>
        <c:axId val="841003080"/>
      </c:lineChart>
      <c:catAx>
        <c:axId val="8410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3080"/>
        <c:crosses val="autoZero"/>
        <c:auto val="1"/>
        <c:lblAlgn val="ctr"/>
        <c:lblOffset val="100"/>
        <c:noMultiLvlLbl val="0"/>
      </c:catAx>
      <c:valAx>
        <c:axId val="841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(ONWTE)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WindOutageCase!$K$5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WindOutageCase!$K$14:$K$37</c:f>
              <c:numCache>
                <c:formatCode>General</c:formatCode>
                <c:ptCount val="24"/>
                <c:pt idx="0">
                  <c:v>710.10522281635019</c:v>
                </c:pt>
                <c:pt idx="1">
                  <c:v>1365.58696695452</c:v>
                </c:pt>
                <c:pt idx="2">
                  <c:v>458.83722089671869</c:v>
                </c:pt>
                <c:pt idx="3">
                  <c:v>376.90200287944742</c:v>
                </c:pt>
                <c:pt idx="4">
                  <c:v>1420.2104456327004</c:v>
                </c:pt>
                <c:pt idx="5">
                  <c:v>1802.5747963799661</c:v>
                </c:pt>
                <c:pt idx="6">
                  <c:v>491.61130810362715</c:v>
                </c:pt>
                <c:pt idx="7">
                  <c:v>426.06313368981017</c:v>
                </c:pt>
                <c:pt idx="8">
                  <c:v>2267.0884324145086</c:v>
                </c:pt>
                <c:pt idx="9">
                  <c:v>2644.9365044835936</c:v>
                </c:pt>
                <c:pt idx="10">
                  <c:v>1689.3245796606075</c:v>
                </c:pt>
                <c:pt idx="11">
                  <c:v>2330.0631110926893</c:v>
                </c:pt>
                <c:pt idx="12">
                  <c:v>1448.4176095981584</c:v>
                </c:pt>
                <c:pt idx="13">
                  <c:v>2393.0377897708699</c:v>
                </c:pt>
                <c:pt idx="14">
                  <c:v>661.2341261208984</c:v>
                </c:pt>
                <c:pt idx="15">
                  <c:v>974.62457966060742</c:v>
                </c:pt>
                <c:pt idx="16">
                  <c:v>245.60124684490512</c:v>
                </c:pt>
                <c:pt idx="17">
                  <c:v>1574.36696695452</c:v>
                </c:pt>
                <c:pt idx="18">
                  <c:v>528.98730089671869</c:v>
                </c:pt>
                <c:pt idx="19">
                  <c:v>434.5252828794475</c:v>
                </c:pt>
                <c:pt idx="20">
                  <c:v>1382.7784757386244</c:v>
                </c:pt>
                <c:pt idx="21">
                  <c:v>2078.1643963799661</c:v>
                </c:pt>
                <c:pt idx="22">
                  <c:v>566.77210810362715</c:v>
                </c:pt>
                <c:pt idx="23">
                  <c:v>491.20249368981024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F-4A26-A7A0-A17429305A59}"/>
            </c:ext>
          </c:extLst>
        </c:ser>
        <c:ser>
          <c:idx val="1"/>
          <c:order val="1"/>
          <c:tx>
            <c:strRef>
              <c:f>WindOutageCase!$L$5</c:f>
              <c:strCache>
                <c:ptCount val="1"/>
                <c:pt idx="0">
                  <c:v>No 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WindOutageCase!$L$14:$L$37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1419.8990000000001</c:v>
                </c:pt>
                <c:pt idx="5">
                  <c:v>1802.1795</c:v>
                </c:pt>
                <c:pt idx="6">
                  <c:v>491.50350000000003</c:v>
                </c:pt>
                <c:pt idx="7">
                  <c:v>425.96969999999999</c:v>
                </c:pt>
                <c:pt idx="8">
                  <c:v>2267.1324</c:v>
                </c:pt>
                <c:pt idx="9">
                  <c:v>2644.9877999999999</c:v>
                </c:pt>
                <c:pt idx="10">
                  <c:v>1689.3259666666665</c:v>
                </c:pt>
                <c:pt idx="11">
                  <c:v>2330.1083000000003</c:v>
                </c:pt>
                <c:pt idx="12">
                  <c:v>1448.4457000000002</c:v>
                </c:pt>
                <c:pt idx="13">
                  <c:v>2393.0841999999998</c:v>
                </c:pt>
                <c:pt idx="14">
                  <c:v>661.24694999999997</c:v>
                </c:pt>
                <c:pt idx="15">
                  <c:v>974.6260000000002</c:v>
                </c:pt>
                <c:pt idx="16">
                  <c:v>245.60601000000003</c:v>
                </c:pt>
                <c:pt idx="17">
                  <c:v>1574.3975</c:v>
                </c:pt>
                <c:pt idx="18">
                  <c:v>528.99756000000002</c:v>
                </c:pt>
                <c:pt idx="19">
                  <c:v>434.53370999999999</c:v>
                </c:pt>
                <c:pt idx="20">
                  <c:v>1288.1263587671233</c:v>
                </c:pt>
                <c:pt idx="21">
                  <c:v>2078.2047000000002</c:v>
                </c:pt>
                <c:pt idx="22">
                  <c:v>566.78309999999999</c:v>
                </c:pt>
                <c:pt idx="23">
                  <c:v>491.21202000000005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F-4A26-A7A0-A1742930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07344"/>
        <c:axId val="841003080"/>
      </c:lineChart>
      <c:catAx>
        <c:axId val="8410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3080"/>
        <c:crosses val="autoZero"/>
        <c:auto val="1"/>
        <c:lblAlgn val="ctr"/>
        <c:lblOffset val="100"/>
        <c:noMultiLvlLbl val="0"/>
      </c:catAx>
      <c:valAx>
        <c:axId val="841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</a:t>
            </a:r>
            <a:r>
              <a:rPr lang="en-GB" baseline="0"/>
              <a:t> (NATGAS)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WindOutageCase!$M$5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WindOutageCase!$M$14:$M$37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1396.9415288775469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3-4DC4-BAA1-5862747908B1}"/>
            </c:ext>
          </c:extLst>
        </c:ser>
        <c:ser>
          <c:idx val="1"/>
          <c:order val="1"/>
          <c:tx>
            <c:strRef>
              <c:f>WindOutageCase!$N$5</c:f>
              <c:strCache>
                <c:ptCount val="1"/>
                <c:pt idx="0">
                  <c:v>No wind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WindOutageCase!$B$14:$B$37</c:f>
              <c:strCache>
                <c:ptCount val="24"/>
                <c:pt idx="0">
                  <c:v>SN</c:v>
                </c:pt>
                <c:pt idx="1">
                  <c:v>SD</c:v>
                </c:pt>
                <c:pt idx="2">
                  <c:v>SP</c:v>
                </c:pt>
                <c:pt idx="3">
                  <c:v>SE</c:v>
                </c:pt>
                <c:pt idx="4">
                  <c:v>AN</c:v>
                </c:pt>
                <c:pt idx="5">
                  <c:v>AD</c:v>
                </c:pt>
                <c:pt idx="6">
                  <c:v>AP</c:v>
                </c:pt>
                <c:pt idx="7">
                  <c:v>AE</c:v>
                </c:pt>
                <c:pt idx="8">
                  <c:v>WN</c:v>
                </c:pt>
                <c:pt idx="9">
                  <c:v>WD</c:v>
                </c:pt>
                <c:pt idx="10">
                  <c:v>WP</c:v>
                </c:pt>
                <c:pt idx="11">
                  <c:v>WE</c:v>
                </c:pt>
                <c:pt idx="12">
                  <c:v>PN</c:v>
                </c:pt>
                <c:pt idx="13">
                  <c:v>PD</c:v>
                </c:pt>
                <c:pt idx="14">
                  <c:v>PP</c:v>
                </c:pt>
                <c:pt idx="15">
                  <c:v>PE</c:v>
                </c:pt>
                <c:pt idx="16">
                  <c:v>SN</c:v>
                </c:pt>
                <c:pt idx="17">
                  <c:v>SD</c:v>
                </c:pt>
                <c:pt idx="18">
                  <c:v>SP</c:v>
                </c:pt>
                <c:pt idx="19">
                  <c:v>SE</c:v>
                </c:pt>
                <c:pt idx="20">
                  <c:v>AN</c:v>
                </c:pt>
                <c:pt idx="21">
                  <c:v>AD</c:v>
                </c:pt>
                <c:pt idx="22">
                  <c:v>AP</c:v>
                </c:pt>
                <c:pt idx="23">
                  <c:v>AE</c:v>
                </c:pt>
              </c:strCache>
            </c:strRef>
          </c:cat>
          <c:val>
            <c:numRef>
              <c:f>WindOutageCase!$N$14:$N$37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945.95429999999988</c:v>
                </c:pt>
                <c:pt idx="7">
                  <c:v>3869.5020082409219</c:v>
                </c:pt>
                <c:pt idx="8">
                  <c:v>0</c:v>
                </c:pt>
                <c:pt idx="9">
                  <c:v>1396.8949777616792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3-4DC4-BAA1-5862747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007344"/>
        <c:axId val="841003080"/>
      </c:lineChart>
      <c:catAx>
        <c:axId val="8410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3080"/>
        <c:crosses val="autoZero"/>
        <c:auto val="1"/>
        <c:lblAlgn val="ctr"/>
        <c:lblOffset val="100"/>
        <c:noMultiLvlLbl val="0"/>
      </c:catAx>
      <c:valAx>
        <c:axId val="8410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0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90714</xdr:colOff>
      <xdr:row>54</xdr:row>
      <xdr:rowOff>162227</xdr:rowOff>
    </xdr:from>
    <xdr:to>
      <xdr:col>6</xdr:col>
      <xdr:colOff>30173</xdr:colOff>
      <xdr:row>69</xdr:row>
      <xdr:rowOff>140562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A01B0-93AC-4B45-8410-8767815F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578854</xdr:colOff>
      <xdr:row>55</xdr:row>
      <xdr:rowOff>152656</xdr:rowOff>
    </xdr:from>
    <xdr:to>
      <xdr:col>15</xdr:col>
      <xdr:colOff>401410</xdr:colOff>
      <xdr:row>70</xdr:row>
      <xdr:rowOff>133606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9DFC6-85A1-4459-9373-3EDCA07D9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752927</xdr:colOff>
      <xdr:row>54</xdr:row>
      <xdr:rowOff>132711</xdr:rowOff>
    </xdr:from>
    <xdr:to>
      <xdr:col>10</xdr:col>
      <xdr:colOff>120728</xdr:colOff>
      <xdr:row>69</xdr:row>
      <xdr:rowOff>113661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20C25-3593-4E54-82E0-E35AA5CB9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135659</xdr:colOff>
      <xdr:row>3</xdr:row>
      <xdr:rowOff>148688</xdr:rowOff>
    </xdr:from>
    <xdr:to>
      <xdr:col>25</xdr:col>
      <xdr:colOff>453159</xdr:colOff>
      <xdr:row>18</xdr:row>
      <xdr:rowOff>170460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2FBD4-0526-4777-BAFC-341A6549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295233</xdr:colOff>
      <xdr:row>23</xdr:row>
      <xdr:rowOff>179778</xdr:rowOff>
    </xdr:from>
    <xdr:to>
      <xdr:col>28</xdr:col>
      <xdr:colOff>4947</xdr:colOff>
      <xdr:row>39</xdr:row>
      <xdr:rowOff>16821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0922BC-0C45-4785-81BB-2177CFA6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509652</xdr:colOff>
      <xdr:row>1</xdr:row>
      <xdr:rowOff>124526</xdr:rowOff>
    </xdr:from>
    <xdr:to>
      <xdr:col>34</xdr:col>
      <xdr:colOff>215243</xdr:colOff>
      <xdr:row>16</xdr:row>
      <xdr:rowOff>146297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B84B9F-5355-4163-BEAA-2C247051A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7462B-D8D8-4E2B-AB7A-EA22F66E4F6D}">
  <dimension ref="A1:AE56"/>
  <sheetViews>
    <sheetView tabSelected="1" zoomScale="55" zoomScaleNormal="55" workbookViewId="0">
      <selection activeCell="P18" sqref="P18"/>
    </sheetView>
  </sheetViews>
  <sheetFormatPr defaultRowHeight="14.5" x14ac:dyDescent="0.35"/>
  <cols>
    <col min="1" max="1" width="8.7265625" style="19"/>
    <col min="2" max="2" width="12.7265625" style="19" customWidth="1"/>
    <col min="3" max="4" width="12.7265625" style="19" bestFit="1" customWidth="1"/>
    <col min="5" max="5" width="12.7265625" style="19" customWidth="1"/>
    <col min="6" max="6" width="11.81640625" style="19" customWidth="1"/>
    <col min="7" max="8" width="11.81640625" style="19" bestFit="1" customWidth="1"/>
    <col min="9" max="9" width="13.54296875" style="19" customWidth="1"/>
    <col min="10" max="10" width="11.81640625" style="19" bestFit="1" customWidth="1"/>
    <col min="11" max="11" width="14.7265625" style="19" customWidth="1"/>
    <col min="12" max="14" width="11.81640625" style="19" bestFit="1" customWidth="1"/>
    <col min="15" max="16" width="8.7265625" style="19"/>
    <col min="17" max="17" width="10.81640625" style="19" bestFit="1" customWidth="1"/>
    <col min="18" max="18" width="13.90625" style="19" customWidth="1"/>
    <col min="19" max="16384" width="8.7265625" style="19"/>
  </cols>
  <sheetData>
    <row r="1" spans="1:18" ht="21" x14ac:dyDescent="0.5">
      <c r="B1" s="2" t="s">
        <v>16</v>
      </c>
    </row>
    <row r="2" spans="1:18" ht="14.5" customHeight="1" x14ac:dyDescent="0.5">
      <c r="B2" s="2"/>
    </row>
    <row r="3" spans="1:18" x14ac:dyDescent="0.35">
      <c r="B3" s="8"/>
      <c r="C3" s="3"/>
      <c r="D3" s="3"/>
      <c r="E3" s="3"/>
      <c r="F3" s="3"/>
      <c r="G3" s="3"/>
      <c r="H3" s="3"/>
      <c r="J3" s="9"/>
      <c r="K3" s="9"/>
      <c r="M3" s="10"/>
      <c r="N3" s="10"/>
    </row>
    <row r="4" spans="1:18" x14ac:dyDescent="0.35">
      <c r="B4" s="1"/>
      <c r="C4" s="24" t="s">
        <v>23</v>
      </c>
      <c r="D4" s="25"/>
      <c r="E4" s="24" t="s">
        <v>26</v>
      </c>
      <c r="F4" s="25"/>
      <c r="G4" s="24" t="s">
        <v>27</v>
      </c>
      <c r="H4" s="25"/>
      <c r="I4" s="22" t="s">
        <v>22</v>
      </c>
      <c r="J4" s="23"/>
      <c r="K4" s="22" t="s">
        <v>18</v>
      </c>
      <c r="L4" s="23"/>
      <c r="M4" s="22" t="s">
        <v>19</v>
      </c>
      <c r="N4" s="23"/>
      <c r="O4" s="22" t="s">
        <v>20</v>
      </c>
      <c r="P4" s="23"/>
    </row>
    <row r="5" spans="1:18" x14ac:dyDescent="0.35">
      <c r="B5" s="1"/>
      <c r="C5" s="17" t="s">
        <v>17</v>
      </c>
      <c r="D5" s="18" t="s">
        <v>24</v>
      </c>
      <c r="E5" s="17" t="s">
        <v>17</v>
      </c>
      <c r="F5" s="18" t="s">
        <v>24</v>
      </c>
      <c r="G5" s="17" t="s">
        <v>17</v>
      </c>
      <c r="H5" s="18" t="s">
        <v>24</v>
      </c>
      <c r="I5" s="13" t="s">
        <v>17</v>
      </c>
      <c r="J5" s="14" t="s">
        <v>24</v>
      </c>
      <c r="K5" s="13" t="s">
        <v>17</v>
      </c>
      <c r="L5" s="14" t="s">
        <v>25</v>
      </c>
      <c r="M5" s="13" t="s">
        <v>17</v>
      </c>
      <c r="N5" s="14" t="s">
        <v>24</v>
      </c>
      <c r="O5" s="13" t="s">
        <v>17</v>
      </c>
      <c r="P5" s="14" t="s">
        <v>25</v>
      </c>
      <c r="Q5" s="12" t="s">
        <v>21</v>
      </c>
      <c r="R5" s="12"/>
    </row>
    <row r="6" spans="1:18" x14ac:dyDescent="0.35">
      <c r="A6" s="19">
        <v>2045</v>
      </c>
      <c r="B6" s="19" t="s">
        <v>0</v>
      </c>
      <c r="C6" s="6">
        <v>1301962.9924836759</v>
      </c>
      <c r="D6" s="4">
        <f t="shared" ref="D6:D9" si="0">C6</f>
        <v>1301962.9924836759</v>
      </c>
      <c r="E6" s="6">
        <v>1395397.3428992254</v>
      </c>
      <c r="F6" s="4">
        <f>E6</f>
        <v>1395397.3428992254</v>
      </c>
      <c r="G6" s="6">
        <v>0</v>
      </c>
      <c r="H6" s="4">
        <f>G6</f>
        <v>0</v>
      </c>
      <c r="I6" s="16">
        <v>2642.58473446464</v>
      </c>
      <c r="J6" s="19">
        <v>792.77400000000011</v>
      </c>
      <c r="K6" s="6">
        <v>1966.44523241451</v>
      </c>
      <c r="L6" s="19">
        <v>1966.0140000000001</v>
      </c>
      <c r="M6" s="6">
        <v>0</v>
      </c>
      <c r="N6" s="19">
        <v>0</v>
      </c>
      <c r="O6" s="6">
        <f>I6+K6+M6</f>
        <v>4609.0299668791504</v>
      </c>
      <c r="P6" s="4">
        <f>J6+L6+N6</f>
        <v>2758.7880000000005</v>
      </c>
      <c r="Q6" s="19">
        <v>7.2999999999999995E-2</v>
      </c>
    </row>
    <row r="7" spans="1:18" x14ac:dyDescent="0.35">
      <c r="A7" s="19">
        <v>2045</v>
      </c>
      <c r="B7" s="19" t="s">
        <v>1</v>
      </c>
      <c r="C7" s="6">
        <v>2089235.1416215964</v>
      </c>
      <c r="D7" s="4">
        <f t="shared" si="0"/>
        <v>2089235.1416215964</v>
      </c>
      <c r="E7" s="6">
        <v>4831790.6898606988</v>
      </c>
      <c r="F7" s="4">
        <f t="shared" ref="F7:F9" si="1">E7</f>
        <v>4831790.6898606988</v>
      </c>
      <c r="G7" s="6">
        <v>870528</v>
      </c>
      <c r="H7" s="4">
        <f t="shared" ref="H7:H9" si="2">G7</f>
        <v>870528</v>
      </c>
      <c r="I7" s="16">
        <v>2642.5847344646418</v>
      </c>
      <c r="J7" s="19">
        <v>2642.58</v>
      </c>
      <c r="K7" s="6">
        <v>2294.1861044835928</v>
      </c>
      <c r="L7" s="19">
        <v>2293.6829999999995</v>
      </c>
      <c r="M7" s="6">
        <v>2749.2545756367936</v>
      </c>
      <c r="N7" s="19">
        <v>1748.1997678257819</v>
      </c>
      <c r="O7" s="6">
        <f t="shared" ref="O7:P25" si="3">I7+K7+M7</f>
        <v>7686.0254145850276</v>
      </c>
      <c r="P7" s="4">
        <f t="shared" si="3"/>
        <v>6684.4627678257812</v>
      </c>
      <c r="Q7" s="19">
        <v>0.104</v>
      </c>
    </row>
    <row r="8" spans="1:18" x14ac:dyDescent="0.35">
      <c r="A8" s="19">
        <v>2045</v>
      </c>
      <c r="B8" s="19" t="s">
        <v>2</v>
      </c>
      <c r="C8" s="6">
        <v>0</v>
      </c>
      <c r="D8" s="4">
        <f t="shared" si="0"/>
        <v>0</v>
      </c>
      <c r="E8" s="6">
        <v>0</v>
      </c>
      <c r="F8" s="4">
        <f t="shared" si="1"/>
        <v>0</v>
      </c>
      <c r="G8" s="6">
        <v>0</v>
      </c>
      <c r="H8" s="4">
        <f t="shared" si="2"/>
        <v>0</v>
      </c>
      <c r="I8" s="16">
        <v>792.77542033939199</v>
      </c>
      <c r="J8" s="19">
        <v>792.77400000000011</v>
      </c>
      <c r="K8" s="6">
        <v>622.70765693126089</v>
      </c>
      <c r="L8" s="19">
        <v>622.57109999999989</v>
      </c>
      <c r="M8" s="6">
        <v>3066.6169227293462</v>
      </c>
      <c r="N8" s="19">
        <v>1066.7549451612899</v>
      </c>
      <c r="O8" s="6">
        <f t="shared" si="3"/>
        <v>4482.0999999999985</v>
      </c>
      <c r="P8" s="4">
        <f t="shared" si="3"/>
        <v>2482.1000451612899</v>
      </c>
      <c r="Q8" s="19">
        <v>3.1E-2</v>
      </c>
    </row>
    <row r="9" spans="1:18" x14ac:dyDescent="0.35">
      <c r="A9" s="19">
        <v>2045</v>
      </c>
      <c r="B9" s="19" t="s">
        <v>3</v>
      </c>
      <c r="C9" s="6">
        <v>0</v>
      </c>
      <c r="D9" s="4">
        <f t="shared" si="0"/>
        <v>0</v>
      </c>
      <c r="E9" s="6">
        <v>0</v>
      </c>
      <c r="F9" s="4">
        <f t="shared" si="1"/>
        <v>0</v>
      </c>
      <c r="G9" s="6">
        <v>0</v>
      </c>
      <c r="H9" s="4">
        <f t="shared" si="2"/>
        <v>0</v>
      </c>
      <c r="I9" s="16">
        <v>792.77542033939244</v>
      </c>
      <c r="J9" s="19">
        <v>792.77400000000011</v>
      </c>
      <c r="K9" s="6">
        <v>606.32061332780677</v>
      </c>
      <c r="L9" s="19">
        <v>606.18765000000008</v>
      </c>
      <c r="M9" s="6">
        <v>1661.9039663328008</v>
      </c>
      <c r="N9" s="19">
        <v>506.35565130463158</v>
      </c>
      <c r="O9" s="6">
        <f t="shared" si="3"/>
        <v>3061</v>
      </c>
      <c r="P9" s="4">
        <f t="shared" si="3"/>
        <v>1905.3173013046317</v>
      </c>
      <c r="Q9" s="19">
        <v>4.2000000000000003E-2</v>
      </c>
    </row>
    <row r="10" spans="1:18" x14ac:dyDescent="0.35">
      <c r="A10" s="19">
        <v>2045</v>
      </c>
      <c r="B10" s="19" t="s">
        <v>4</v>
      </c>
      <c r="C10" s="6">
        <v>0</v>
      </c>
      <c r="D10" s="4">
        <v>0</v>
      </c>
      <c r="E10" s="6">
        <v>0</v>
      </c>
      <c r="F10" s="4">
        <v>0</v>
      </c>
      <c r="G10" s="6">
        <v>0</v>
      </c>
      <c r="H10" s="19">
        <v>0</v>
      </c>
      <c r="I10" s="16">
        <v>2642.5847344646418</v>
      </c>
      <c r="J10" s="19">
        <v>2030.6851570741114</v>
      </c>
      <c r="K10" s="6">
        <v>1256.3400095981585</v>
      </c>
      <c r="L10" s="19">
        <v>1256.0645</v>
      </c>
      <c r="M10" s="6">
        <v>0</v>
      </c>
      <c r="N10" s="19">
        <v>0</v>
      </c>
      <c r="O10" s="6">
        <f t="shared" si="3"/>
        <v>3898.9247440628005</v>
      </c>
      <c r="P10" s="4">
        <f t="shared" si="3"/>
        <v>3286.7496570741114</v>
      </c>
      <c r="Q10" s="19">
        <v>7.2999999999999995E-2</v>
      </c>
    </row>
    <row r="11" spans="1:18" x14ac:dyDescent="0.35">
      <c r="A11" s="19">
        <v>2045</v>
      </c>
      <c r="B11" s="19" t="s">
        <v>5</v>
      </c>
      <c r="C11" s="6">
        <v>724169.03578364954</v>
      </c>
      <c r="D11" s="4">
        <v>1286391.0773399996</v>
      </c>
      <c r="E11" s="6">
        <v>3449920.0608827462</v>
      </c>
      <c r="F11" s="4">
        <v>1074431.7769487645</v>
      </c>
      <c r="G11" s="6">
        <v>870528</v>
      </c>
      <c r="H11" s="19">
        <v>726425.6192399998</v>
      </c>
      <c r="I11" s="16">
        <v>2642.5847344646418</v>
      </c>
      <c r="J11" s="19">
        <v>2642.58</v>
      </c>
      <c r="K11" s="6">
        <v>2075.6921897708703</v>
      </c>
      <c r="L11" s="19">
        <v>2075.2370000000001</v>
      </c>
      <c r="M11" s="6">
        <v>0</v>
      </c>
      <c r="N11" s="19">
        <v>168.55547291913334</v>
      </c>
      <c r="O11" s="6">
        <f t="shared" si="3"/>
        <v>4718.2769242355116</v>
      </c>
      <c r="P11" s="4">
        <f t="shared" si="3"/>
        <v>4886.3724729191335</v>
      </c>
      <c r="Q11" s="19">
        <v>0.104</v>
      </c>
    </row>
    <row r="12" spans="1:18" x14ac:dyDescent="0.35">
      <c r="A12" s="19">
        <v>2045</v>
      </c>
      <c r="B12" s="19" t="s">
        <v>6</v>
      </c>
      <c r="C12" s="6">
        <v>404022.87379774312</v>
      </c>
      <c r="D12" s="4">
        <v>198215.24217000004</v>
      </c>
      <c r="E12" s="6">
        <v>401970.03079670807</v>
      </c>
      <c r="F12" s="4">
        <v>0</v>
      </c>
      <c r="G12" s="6">
        <v>583882.1173495478</v>
      </c>
      <c r="H12" s="19">
        <v>0</v>
      </c>
      <c r="I12" s="16">
        <v>792.77542033939244</v>
      </c>
      <c r="J12" s="19">
        <v>792.77400000000011</v>
      </c>
      <c r="K12" s="6">
        <v>573.54652612089819</v>
      </c>
      <c r="L12" s="19">
        <v>573.42074999999988</v>
      </c>
      <c r="M12" s="6">
        <v>667.76512855442968</v>
      </c>
      <c r="N12" s="19">
        <v>1446.1226333333332</v>
      </c>
      <c r="O12" s="6">
        <f t="shared" si="3"/>
        <v>2034.0870750147205</v>
      </c>
      <c r="P12" s="4">
        <f t="shared" si="3"/>
        <v>2812.3173833333331</v>
      </c>
      <c r="Q12" s="19">
        <v>3.1E-2</v>
      </c>
    </row>
    <row r="13" spans="1:18" x14ac:dyDescent="0.35">
      <c r="A13" s="19">
        <v>2045</v>
      </c>
      <c r="B13" s="19" t="s">
        <v>7</v>
      </c>
      <c r="C13" s="6">
        <v>134978.71239898645</v>
      </c>
      <c r="D13" s="4">
        <v>0</v>
      </c>
      <c r="E13" s="6">
        <v>0</v>
      </c>
      <c r="F13" s="4">
        <v>0</v>
      </c>
      <c r="G13" s="6">
        <v>0</v>
      </c>
      <c r="H13" s="19">
        <v>4.5260000000000002E-2</v>
      </c>
      <c r="I13" s="16">
        <v>792.77542033939244</v>
      </c>
      <c r="J13" s="19">
        <v>792.77400000000011</v>
      </c>
      <c r="K13" s="6">
        <v>376.90200287944742</v>
      </c>
      <c r="L13" s="19">
        <v>376.81934999999999</v>
      </c>
      <c r="M13" s="6">
        <v>524.3486300541615</v>
      </c>
      <c r="N13" s="19">
        <v>597.80662539682544</v>
      </c>
      <c r="O13" s="6">
        <f t="shared" si="3"/>
        <v>1694.0260532730015</v>
      </c>
      <c r="P13" s="4">
        <f t="shared" si="3"/>
        <v>1767.3999753968255</v>
      </c>
      <c r="Q13" s="19">
        <v>4.2000000000000003E-2</v>
      </c>
    </row>
    <row r="14" spans="1:18" x14ac:dyDescent="0.35">
      <c r="A14" s="19">
        <v>2045</v>
      </c>
      <c r="B14" s="19" t="s">
        <v>8</v>
      </c>
      <c r="C14" s="6">
        <v>0</v>
      </c>
      <c r="D14" s="4">
        <v>0</v>
      </c>
      <c r="E14" s="6">
        <v>0</v>
      </c>
      <c r="F14" s="4">
        <v>0</v>
      </c>
      <c r="G14" s="6">
        <v>0</v>
      </c>
      <c r="H14" s="19">
        <v>0</v>
      </c>
      <c r="I14" s="16">
        <v>792.77542033939244</v>
      </c>
      <c r="J14" s="19">
        <v>792.77400000000011</v>
      </c>
      <c r="K14" s="6">
        <v>710.10522281635019</v>
      </c>
      <c r="L14" s="19">
        <v>0</v>
      </c>
      <c r="M14" s="6">
        <v>0</v>
      </c>
      <c r="N14" s="19">
        <v>0</v>
      </c>
      <c r="O14" s="6">
        <f t="shared" si="3"/>
        <v>1502.8806431557427</v>
      </c>
      <c r="P14" s="4">
        <f t="shared" si="3"/>
        <v>792.77400000000011</v>
      </c>
      <c r="Q14" s="19">
        <v>7.2999999999999995E-2</v>
      </c>
    </row>
    <row r="15" spans="1:18" x14ac:dyDescent="0.35">
      <c r="A15" s="19">
        <v>2045</v>
      </c>
      <c r="B15" s="19" t="s">
        <v>9</v>
      </c>
      <c r="C15" s="6">
        <v>0</v>
      </c>
      <c r="D15" s="4">
        <v>1573.1207999999003</v>
      </c>
      <c r="E15" s="6">
        <v>2347149.4484261721</v>
      </c>
      <c r="F15" s="4">
        <v>75081.346799999927</v>
      </c>
      <c r="G15" s="6">
        <v>0</v>
      </c>
      <c r="H15" s="19">
        <v>0</v>
      </c>
      <c r="I15" s="16">
        <v>2513.2613145020318</v>
      </c>
      <c r="J15" s="19">
        <v>2642.58</v>
      </c>
      <c r="K15" s="6">
        <v>1365.58696695452</v>
      </c>
      <c r="L15" s="19">
        <v>0</v>
      </c>
      <c r="M15" s="6">
        <v>0</v>
      </c>
      <c r="N15" s="19">
        <v>0</v>
      </c>
      <c r="O15" s="6">
        <f t="shared" si="3"/>
        <v>3878.8482814565518</v>
      </c>
      <c r="P15" s="4">
        <f t="shared" si="3"/>
        <v>2642.58</v>
      </c>
      <c r="Q15" s="19">
        <v>0.104</v>
      </c>
    </row>
    <row r="16" spans="1:18" x14ac:dyDescent="0.35">
      <c r="A16" s="19">
        <v>2045</v>
      </c>
      <c r="B16" s="19" t="s">
        <v>10</v>
      </c>
      <c r="C16" s="6">
        <v>2372944.0000000005</v>
      </c>
      <c r="D16" s="4">
        <v>1572.9689599999003</v>
      </c>
      <c r="E16" s="6">
        <v>11457549.448426172</v>
      </c>
      <c r="F16" s="4">
        <v>6150367.1346399998</v>
      </c>
      <c r="G16" s="6">
        <v>868756.25169088354</v>
      </c>
      <c r="H16" s="19">
        <v>645365.34</v>
      </c>
      <c r="I16" s="16">
        <v>792.77542033939244</v>
      </c>
      <c r="J16" s="19">
        <v>792.77400000000011</v>
      </c>
      <c r="K16" s="6">
        <v>458.83722089671869</v>
      </c>
      <c r="L16" s="19">
        <v>0</v>
      </c>
      <c r="M16" s="6">
        <v>0</v>
      </c>
      <c r="N16" s="19">
        <v>0</v>
      </c>
      <c r="O16" s="6">
        <f t="shared" si="3"/>
        <v>1251.6126412361111</v>
      </c>
      <c r="P16" s="4">
        <f t="shared" si="3"/>
        <v>792.77400000000011</v>
      </c>
      <c r="Q16" s="19">
        <v>3.1E-2</v>
      </c>
    </row>
    <row r="17" spans="1:31" x14ac:dyDescent="0.35">
      <c r="A17" s="19">
        <v>2045</v>
      </c>
      <c r="B17" s="19" t="s">
        <v>11</v>
      </c>
      <c r="C17" s="6">
        <v>2372944</v>
      </c>
      <c r="D17" s="4">
        <v>114802.62655999987</v>
      </c>
      <c r="E17" s="6">
        <v>12419697.084387448</v>
      </c>
      <c r="F17" s="4">
        <v>6352111.7742400002</v>
      </c>
      <c r="G17" s="6">
        <v>870528</v>
      </c>
      <c r="H17" s="19">
        <v>671299.32</v>
      </c>
      <c r="I17" s="16">
        <v>792.77542033939244</v>
      </c>
      <c r="J17" s="19">
        <v>792.77400000000011</v>
      </c>
      <c r="K17" s="6">
        <v>376.90200287944742</v>
      </c>
      <c r="L17" s="19">
        <v>0</v>
      </c>
      <c r="M17" s="6">
        <v>0</v>
      </c>
      <c r="N17" s="19">
        <v>0</v>
      </c>
      <c r="O17" s="6">
        <f t="shared" si="3"/>
        <v>1169.67742321884</v>
      </c>
      <c r="P17" s="4">
        <f t="shared" si="3"/>
        <v>792.77400000000011</v>
      </c>
      <c r="Q17" s="19">
        <v>4.2000000000000003E-2</v>
      </c>
    </row>
    <row r="18" spans="1:31" x14ac:dyDescent="0.35">
      <c r="A18" s="19">
        <v>2045</v>
      </c>
      <c r="B18" s="19" t="s">
        <v>12</v>
      </c>
      <c r="C18" s="6">
        <v>2372944</v>
      </c>
      <c r="D18" s="4">
        <v>335723.86975999986</v>
      </c>
      <c r="E18" s="6">
        <v>14091484.032140825</v>
      </c>
      <c r="F18" s="4">
        <v>6910397.2614400005</v>
      </c>
      <c r="G18" s="6">
        <v>870528</v>
      </c>
      <c r="H18" s="19">
        <v>870528</v>
      </c>
      <c r="I18" s="16">
        <v>792.77542033939244</v>
      </c>
      <c r="J18" s="19">
        <v>1048.192156653593</v>
      </c>
      <c r="K18" s="6">
        <v>1420.2104456327004</v>
      </c>
      <c r="L18" s="19">
        <v>1419.8990000000001</v>
      </c>
      <c r="M18" s="6">
        <v>0</v>
      </c>
      <c r="N18" s="19">
        <v>0</v>
      </c>
      <c r="O18" s="6">
        <f t="shared" si="3"/>
        <v>2212.9858659720931</v>
      </c>
      <c r="P18" s="4">
        <f t="shared" si="3"/>
        <v>2468.0911566535933</v>
      </c>
      <c r="Q18" s="19">
        <v>7.2999999999999995E-2</v>
      </c>
    </row>
    <row r="19" spans="1:31" x14ac:dyDescent="0.35">
      <c r="A19" s="19">
        <v>2045</v>
      </c>
      <c r="B19" s="19" t="s">
        <v>13</v>
      </c>
      <c r="C19" s="6">
        <v>2372944</v>
      </c>
      <c r="D19" s="4">
        <v>682725.54163999972</v>
      </c>
      <c r="E19" s="6">
        <v>14773764</v>
      </c>
      <c r="F19" s="4">
        <v>8061349.2138441987</v>
      </c>
      <c r="G19" s="6">
        <v>870528</v>
      </c>
      <c r="H19" s="19">
        <v>870528</v>
      </c>
      <c r="I19" s="16">
        <v>2642.5847344646418</v>
      </c>
      <c r="J19" s="19">
        <v>2642.58</v>
      </c>
      <c r="K19" s="6">
        <v>1802.5747963799661</v>
      </c>
      <c r="L19" s="19">
        <v>1802.1795</v>
      </c>
      <c r="M19" s="6">
        <v>0</v>
      </c>
      <c r="N19" s="19">
        <v>0</v>
      </c>
      <c r="O19" s="6">
        <f t="shared" si="3"/>
        <v>4445.1595308446076</v>
      </c>
      <c r="P19" s="4">
        <f t="shared" si="3"/>
        <v>4444.7595000000001</v>
      </c>
      <c r="Q19" s="19">
        <v>0.104</v>
      </c>
    </row>
    <row r="20" spans="1:31" x14ac:dyDescent="0.35">
      <c r="A20" s="19">
        <v>2045</v>
      </c>
      <c r="B20" s="19" t="s">
        <v>14</v>
      </c>
      <c r="C20" s="6">
        <v>2372944</v>
      </c>
      <c r="D20" s="4">
        <v>126896.86506000004</v>
      </c>
      <c r="E20" s="6">
        <v>14016505.414903358</v>
      </c>
      <c r="F20" s="4">
        <v>8671170.8640641998</v>
      </c>
      <c r="G20" s="6">
        <v>870528</v>
      </c>
      <c r="H20" s="19">
        <v>57454.220760000033</v>
      </c>
      <c r="I20" s="16">
        <v>792.77542033939244</v>
      </c>
      <c r="J20" s="19">
        <v>792.77400000000011</v>
      </c>
      <c r="K20" s="6">
        <v>491.61130810362715</v>
      </c>
      <c r="L20" s="19">
        <v>491.50350000000003</v>
      </c>
      <c r="M20" s="6">
        <v>0</v>
      </c>
      <c r="N20" s="19">
        <v>945.95429999999988</v>
      </c>
      <c r="O20" s="6">
        <f t="shared" si="3"/>
        <v>1284.3867284430196</v>
      </c>
      <c r="P20" s="4">
        <f t="shared" si="3"/>
        <v>2230.2318</v>
      </c>
      <c r="Q20" s="19">
        <v>3.1E-2</v>
      </c>
    </row>
    <row r="21" spans="1:31" x14ac:dyDescent="0.35">
      <c r="A21" s="19">
        <v>2045</v>
      </c>
      <c r="B21" s="19" t="s">
        <v>15</v>
      </c>
      <c r="C21" s="6">
        <v>2174886.2871565926</v>
      </c>
      <c r="D21" s="4">
        <v>0</v>
      </c>
      <c r="E21" s="6">
        <v>13178988.318599805</v>
      </c>
      <c r="F21" s="4">
        <v>8540691.3079241998</v>
      </c>
      <c r="G21" s="6">
        <v>307003.72902689129</v>
      </c>
      <c r="H21" s="19">
        <v>0</v>
      </c>
      <c r="I21" s="16">
        <v>792.77542033939244</v>
      </c>
      <c r="J21" s="19">
        <v>792.77400000000011</v>
      </c>
      <c r="K21" s="6">
        <v>426.06313368981017</v>
      </c>
      <c r="L21" s="19">
        <v>425.96969999999999</v>
      </c>
      <c r="M21" s="6">
        <v>0</v>
      </c>
      <c r="N21" s="19">
        <v>3869.5020082409219</v>
      </c>
      <c r="O21" s="6">
        <f t="shared" si="3"/>
        <v>1218.8385540292027</v>
      </c>
      <c r="P21" s="4">
        <f t="shared" si="3"/>
        <v>5088.2457082409219</v>
      </c>
      <c r="Q21" s="19">
        <v>4.2000000000000003E-2</v>
      </c>
    </row>
    <row r="22" spans="1:31" x14ac:dyDescent="0.35">
      <c r="A22" s="19">
        <v>2050</v>
      </c>
      <c r="B22" s="19" t="s">
        <v>0</v>
      </c>
      <c r="C22" s="6">
        <v>2130842.141738419</v>
      </c>
      <c r="D22" s="4">
        <v>2372944</v>
      </c>
      <c r="E22" s="6">
        <v>13003829.413767215</v>
      </c>
      <c r="F22" s="4">
        <v>12219891.3079242</v>
      </c>
      <c r="G22" s="6">
        <v>104089.50326977612</v>
      </c>
      <c r="H22" s="19">
        <v>643900.12488000025</v>
      </c>
      <c r="I22" s="6">
        <v>792.77542033939244</v>
      </c>
      <c r="J22" s="19">
        <v>792.77400000000011</v>
      </c>
      <c r="K22" s="6">
        <v>2267.0884324145086</v>
      </c>
      <c r="L22" s="19">
        <v>2267.1324</v>
      </c>
      <c r="M22" s="6">
        <v>0</v>
      </c>
      <c r="N22" s="19">
        <v>0</v>
      </c>
      <c r="O22" s="6">
        <f t="shared" si="3"/>
        <v>3059.863852753901</v>
      </c>
      <c r="P22" s="4">
        <f t="shared" si="3"/>
        <v>3059.9063999999998</v>
      </c>
      <c r="Q22" s="19">
        <v>7.2999999999999995E-2</v>
      </c>
      <c r="R22" s="7">
        <f>I22*8760*$Q22*0.02736+M22*8760*$Q22*0.184</f>
        <v>13870.535745850644</v>
      </c>
      <c r="S22" s="11">
        <f>J22*8760*$Q22*0.02736+N22*8760*$Q22*0.184</f>
        <v>13870.510895347201</v>
      </c>
    </row>
    <row r="23" spans="1:31" x14ac:dyDescent="0.35">
      <c r="A23" s="19">
        <v>2050</v>
      </c>
      <c r="B23" s="19" t="s">
        <v>1</v>
      </c>
      <c r="C23" s="6">
        <v>2372944</v>
      </c>
      <c r="D23" s="4">
        <v>2372944</v>
      </c>
      <c r="E23" s="6">
        <v>12136178.821570734</v>
      </c>
      <c r="F23" s="4">
        <v>12134289.236164199</v>
      </c>
      <c r="G23" s="6">
        <v>870528</v>
      </c>
      <c r="H23" s="19">
        <v>870528</v>
      </c>
      <c r="I23" s="6">
        <v>2642.5847344646418</v>
      </c>
      <c r="J23" s="19">
        <v>2642.58</v>
      </c>
      <c r="K23" s="6">
        <v>2644.9365044835936</v>
      </c>
      <c r="L23" s="19">
        <v>2644.9877999999999</v>
      </c>
      <c r="M23" s="6">
        <v>1396.9415288775469</v>
      </c>
      <c r="N23" s="19">
        <v>1396.8949777616792</v>
      </c>
      <c r="O23" s="6">
        <f t="shared" si="3"/>
        <v>6684.4627678257821</v>
      </c>
      <c r="P23" s="4">
        <f t="shared" si="3"/>
        <v>6684.4627777616788</v>
      </c>
      <c r="Q23" s="19">
        <v>0.104</v>
      </c>
      <c r="R23" s="7">
        <f t="shared" ref="R23:S37" si="4">I23*8760*$Q23*0.02736+M23*8760*$Q23*0.184</f>
        <v>300040.41917409765</v>
      </c>
      <c r="S23" s="11">
        <f t="shared" si="4"/>
        <v>300032.49773571204</v>
      </c>
    </row>
    <row r="24" spans="1:31" x14ac:dyDescent="0.35">
      <c r="A24" s="19">
        <v>2050</v>
      </c>
      <c r="B24" s="19" t="s">
        <v>2</v>
      </c>
      <c r="C24" s="6">
        <v>0</v>
      </c>
      <c r="D24" s="4">
        <v>4.5260000000000002E-2</v>
      </c>
      <c r="E24" s="6">
        <v>3025778.8215707336</v>
      </c>
      <c r="F24" s="4">
        <v>3023889.2361641992</v>
      </c>
      <c r="G24" s="6">
        <v>0</v>
      </c>
      <c r="H24" s="19">
        <v>0</v>
      </c>
      <c r="I24" s="6">
        <v>792.77542033939244</v>
      </c>
      <c r="J24" s="19">
        <v>792.77400000000011</v>
      </c>
      <c r="K24" s="6">
        <v>1689.3245796606075</v>
      </c>
      <c r="L24" s="19">
        <v>1689.3259666666665</v>
      </c>
      <c r="M24" s="6">
        <v>0</v>
      </c>
      <c r="N24" s="19">
        <v>0</v>
      </c>
      <c r="O24" s="6">
        <f t="shared" si="3"/>
        <v>2482.1</v>
      </c>
      <c r="P24" s="4">
        <f t="shared" si="3"/>
        <v>2482.0999666666667</v>
      </c>
      <c r="Q24" s="19">
        <v>3.1E-2</v>
      </c>
      <c r="R24" s="7">
        <f t="shared" si="4"/>
        <v>5890.2275085119172</v>
      </c>
      <c r="S24" s="11">
        <f t="shared" si="4"/>
        <v>5890.2169555584005</v>
      </c>
    </row>
    <row r="25" spans="1:31" x14ac:dyDescent="0.35">
      <c r="A25" s="19">
        <v>2050</v>
      </c>
      <c r="B25" s="19" t="s">
        <v>3</v>
      </c>
      <c r="C25" s="6">
        <v>0</v>
      </c>
      <c r="D25" s="4">
        <v>0</v>
      </c>
      <c r="E25" s="6">
        <v>310178.82157073356</v>
      </c>
      <c r="F25" s="4">
        <v>308289.23616419907</v>
      </c>
      <c r="G25" s="6">
        <v>0</v>
      </c>
      <c r="H25" s="19">
        <v>0</v>
      </c>
      <c r="I25" s="6">
        <v>792.77542033939244</v>
      </c>
      <c r="J25" s="19">
        <v>792.77530000000013</v>
      </c>
      <c r="K25" s="6">
        <v>2330.0631110926893</v>
      </c>
      <c r="L25" s="19">
        <v>2330.1083000000003</v>
      </c>
      <c r="M25" s="6">
        <v>0</v>
      </c>
      <c r="N25" s="19">
        <v>0</v>
      </c>
      <c r="O25" s="6">
        <f t="shared" si="3"/>
        <v>3122.8385314320817</v>
      </c>
      <c r="P25" s="4">
        <f t="shared" si="3"/>
        <v>3122.8836000000006</v>
      </c>
      <c r="Q25" s="19">
        <v>4.2000000000000003E-2</v>
      </c>
      <c r="R25" s="7">
        <f t="shared" si="4"/>
        <v>7980.3082373387278</v>
      </c>
      <c r="S25" s="11">
        <f t="shared" si="4"/>
        <v>7980.3070259673623</v>
      </c>
    </row>
    <row r="26" spans="1:31" x14ac:dyDescent="0.35">
      <c r="A26" s="19">
        <v>2050</v>
      </c>
      <c r="B26" s="19" t="s">
        <v>4</v>
      </c>
      <c r="C26" s="6">
        <v>22929.201070422889</v>
      </c>
      <c r="D26" s="4">
        <v>110946.0920399999</v>
      </c>
      <c r="E26" s="6">
        <v>401007.78292276844</v>
      </c>
      <c r="F26" s="4">
        <v>159339.76752419909</v>
      </c>
      <c r="G26" s="6">
        <v>0</v>
      </c>
      <c r="H26" s="19">
        <v>151844.44716000007</v>
      </c>
      <c r="I26" s="6">
        <v>2069.9294447039019</v>
      </c>
      <c r="J26" s="19">
        <v>2070.4021837573655</v>
      </c>
      <c r="K26" s="6">
        <v>1448.4176095981584</v>
      </c>
      <c r="L26" s="19">
        <v>1448.4457000000002</v>
      </c>
      <c r="M26" s="6">
        <v>0</v>
      </c>
      <c r="N26" s="19">
        <v>0</v>
      </c>
      <c r="O26" s="6">
        <f t="shared" ref="O26:P37" si="5">I26+K26+M26</f>
        <v>3518.3470543020603</v>
      </c>
      <c r="P26" s="4">
        <f t="shared" si="5"/>
        <v>3518.8478837573657</v>
      </c>
      <c r="Q26" s="19">
        <v>7.2999999999999995E-2</v>
      </c>
      <c r="R26" s="7">
        <f t="shared" si="4"/>
        <v>36215.843248347512</v>
      </c>
      <c r="S26" s="11">
        <f t="shared" si="4"/>
        <v>36224.114372516218</v>
      </c>
    </row>
    <row r="27" spans="1:31" x14ac:dyDescent="0.35">
      <c r="A27" s="19">
        <v>2050</v>
      </c>
      <c r="B27" s="19" t="s">
        <v>5</v>
      </c>
      <c r="C27" s="6">
        <v>747098.13027407252</v>
      </c>
      <c r="D27" s="4">
        <v>1397337.1693799994</v>
      </c>
      <c r="E27" s="6">
        <v>2797992.3624714157</v>
      </c>
      <c r="F27" s="4">
        <v>1983624.4808700003</v>
      </c>
      <c r="G27" s="6">
        <v>706604.48267310881</v>
      </c>
      <c r="H27" s="19">
        <v>870528</v>
      </c>
      <c r="I27" s="6">
        <v>2642.5847344646418</v>
      </c>
      <c r="J27" s="19">
        <v>2642.58</v>
      </c>
      <c r="K27" s="6">
        <v>2393.0377897708699</v>
      </c>
      <c r="L27" s="19">
        <v>2393.0841999999998</v>
      </c>
      <c r="M27" s="6">
        <v>0</v>
      </c>
      <c r="N27" s="19">
        <v>0</v>
      </c>
      <c r="O27" s="6">
        <f t="shared" si="5"/>
        <v>5035.6225242355122</v>
      </c>
      <c r="P27" s="4">
        <f t="shared" si="5"/>
        <v>5035.6641999999993</v>
      </c>
      <c r="Q27" s="19">
        <v>0.104</v>
      </c>
      <c r="R27" s="7">
        <f t="shared" si="4"/>
        <v>65869.210847875205</v>
      </c>
      <c r="S27" s="11">
        <f t="shared" si="4"/>
        <v>65869.092836351992</v>
      </c>
    </row>
    <row r="28" spans="1:31" x14ac:dyDescent="0.35">
      <c r="A28" s="19">
        <v>2050</v>
      </c>
      <c r="B28" s="19" t="s">
        <v>6</v>
      </c>
      <c r="C28" s="6">
        <v>269044.16139875667</v>
      </c>
      <c r="D28" s="4">
        <v>198215.24217000004</v>
      </c>
      <c r="E28" s="6">
        <v>1066876.9337443353</v>
      </c>
      <c r="F28" s="4">
        <v>1161137.6736899999</v>
      </c>
      <c r="G28" s="6">
        <v>706604.48267310881</v>
      </c>
      <c r="H28" s="19">
        <v>683157.17823000008</v>
      </c>
      <c r="I28" s="6">
        <v>792.77542033939244</v>
      </c>
      <c r="J28" s="19">
        <v>792.77400000000011</v>
      </c>
      <c r="K28" s="6">
        <v>661.2341261208984</v>
      </c>
      <c r="L28" s="19">
        <v>661.24694999999997</v>
      </c>
      <c r="M28" s="6">
        <v>0</v>
      </c>
      <c r="N28" s="19">
        <v>0</v>
      </c>
      <c r="O28" s="6">
        <f t="shared" si="5"/>
        <v>1454.0095464602909</v>
      </c>
      <c r="P28" s="4">
        <f t="shared" si="5"/>
        <v>1454.0209500000001</v>
      </c>
      <c r="Q28" s="19">
        <v>3.1E-2</v>
      </c>
      <c r="R28" s="7">
        <f t="shared" si="4"/>
        <v>5890.2275085119172</v>
      </c>
      <c r="S28" s="11">
        <f t="shared" si="4"/>
        <v>5890.2169555584005</v>
      </c>
    </row>
    <row r="29" spans="1:31" x14ac:dyDescent="0.35">
      <c r="A29" s="19">
        <v>2050</v>
      </c>
      <c r="B29" s="19" t="s">
        <v>7</v>
      </c>
      <c r="C29" s="6">
        <v>0</v>
      </c>
      <c r="D29" s="4">
        <v>0</v>
      </c>
      <c r="E29" s="6">
        <v>0</v>
      </c>
      <c r="F29" s="4">
        <v>0</v>
      </c>
      <c r="G29" s="6">
        <v>0</v>
      </c>
      <c r="H29" s="19">
        <v>0</v>
      </c>
      <c r="I29" s="6">
        <v>792.77542033939244</v>
      </c>
      <c r="J29" s="19">
        <v>792.77400000000011</v>
      </c>
      <c r="K29" s="6">
        <v>974.62457966060742</v>
      </c>
      <c r="L29" s="19">
        <v>974.6260000000002</v>
      </c>
      <c r="M29" s="6">
        <v>0</v>
      </c>
      <c r="N29" s="19">
        <v>0</v>
      </c>
      <c r="O29" s="6">
        <f t="shared" si="5"/>
        <v>1767.3999999999999</v>
      </c>
      <c r="P29" s="4">
        <f t="shared" si="5"/>
        <v>1767.4000000000003</v>
      </c>
      <c r="Q29" s="19">
        <v>4.2000000000000003E-2</v>
      </c>
      <c r="R29" s="7">
        <f t="shared" si="4"/>
        <v>7980.3082373387278</v>
      </c>
      <c r="S29" s="11">
        <f t="shared" si="4"/>
        <v>7980.2939397888013</v>
      </c>
    </row>
    <row r="30" spans="1:31" x14ac:dyDescent="0.35">
      <c r="A30" s="19">
        <v>2050</v>
      </c>
      <c r="B30" s="19" t="s">
        <v>8</v>
      </c>
      <c r="C30" s="6">
        <v>0</v>
      </c>
      <c r="D30" s="4">
        <v>0</v>
      </c>
      <c r="E30" s="6">
        <v>0</v>
      </c>
      <c r="F30" s="4">
        <v>0</v>
      </c>
      <c r="G30" s="6">
        <v>0</v>
      </c>
      <c r="H30" s="19">
        <v>0</v>
      </c>
      <c r="I30" s="6">
        <v>792.77542033939244</v>
      </c>
      <c r="J30" s="19">
        <v>792.77400000000011</v>
      </c>
      <c r="K30" s="6">
        <v>245.60124684490512</v>
      </c>
      <c r="L30" s="19">
        <v>245.60601000000003</v>
      </c>
      <c r="M30" s="6">
        <v>0</v>
      </c>
      <c r="N30" s="19">
        <v>0</v>
      </c>
      <c r="O30" s="6">
        <f t="shared" si="5"/>
        <v>1038.3766671842975</v>
      </c>
      <c r="P30" s="4">
        <f t="shared" si="5"/>
        <v>1038.3800100000001</v>
      </c>
      <c r="Q30" s="19">
        <v>7.2999999999999995E-2</v>
      </c>
      <c r="R30" s="7">
        <f t="shared" si="4"/>
        <v>13870.535745850644</v>
      </c>
      <c r="S30" s="11">
        <f t="shared" si="4"/>
        <v>13870.510895347201</v>
      </c>
    </row>
    <row r="31" spans="1:31" x14ac:dyDescent="0.35">
      <c r="A31" s="19">
        <v>2050</v>
      </c>
      <c r="B31" s="19" t="s">
        <v>9</v>
      </c>
      <c r="C31" s="6">
        <v>0</v>
      </c>
      <c r="D31" s="4">
        <v>275382.88546199992</v>
      </c>
      <c r="E31" s="6">
        <v>699454.88603684912</v>
      </c>
      <c r="F31" s="4">
        <v>466583.82437399984</v>
      </c>
      <c r="G31" s="6">
        <v>162489.5496182238</v>
      </c>
      <c r="H31" s="19">
        <v>119988.41413799995</v>
      </c>
      <c r="I31" s="6">
        <v>792.77542033939244</v>
      </c>
      <c r="J31" s="19">
        <v>792.77400000000011</v>
      </c>
      <c r="K31" s="6">
        <v>1574.36696695452</v>
      </c>
      <c r="L31" s="19">
        <v>1574.3975</v>
      </c>
      <c r="M31" s="6">
        <v>0</v>
      </c>
      <c r="N31" s="19">
        <v>0</v>
      </c>
      <c r="O31" s="6">
        <f t="shared" si="5"/>
        <v>2367.1423872939122</v>
      </c>
      <c r="P31" s="4">
        <f t="shared" si="5"/>
        <v>2367.1715000000004</v>
      </c>
      <c r="Q31" s="19">
        <v>0.104</v>
      </c>
      <c r="R31" s="7">
        <f t="shared" si="4"/>
        <v>19760.763254362562</v>
      </c>
      <c r="S31" s="11">
        <f t="shared" si="4"/>
        <v>19760.727850905601</v>
      </c>
    </row>
    <row r="32" spans="1:31" x14ac:dyDescent="0.35">
      <c r="A32" s="19">
        <v>2050</v>
      </c>
      <c r="B32" s="19" t="s">
        <v>10</v>
      </c>
      <c r="C32" s="6">
        <v>727047.0331253194</v>
      </c>
      <c r="D32" s="4">
        <v>1229285.0398619999</v>
      </c>
      <c r="E32" s="6">
        <v>5438385.4155127592</v>
      </c>
      <c r="F32" s="4">
        <v>5014031.6044199998</v>
      </c>
      <c r="G32" s="6">
        <v>162489.5496182238</v>
      </c>
      <c r="H32" s="19">
        <v>84748.656491999922</v>
      </c>
      <c r="I32" s="6">
        <v>792.77542033939244</v>
      </c>
      <c r="J32" s="19">
        <v>792.77400000000011</v>
      </c>
      <c r="K32" s="6">
        <v>528.98730089671869</v>
      </c>
      <c r="L32" s="19">
        <v>528.99756000000002</v>
      </c>
      <c r="M32" s="6">
        <v>0</v>
      </c>
      <c r="N32" s="19">
        <v>0</v>
      </c>
      <c r="O32" s="6">
        <f t="shared" si="5"/>
        <v>1321.7627212361112</v>
      </c>
      <c r="P32" s="4">
        <f t="shared" si="5"/>
        <v>1321.7715600000001</v>
      </c>
      <c r="Q32" s="19">
        <v>3.1E-2</v>
      </c>
      <c r="R32" s="7">
        <f t="shared" si="4"/>
        <v>5890.2275085119172</v>
      </c>
      <c r="S32" s="11">
        <f t="shared" si="4"/>
        <v>5890.2169555584005</v>
      </c>
      <c r="AE32" s="19" t="s">
        <v>28</v>
      </c>
    </row>
    <row r="33" spans="1:19" x14ac:dyDescent="0.35">
      <c r="A33" s="19">
        <v>2050</v>
      </c>
      <c r="B33" s="19" t="s">
        <v>11</v>
      </c>
      <c r="C33" s="6">
        <v>863839.35970405163</v>
      </c>
      <c r="D33" s="4">
        <v>1437370.9856459999</v>
      </c>
      <c r="E33" s="6">
        <v>6079212.4413615279</v>
      </c>
      <c r="F33" s="4">
        <v>5573862.8093879996</v>
      </c>
      <c r="G33" s="6">
        <v>444039.36008511501</v>
      </c>
      <c r="H33" s="19">
        <v>376012.66990799992</v>
      </c>
      <c r="I33" s="6">
        <v>792.77542033939244</v>
      </c>
      <c r="J33" s="19">
        <v>792.77400000000011</v>
      </c>
      <c r="K33" s="6">
        <v>434.5252828794475</v>
      </c>
      <c r="L33" s="19">
        <v>434.53370999999999</v>
      </c>
      <c r="M33" s="6">
        <v>0</v>
      </c>
      <c r="N33" s="19">
        <v>0</v>
      </c>
      <c r="O33" s="6">
        <f t="shared" si="5"/>
        <v>1227.30070321884</v>
      </c>
      <c r="P33" s="4">
        <f t="shared" si="5"/>
        <v>1227.30771</v>
      </c>
      <c r="Q33" s="19">
        <v>4.2000000000000003E-2</v>
      </c>
      <c r="R33" s="7">
        <f t="shared" si="4"/>
        <v>7980.3082373387278</v>
      </c>
      <c r="S33" s="11">
        <f t="shared" si="4"/>
        <v>7980.2939397888013</v>
      </c>
    </row>
    <row r="34" spans="1:19" x14ac:dyDescent="0.35">
      <c r="A34" s="19">
        <v>2050</v>
      </c>
      <c r="B34" s="19" t="s">
        <v>12</v>
      </c>
      <c r="C34" s="6">
        <v>1093285.4073050651</v>
      </c>
      <c r="D34" s="4">
        <v>1763858.0979539999</v>
      </c>
      <c r="E34" s="6">
        <v>7201068.4874870079</v>
      </c>
      <c r="F34" s="4">
        <v>6530663.9903039997</v>
      </c>
      <c r="G34" s="6">
        <v>870528</v>
      </c>
      <c r="H34" s="19">
        <v>870528</v>
      </c>
      <c r="I34" s="6">
        <v>792.77542033939244</v>
      </c>
      <c r="J34" s="19">
        <v>792.77400000000011</v>
      </c>
      <c r="K34" s="6">
        <v>1382.7784757386244</v>
      </c>
      <c r="L34" s="19">
        <v>1288.1263587671233</v>
      </c>
      <c r="M34" s="6">
        <v>0</v>
      </c>
      <c r="N34" s="19">
        <v>0</v>
      </c>
      <c r="O34" s="6">
        <f t="shared" si="5"/>
        <v>2175.5538960780168</v>
      </c>
      <c r="P34" s="4">
        <f t="shared" si="5"/>
        <v>2080.9003587671232</v>
      </c>
      <c r="Q34" s="19">
        <v>7.2999999999999995E-2</v>
      </c>
      <c r="R34" s="7">
        <f t="shared" si="4"/>
        <v>13870.535745850644</v>
      </c>
      <c r="S34" s="11">
        <f t="shared" si="4"/>
        <v>13870.510895347201</v>
      </c>
    </row>
    <row r="35" spans="1:19" x14ac:dyDescent="0.35">
      <c r="A35" s="19">
        <v>2050</v>
      </c>
      <c r="B35" s="19" t="s">
        <v>13</v>
      </c>
      <c r="C35" s="6">
        <v>1267725.4676749823</v>
      </c>
      <c r="D35" s="4">
        <v>2005046.1613559988</v>
      </c>
      <c r="E35" s="6">
        <v>7589223.414436941</v>
      </c>
      <c r="F35" s="4">
        <v>6549425.6940239994</v>
      </c>
      <c r="G35" s="6">
        <v>870528</v>
      </c>
      <c r="H35" s="19">
        <v>870528</v>
      </c>
      <c r="I35" s="6">
        <v>792.77542033939244</v>
      </c>
      <c r="J35" s="19">
        <v>792.77400000000011</v>
      </c>
      <c r="K35" s="6">
        <v>2078.1643963799661</v>
      </c>
      <c r="L35" s="19">
        <v>2078.2047000000002</v>
      </c>
      <c r="M35" s="6">
        <v>0</v>
      </c>
      <c r="N35" s="19">
        <v>0</v>
      </c>
      <c r="O35" s="6">
        <f t="shared" si="5"/>
        <v>2870.9398167193585</v>
      </c>
      <c r="P35" s="4">
        <f t="shared" si="5"/>
        <v>2870.9787000000006</v>
      </c>
      <c r="Q35" s="19">
        <v>0.104</v>
      </c>
      <c r="R35" s="7">
        <f t="shared" si="4"/>
        <v>19760.763254362562</v>
      </c>
      <c r="S35" s="11">
        <f t="shared" si="4"/>
        <v>19760.727850905601</v>
      </c>
    </row>
    <row r="36" spans="1:19" x14ac:dyDescent="0.35">
      <c r="A36" s="19">
        <v>2050</v>
      </c>
      <c r="B36" s="19" t="s">
        <v>14</v>
      </c>
      <c r="C36" s="6">
        <v>242101.85826158104</v>
      </c>
      <c r="D36" s="4">
        <v>126896.86506000004</v>
      </c>
      <c r="E36" s="6">
        <v>862980.4906001417</v>
      </c>
      <c r="F36" s="4">
        <v>853451.84321999992</v>
      </c>
      <c r="G36" s="6">
        <v>694250.30637022387</v>
      </c>
      <c r="H36" s="19">
        <v>516684.04134</v>
      </c>
      <c r="I36" s="6">
        <v>792.77542033939244</v>
      </c>
      <c r="J36" s="19">
        <v>792.77400000000011</v>
      </c>
      <c r="K36" s="6">
        <v>566.77210810362715</v>
      </c>
      <c r="L36" s="19">
        <v>566.78309999999999</v>
      </c>
      <c r="M36" s="6">
        <v>0</v>
      </c>
      <c r="N36" s="19">
        <v>0</v>
      </c>
      <c r="O36" s="6">
        <f t="shared" si="5"/>
        <v>1359.5475284430195</v>
      </c>
      <c r="P36" s="4">
        <f t="shared" si="5"/>
        <v>1359.5571</v>
      </c>
      <c r="Q36" s="19">
        <v>3.1E-2</v>
      </c>
      <c r="R36" s="7">
        <f t="shared" si="4"/>
        <v>5890.2275085119172</v>
      </c>
      <c r="S36" s="11">
        <f t="shared" si="4"/>
        <v>5890.2169555584005</v>
      </c>
    </row>
    <row r="37" spans="1:19" x14ac:dyDescent="0.35">
      <c r="A37" s="19">
        <v>2050</v>
      </c>
      <c r="B37" s="19" t="s">
        <v>15</v>
      </c>
      <c r="C37" s="15">
        <v>44044.145418173597</v>
      </c>
      <c r="D37" s="5">
        <v>0</v>
      </c>
      <c r="E37" s="15">
        <v>94314.445136590017</v>
      </c>
      <c r="F37" s="5">
        <v>0</v>
      </c>
      <c r="G37" s="15">
        <v>163928.31879711512</v>
      </c>
      <c r="H37" s="19">
        <v>0</v>
      </c>
      <c r="I37" s="15">
        <v>792.77542033939244</v>
      </c>
      <c r="J37" s="19">
        <v>792.77400000000011</v>
      </c>
      <c r="K37" s="15">
        <v>491.20249368981024</v>
      </c>
      <c r="L37" s="19">
        <v>491.21202000000005</v>
      </c>
      <c r="M37" s="15">
        <v>0</v>
      </c>
      <c r="N37" s="19">
        <v>0</v>
      </c>
      <c r="O37" s="15">
        <f t="shared" si="5"/>
        <v>1283.9779140292026</v>
      </c>
      <c r="P37" s="5">
        <f t="shared" si="5"/>
        <v>1283.9860200000003</v>
      </c>
      <c r="Q37" s="19">
        <v>4.2000000000000003E-2</v>
      </c>
      <c r="R37" s="7">
        <f t="shared" si="4"/>
        <v>7980.3082373387278</v>
      </c>
      <c r="S37" s="11">
        <f t="shared" si="4"/>
        <v>7980.2939397888013</v>
      </c>
    </row>
    <row r="38" spans="1:19" x14ac:dyDescent="0.35">
      <c r="J38" s="1" t="s">
        <v>29</v>
      </c>
      <c r="K38" s="1"/>
      <c r="L38" s="1"/>
      <c r="M38" s="1" t="s">
        <v>30</v>
      </c>
      <c r="P38" s="1" t="s">
        <v>31</v>
      </c>
      <c r="R38" s="1"/>
      <c r="S38" s="1"/>
    </row>
    <row r="39" spans="1:19" x14ac:dyDescent="0.35">
      <c r="B39" s="19" t="s">
        <v>4</v>
      </c>
      <c r="C39" s="21">
        <v>404.0228737977431</v>
      </c>
      <c r="D39" s="21">
        <f>D10/1000</f>
        <v>0</v>
      </c>
      <c r="E39" s="21">
        <v>3449.9200608827464</v>
      </c>
      <c r="F39" s="21">
        <f>E39</f>
        <v>3449.9200608827464</v>
      </c>
      <c r="G39" s="20">
        <v>870.52800000000002</v>
      </c>
      <c r="H39" s="20">
        <f>G39</f>
        <v>870.52800000000002</v>
      </c>
      <c r="J39" s="20">
        <v>404.0228737977431</v>
      </c>
      <c r="K39" s="20">
        <f>J39</f>
        <v>404.0228737977431</v>
      </c>
      <c r="M39" s="20">
        <v>3449.9200608827464</v>
      </c>
      <c r="N39" s="20">
        <v>3449.9200608827464</v>
      </c>
      <c r="P39" s="20">
        <v>870.52800000000002</v>
      </c>
      <c r="Q39" s="19">
        <f>P39</f>
        <v>870.52800000000002</v>
      </c>
      <c r="R39" s="1"/>
      <c r="S39" s="1"/>
    </row>
    <row r="40" spans="1:19" x14ac:dyDescent="0.35">
      <c r="B40" s="19" t="s">
        <v>5</v>
      </c>
      <c r="C40" s="21">
        <v>303.01715534830731</v>
      </c>
      <c r="D40" s="21">
        <f t="shared" ref="D40:D54" si="6">D11/1000</f>
        <v>1286.3910773399996</v>
      </c>
      <c r="E40" s="21">
        <v>2587.4400456620597</v>
      </c>
      <c r="F40" s="21">
        <f>F11/1000</f>
        <v>1074.4317769487645</v>
      </c>
      <c r="G40" s="20">
        <v>652.89599999999996</v>
      </c>
      <c r="H40" s="20">
        <f>H11/1000</f>
        <v>726.42561923999983</v>
      </c>
      <c r="J40" s="20">
        <v>303.01715534830731</v>
      </c>
      <c r="K40" s="20">
        <f>K39+$L$40</f>
        <v>698.1456083118286</v>
      </c>
      <c r="L40" s="19">
        <f>(K42-K39)/3</f>
        <v>294.12273451408549</v>
      </c>
      <c r="M40" s="20">
        <v>2587.4400456620597</v>
      </c>
      <c r="N40" s="20">
        <v>4175.4679892220602</v>
      </c>
      <c r="P40" s="20">
        <v>652.89599999999996</v>
      </c>
      <c r="Q40" s="19">
        <f>H40</f>
        <v>726.42561923999983</v>
      </c>
      <c r="R40" s="1">
        <f>Q39-Q40</f>
        <v>144.10238076000019</v>
      </c>
      <c r="S40" s="1"/>
    </row>
    <row r="41" spans="1:19" x14ac:dyDescent="0.35">
      <c r="B41" s="19" t="s">
        <v>6</v>
      </c>
      <c r="C41" s="21">
        <v>202.01143689887155</v>
      </c>
      <c r="D41" s="21">
        <f t="shared" si="6"/>
        <v>198.21524217000004</v>
      </c>
      <c r="E41" s="21">
        <v>1724.960030441373</v>
      </c>
      <c r="F41" s="21">
        <f t="shared" ref="F41:F54" si="7">F12/1000</f>
        <v>0</v>
      </c>
      <c r="G41" s="20">
        <v>435.26400000000001</v>
      </c>
      <c r="H41" s="20">
        <f t="shared" ref="H41:H54" si="8">H12/1000</f>
        <v>0</v>
      </c>
      <c r="J41" s="20">
        <v>202.01143689887155</v>
      </c>
      <c r="K41" s="20">
        <f>K40+$L$40</f>
        <v>992.26834282591403</v>
      </c>
      <c r="M41" s="20">
        <v>1724.960030441373</v>
      </c>
      <c r="N41" s="20">
        <v>4901.0159175613735</v>
      </c>
      <c r="P41" s="20">
        <v>435.26400000000001</v>
      </c>
      <c r="Q41" s="19">
        <f>Q40-$R$40</f>
        <v>582.32323847999965</v>
      </c>
      <c r="R41" s="1"/>
      <c r="S41" s="1"/>
    </row>
    <row r="42" spans="1:19" x14ac:dyDescent="0.35">
      <c r="B42" s="19" t="s">
        <v>7</v>
      </c>
      <c r="C42" s="21">
        <v>101.00571844943578</v>
      </c>
      <c r="D42" s="21">
        <f t="shared" si="6"/>
        <v>0</v>
      </c>
      <c r="E42" s="21">
        <v>862.48001522068637</v>
      </c>
      <c r="F42" s="21">
        <f t="shared" si="7"/>
        <v>0</v>
      </c>
      <c r="G42" s="20">
        <v>217.63200000000001</v>
      </c>
      <c r="H42" s="20">
        <f t="shared" si="8"/>
        <v>4.5260000000000004E-5</v>
      </c>
      <c r="J42" s="20">
        <v>101.00571844943578</v>
      </c>
      <c r="K42" s="20">
        <f>D40</f>
        <v>1286.3910773399996</v>
      </c>
      <c r="M42" s="20">
        <v>862.48001522068637</v>
      </c>
      <c r="N42" s="20">
        <v>5626.5638459006868</v>
      </c>
      <c r="P42" s="20">
        <v>217.63200000000001</v>
      </c>
      <c r="Q42" s="19">
        <f>Q41-$R$40</f>
        <v>438.22085771999946</v>
      </c>
      <c r="R42" s="1"/>
      <c r="S42" s="1"/>
    </row>
    <row r="43" spans="1:19" x14ac:dyDescent="0.35">
      <c r="B43" s="19" t="s">
        <v>8</v>
      </c>
      <c r="C43" s="21">
        <v>0</v>
      </c>
      <c r="D43" s="21">
        <f t="shared" si="6"/>
        <v>0</v>
      </c>
      <c r="E43" s="21">
        <v>0</v>
      </c>
      <c r="F43" s="21">
        <f t="shared" si="7"/>
        <v>0</v>
      </c>
      <c r="G43" s="20">
        <v>0</v>
      </c>
      <c r="H43" s="20">
        <f t="shared" si="8"/>
        <v>0</v>
      </c>
      <c r="J43" s="20">
        <v>0</v>
      </c>
      <c r="K43" s="20">
        <f>K42-$L$43</f>
        <v>700.59685194999975</v>
      </c>
      <c r="L43" s="19">
        <f>(K42-K44)/2</f>
        <v>585.79422538999984</v>
      </c>
      <c r="M43" s="20">
        <v>0</v>
      </c>
      <c r="N43" s="20">
        <v>6352.1117742400002</v>
      </c>
      <c r="P43" s="20">
        <v>0</v>
      </c>
      <c r="Q43" s="19">
        <f>Q42-$R$44</f>
        <v>292.1472384799996</v>
      </c>
      <c r="R43" s="1"/>
      <c r="S43" s="1"/>
    </row>
    <row r="44" spans="1:19" x14ac:dyDescent="0.35">
      <c r="B44" s="19" t="s">
        <v>9</v>
      </c>
      <c r="C44" s="21">
        <v>593.23599999999999</v>
      </c>
      <c r="D44" s="21">
        <f t="shared" si="6"/>
        <v>1.5731207999999004</v>
      </c>
      <c r="E44" s="21">
        <v>4139.899028129149</v>
      </c>
      <c r="F44" s="21">
        <f t="shared" si="7"/>
        <v>75.08134679999992</v>
      </c>
      <c r="G44" s="20">
        <v>217.63200000000001</v>
      </c>
      <c r="H44" s="20">
        <f t="shared" si="8"/>
        <v>0</v>
      </c>
      <c r="J44" s="20">
        <v>593.23599999999999</v>
      </c>
      <c r="K44" s="20">
        <f>D46</f>
        <v>114.80262655999988</v>
      </c>
      <c r="M44" s="20">
        <v>4139.899028129149</v>
      </c>
      <c r="N44" s="20">
        <v>6150.3671346399997</v>
      </c>
      <c r="P44" s="20">
        <v>217.63200000000001</v>
      </c>
      <c r="Q44" s="19">
        <f>Q43-$R$44</f>
        <v>146.07361923999977</v>
      </c>
      <c r="R44" s="1">
        <f>Q42/3</f>
        <v>146.07361923999983</v>
      </c>
      <c r="S44" s="1"/>
    </row>
    <row r="45" spans="1:19" x14ac:dyDescent="0.35">
      <c r="B45" s="19" t="s">
        <v>10</v>
      </c>
      <c r="C45" s="21">
        <v>1186.472</v>
      </c>
      <c r="D45" s="21">
        <f t="shared" si="6"/>
        <v>1.5729689599999004</v>
      </c>
      <c r="E45" s="21">
        <v>8279.7980562582979</v>
      </c>
      <c r="F45" s="21">
        <f t="shared" si="7"/>
        <v>6150.3671346399997</v>
      </c>
      <c r="G45" s="20">
        <v>435.26400000000001</v>
      </c>
      <c r="H45" s="20">
        <f t="shared" si="8"/>
        <v>645.36533999999995</v>
      </c>
      <c r="J45" s="20">
        <v>1186.472</v>
      </c>
      <c r="K45" s="20">
        <v>0</v>
      </c>
      <c r="M45" s="20">
        <v>8279.7980562582979</v>
      </c>
      <c r="N45" s="20">
        <v>3112.7242407199997</v>
      </c>
      <c r="P45" s="20">
        <v>435.26400000000001</v>
      </c>
      <c r="Q45" s="19">
        <v>0</v>
      </c>
      <c r="R45" s="1">
        <f>Q45/3</f>
        <v>0</v>
      </c>
      <c r="S45" s="1"/>
    </row>
    <row r="46" spans="1:19" x14ac:dyDescent="0.35">
      <c r="B46" s="19" t="s">
        <v>11</v>
      </c>
      <c r="C46" s="21">
        <v>1779.7080000000001</v>
      </c>
      <c r="D46" s="21">
        <f t="shared" si="6"/>
        <v>114.80262655999988</v>
      </c>
      <c r="E46" s="21">
        <v>12419.697084387448</v>
      </c>
      <c r="F46" s="21">
        <f t="shared" si="7"/>
        <v>6352.1117742400002</v>
      </c>
      <c r="G46" s="20">
        <v>652.89599999999996</v>
      </c>
      <c r="H46" s="20">
        <f t="shared" si="8"/>
        <v>671.29931999999997</v>
      </c>
      <c r="J46" s="20">
        <v>1779.7080000000001</v>
      </c>
      <c r="K46" s="20">
        <v>0</v>
      </c>
      <c r="M46" s="20">
        <v>12419.697084387448</v>
      </c>
      <c r="N46" s="20">
        <v>75.08134679999992</v>
      </c>
      <c r="P46" s="20">
        <v>652.89599999999996</v>
      </c>
      <c r="Q46" s="19">
        <f>H49</f>
        <v>57.454220760000034</v>
      </c>
      <c r="R46" s="19">
        <f>H46</f>
        <v>671.29931999999997</v>
      </c>
      <c r="S46" s="1"/>
    </row>
    <row r="47" spans="1:19" x14ac:dyDescent="0.35">
      <c r="B47" s="19" t="s">
        <v>12</v>
      </c>
      <c r="C47" s="21">
        <v>2372.944</v>
      </c>
      <c r="D47" s="21">
        <f t="shared" si="6"/>
        <v>335.72386975999984</v>
      </c>
      <c r="E47" s="21">
        <v>13596.730542193724</v>
      </c>
      <c r="F47" s="21">
        <f t="shared" si="7"/>
        <v>6910.3972614400009</v>
      </c>
      <c r="G47" s="20">
        <v>870.52800000000002</v>
      </c>
      <c r="H47" s="20">
        <f t="shared" si="8"/>
        <v>870.52800000000002</v>
      </c>
      <c r="J47" s="20">
        <v>2372.944</v>
      </c>
      <c r="K47" s="20">
        <f>D46</f>
        <v>114.80262655999988</v>
      </c>
      <c r="M47" s="20">
        <v>13596.730542193724</v>
      </c>
      <c r="N47" s="20">
        <f>N46+$O$49</f>
        <v>2246.66507744</v>
      </c>
      <c r="P47" s="20">
        <v>870.52800000000002</v>
      </c>
      <c r="Q47" s="19">
        <f>Q46+$R$49</f>
        <v>463.99111038000007</v>
      </c>
      <c r="R47" s="1"/>
      <c r="S47" s="1"/>
    </row>
    <row r="48" spans="1:19" x14ac:dyDescent="0.35">
      <c r="B48" s="19" t="s">
        <v>13</v>
      </c>
      <c r="C48" s="21">
        <v>2372.944</v>
      </c>
      <c r="D48" s="21">
        <f t="shared" si="6"/>
        <v>682.72554163999973</v>
      </c>
      <c r="E48" s="21">
        <v>14773.763999999999</v>
      </c>
      <c r="F48" s="21">
        <f t="shared" si="7"/>
        <v>8061.3492138441989</v>
      </c>
      <c r="G48" s="20">
        <v>870.52800000000002</v>
      </c>
      <c r="H48" s="20">
        <f t="shared" si="8"/>
        <v>870.52800000000002</v>
      </c>
      <c r="J48" s="20">
        <v>2372.944</v>
      </c>
      <c r="K48" s="20">
        <f>D47</f>
        <v>335.72386975999984</v>
      </c>
      <c r="L48" s="19">
        <f>(K50-K47)/3</f>
        <v>752.71379114666672</v>
      </c>
      <c r="M48" s="20">
        <v>14773.763999999999</v>
      </c>
      <c r="N48" s="20">
        <v>6000</v>
      </c>
      <c r="P48" s="20">
        <v>870.52800000000002</v>
      </c>
      <c r="Q48" s="19">
        <f>H47</f>
        <v>870.52800000000002</v>
      </c>
      <c r="R48" s="1"/>
      <c r="S48" s="1"/>
    </row>
    <row r="49" spans="2:19" x14ac:dyDescent="0.35">
      <c r="B49" s="19" t="s">
        <v>14</v>
      </c>
      <c r="C49" s="21">
        <v>2372.944</v>
      </c>
      <c r="D49" s="21">
        <f t="shared" si="6"/>
        <v>126.89686506000004</v>
      </c>
      <c r="E49" s="21">
        <v>14016.505414903357</v>
      </c>
      <c r="F49" s="21">
        <f t="shared" si="7"/>
        <v>8671.1708640641991</v>
      </c>
      <c r="G49" s="20">
        <v>870.52800000000002</v>
      </c>
      <c r="H49" s="20">
        <f t="shared" si="8"/>
        <v>57.454220760000034</v>
      </c>
      <c r="J49" s="20">
        <v>2372.944</v>
      </c>
      <c r="K49" s="20">
        <f>D48</f>
        <v>682.72554163999973</v>
      </c>
      <c r="M49" s="20">
        <v>14016.505414903357</v>
      </c>
      <c r="N49" s="20">
        <f>N48+$O$50</f>
        <v>8466.5</v>
      </c>
      <c r="O49" s="19">
        <f>(N50-N46)/5</f>
        <v>2171.5837306399999</v>
      </c>
      <c r="P49" s="20">
        <v>870.52800000000002</v>
      </c>
      <c r="Q49" s="19">
        <f>H48</f>
        <v>870.52800000000002</v>
      </c>
      <c r="R49" s="1">
        <f>(Q48-Q46)/2</f>
        <v>406.53688962000001</v>
      </c>
      <c r="S49" s="1"/>
    </row>
    <row r="50" spans="2:19" x14ac:dyDescent="0.35">
      <c r="B50" s="19" t="s">
        <v>15</v>
      </c>
      <c r="C50" s="21">
        <v>2372.944</v>
      </c>
      <c r="D50" s="21">
        <f t="shared" si="6"/>
        <v>0</v>
      </c>
      <c r="E50" s="21">
        <v>13178.988318599806</v>
      </c>
      <c r="F50" s="21">
        <f t="shared" si="7"/>
        <v>8540.6913079242004</v>
      </c>
      <c r="G50" s="20">
        <v>870.52800000000002</v>
      </c>
      <c r="H50" s="20">
        <f t="shared" si="8"/>
        <v>0</v>
      </c>
      <c r="J50" s="20">
        <v>2372.944</v>
      </c>
      <c r="K50" s="20">
        <f>D51</f>
        <v>2372.944</v>
      </c>
      <c r="M50" s="20">
        <v>13178.988318599806</v>
      </c>
      <c r="N50" s="20">
        <v>10933</v>
      </c>
      <c r="O50" s="19">
        <f>(N50-N48)/2</f>
        <v>2466.5</v>
      </c>
      <c r="P50" s="20">
        <v>870.52800000000002</v>
      </c>
      <c r="Q50" s="19">
        <f>Q49</f>
        <v>870.52800000000002</v>
      </c>
      <c r="R50" s="1"/>
      <c r="S50" s="1"/>
    </row>
    <row r="51" spans="2:19" x14ac:dyDescent="0.35">
      <c r="B51" s="19" t="s">
        <v>0</v>
      </c>
      <c r="C51" s="21">
        <v>1779.7080000000001</v>
      </c>
      <c r="D51" s="21">
        <f t="shared" si="6"/>
        <v>2372.944</v>
      </c>
      <c r="E51" s="21">
        <v>9961.7859443425368</v>
      </c>
      <c r="F51" s="21">
        <f t="shared" si="7"/>
        <v>12219.891307924199</v>
      </c>
      <c r="G51" s="20">
        <v>652.89599999999996</v>
      </c>
      <c r="H51" s="20">
        <f t="shared" si="8"/>
        <v>643.90012488000025</v>
      </c>
      <c r="J51" s="20">
        <v>1779.7080000000001</v>
      </c>
      <c r="K51" s="20">
        <v>1779.7080000000001</v>
      </c>
      <c r="M51" s="20">
        <v>9961.7859443425368</v>
      </c>
      <c r="N51" s="20">
        <v>9241.9907899842001</v>
      </c>
      <c r="P51" s="20">
        <v>652.89599999999996</v>
      </c>
      <c r="Q51" s="19">
        <f>P51</f>
        <v>652.89599999999996</v>
      </c>
      <c r="R51" s="19">
        <f>R46</f>
        <v>671.29931999999997</v>
      </c>
      <c r="S51" s="1"/>
    </row>
    <row r="52" spans="2:19" x14ac:dyDescent="0.35">
      <c r="B52" s="19" t="s">
        <v>1</v>
      </c>
      <c r="C52" s="21">
        <v>1186.472</v>
      </c>
      <c r="D52" s="21">
        <f t="shared" si="6"/>
        <v>2372.944</v>
      </c>
      <c r="E52" s="21">
        <v>6744.5835700852685</v>
      </c>
      <c r="F52" s="21">
        <f t="shared" si="7"/>
        <v>12134.289236164199</v>
      </c>
      <c r="G52" s="20">
        <v>435.26400000000001</v>
      </c>
      <c r="H52" s="20">
        <f t="shared" si="8"/>
        <v>870.52800000000002</v>
      </c>
      <c r="J52" s="20">
        <v>1186.472</v>
      </c>
      <c r="K52" s="20">
        <v>1186.4720000000002</v>
      </c>
      <c r="L52" s="19">
        <f>K50/4</f>
        <v>593.23599999999999</v>
      </c>
      <c r="M52" s="20">
        <v>6744.5835700852685</v>
      </c>
      <c r="N52" s="20">
        <v>6264.0902720442</v>
      </c>
      <c r="P52" s="20">
        <v>435.26400000000001</v>
      </c>
      <c r="Q52" s="19">
        <f>P52</f>
        <v>435.26400000000001</v>
      </c>
      <c r="R52" s="1"/>
      <c r="S52" s="1"/>
    </row>
    <row r="53" spans="2:19" x14ac:dyDescent="0.35">
      <c r="B53" s="19" t="s">
        <v>2</v>
      </c>
      <c r="C53" s="21">
        <v>593.23599999999999</v>
      </c>
      <c r="D53" s="21">
        <f t="shared" si="6"/>
        <v>4.5260000000000004E-5</v>
      </c>
      <c r="E53" s="21">
        <v>3527.3811958280007</v>
      </c>
      <c r="F53" s="21">
        <f t="shared" si="7"/>
        <v>3023.8892361641992</v>
      </c>
      <c r="G53" s="20">
        <v>217.63200000000001</v>
      </c>
      <c r="H53" s="20">
        <f t="shared" si="8"/>
        <v>0</v>
      </c>
      <c r="J53" s="20">
        <v>593.23599999999999</v>
      </c>
      <c r="K53" s="20">
        <v>593.23600000000022</v>
      </c>
      <c r="M53" s="20">
        <v>3527.3811958280007</v>
      </c>
      <c r="N53" s="20">
        <v>3286.1897541041999</v>
      </c>
      <c r="O53" s="19">
        <f>(N50-N54)/4</f>
        <v>2656.1776909589503</v>
      </c>
      <c r="P53" s="20">
        <v>217.63200000000001</v>
      </c>
      <c r="Q53" s="19">
        <f>P53</f>
        <v>217.63200000000001</v>
      </c>
      <c r="R53" s="1"/>
      <c r="S53" s="1"/>
    </row>
    <row r="54" spans="2:19" x14ac:dyDescent="0.35">
      <c r="B54" s="19" t="s">
        <v>3</v>
      </c>
      <c r="C54" s="21">
        <v>0</v>
      </c>
      <c r="D54" s="21">
        <f t="shared" si="6"/>
        <v>0</v>
      </c>
      <c r="E54" s="21">
        <v>310.17882157073359</v>
      </c>
      <c r="F54" s="21">
        <f t="shared" si="7"/>
        <v>308.28923616419905</v>
      </c>
      <c r="G54" s="20">
        <v>0</v>
      </c>
      <c r="H54" s="20">
        <f t="shared" si="8"/>
        <v>0</v>
      </c>
      <c r="J54" s="20">
        <v>0</v>
      </c>
      <c r="K54" s="20">
        <v>0</v>
      </c>
      <c r="M54" s="20">
        <v>310.17882157073359</v>
      </c>
      <c r="N54" s="20">
        <v>308.28923616419905</v>
      </c>
      <c r="P54" s="20">
        <v>0</v>
      </c>
      <c r="Q54" s="19">
        <f>P54</f>
        <v>0</v>
      </c>
      <c r="R54" s="1"/>
      <c r="S54" s="1"/>
    </row>
    <row r="55" spans="2:19" x14ac:dyDescent="0.35">
      <c r="R55" s="1"/>
      <c r="S55" s="1"/>
    </row>
    <row r="56" spans="2:19" x14ac:dyDescent="0.35">
      <c r="R56" s="1"/>
      <c r="S56" s="1"/>
    </row>
  </sheetData>
  <mergeCells count="7">
    <mergeCell ref="M4:N4"/>
    <mergeCell ref="O4:P4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WindOutageCase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klement.tam</dc:creator>
  <cp:lastModifiedBy>klement.tam</cp:lastModifiedBy>
  <dcterms:created xsi:type="dcterms:W3CDTF">2019-11-21T22:25:34Z</dcterms:created>
  <dcterms:modified xsi:type="dcterms:W3CDTF">2020-02-06T12:01:30Z</dcterms:modified>
</cp:coreProperties>
</file>