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tevenli/Dropbox/Share/Shared Files With Ariel/IA/Fall 20-21/MATH4511/"/>
    </mc:Choice>
  </mc:AlternateContent>
  <bookViews>
    <workbookView xWindow="0" yWindow="460" windowWidth="25380" windowHeight="18160" tabRatio="500"/>
  </bookViews>
  <sheets>
    <sheet name="Q4" sheetId="1" r:id="rId1"/>
    <sheet name="Q5 update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4" l="1"/>
  <c r="B20" i="4"/>
  <c r="A21" i="4"/>
  <c r="B14" i="4"/>
  <c r="B22" i="4"/>
  <c r="D3" i="4"/>
  <c r="E3" i="4"/>
  <c r="E21" i="4"/>
  <c r="B29" i="4"/>
  <c r="B27" i="4"/>
  <c r="C11" i="4"/>
  <c r="C15" i="4"/>
  <c r="C13" i="4"/>
  <c r="D10" i="4"/>
  <c r="D12" i="4"/>
  <c r="D16" i="4"/>
  <c r="D14" i="4"/>
  <c r="A28" i="4"/>
  <c r="B6" i="1"/>
  <c r="B14" i="1"/>
  <c r="C13" i="1"/>
  <c r="D12" i="1"/>
  <c r="E11" i="1"/>
  <c r="F10" i="1"/>
  <c r="G9" i="1"/>
  <c r="G24" i="1"/>
  <c r="B16" i="1"/>
  <c r="E3" i="1"/>
  <c r="C15" i="1"/>
  <c r="D14" i="1"/>
  <c r="E13" i="1"/>
  <c r="F12" i="1"/>
  <c r="G11" i="1"/>
  <c r="G26" i="1"/>
  <c r="F3" i="1"/>
  <c r="F25" i="1"/>
  <c r="C17" i="1"/>
  <c r="D16" i="1"/>
  <c r="E15" i="1"/>
  <c r="F14" i="1"/>
  <c r="G13" i="1"/>
  <c r="D18" i="1"/>
  <c r="F42" i="1"/>
  <c r="E17" i="1"/>
  <c r="F16" i="1"/>
  <c r="G15" i="1"/>
  <c r="E19" i="1"/>
  <c r="G30" i="1"/>
  <c r="G28" i="1"/>
  <c r="F27" i="1"/>
  <c r="F29" i="1"/>
  <c r="F18" i="1"/>
  <c r="G17" i="1"/>
  <c r="G32" i="1"/>
  <c r="F20" i="1"/>
  <c r="F46" i="1"/>
  <c r="F44" i="1"/>
  <c r="F31" i="1"/>
  <c r="G21" i="1"/>
  <c r="G36" i="1"/>
  <c r="G19" i="1"/>
  <c r="G34" i="1"/>
  <c r="F50" i="1"/>
  <c r="F48" i="1"/>
  <c r="E45" i="1"/>
  <c r="E26" i="1"/>
  <c r="E43" i="1"/>
  <c r="E30" i="1"/>
  <c r="E47" i="1"/>
  <c r="E28" i="1"/>
  <c r="F35" i="1"/>
  <c r="F33" i="1"/>
  <c r="E34" i="1"/>
  <c r="F52" i="1"/>
  <c r="D27" i="1"/>
  <c r="D46" i="1"/>
  <c r="D29" i="1"/>
  <c r="D44" i="1"/>
  <c r="E51" i="1"/>
  <c r="E32" i="1"/>
  <c r="E49" i="1"/>
  <c r="C45" i="1"/>
  <c r="C28" i="1"/>
  <c r="D48" i="1"/>
  <c r="D50" i="1"/>
  <c r="D31" i="1"/>
  <c r="D33" i="1"/>
  <c r="C32" i="1"/>
  <c r="C47" i="1"/>
  <c r="C30" i="1"/>
  <c r="C49" i="1"/>
  <c r="B31" i="1"/>
  <c r="B46" i="1"/>
  <c r="B29" i="1"/>
  <c r="A47" i="1"/>
  <c r="B48" i="1"/>
  <c r="A30" i="1"/>
</calcChain>
</file>

<file path=xl/sharedStrings.xml><?xml version="1.0" encoding="utf-8"?>
<sst xmlns="http://schemas.openxmlformats.org/spreadsheetml/2006/main" count="28" uniqueCount="23">
  <si>
    <t>mu</t>
  </si>
  <si>
    <t>sigma</t>
  </si>
  <si>
    <t>S_0</t>
  </si>
  <si>
    <t>K</t>
  </si>
  <si>
    <t>r</t>
  </si>
  <si>
    <t>dt</t>
  </si>
  <si>
    <t>1m</t>
  </si>
  <si>
    <t>2m</t>
  </si>
  <si>
    <t>3m</t>
  </si>
  <si>
    <t>4m</t>
  </si>
  <si>
    <t>5m</t>
  </si>
  <si>
    <t>6m</t>
  </si>
  <si>
    <t>q</t>
  </si>
  <si>
    <t>1-q</t>
  </si>
  <si>
    <t>Put Option</t>
  </si>
  <si>
    <t>alpha</t>
  </si>
  <si>
    <t>S</t>
  </si>
  <si>
    <t>theta</t>
  </si>
  <si>
    <t>r_0</t>
  </si>
  <si>
    <t>r(1)</t>
  </si>
  <si>
    <t>Rate tree</t>
  </si>
  <si>
    <t>1 yr Bond</t>
  </si>
  <si>
    <t>6m call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</si>
</sst>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164" fontId="5" fillId="0" borderId="0" xfId="0" applyNumberFormat="1" applyFont="1"/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16" workbookViewId="0">
      <selection activeCell="E47" sqref="E47"/>
    </sheetView>
  </sheetViews>
  <sheetFormatPr baseColWidth="10" defaultColWidth="11" defaultRowHeight="16" x14ac:dyDescent="0.2"/>
  <cols>
    <col min="2" max="2" width="11" style="2"/>
  </cols>
  <sheetData>
    <row r="1" spans="1:7" x14ac:dyDescent="0.2">
      <c r="A1" t="s">
        <v>0</v>
      </c>
      <c r="B1" s="2">
        <v>0.02</v>
      </c>
    </row>
    <row r="2" spans="1:7" x14ac:dyDescent="0.2">
      <c r="A2" t="s">
        <v>1</v>
      </c>
      <c r="B2" s="2">
        <v>0.25</v>
      </c>
      <c r="E2" t="s">
        <v>12</v>
      </c>
      <c r="F2" t="s">
        <v>13</v>
      </c>
    </row>
    <row r="3" spans="1:7" x14ac:dyDescent="0.2">
      <c r="A3" t="s">
        <v>2</v>
      </c>
      <c r="B3" s="2">
        <v>160</v>
      </c>
      <c r="E3">
        <f>((B1-B5)*B6+B2*SQRT(B6))/(2*B2*SQRT(B6))</f>
        <v>0.50721687836487028</v>
      </c>
      <c r="F3">
        <f>1-E3</f>
        <v>0.49278312163512972</v>
      </c>
    </row>
    <row r="4" spans="1:7" x14ac:dyDescent="0.2">
      <c r="A4" t="s">
        <v>3</v>
      </c>
      <c r="B4" s="2">
        <v>160</v>
      </c>
    </row>
    <row r="5" spans="1:7" x14ac:dyDescent="0.2">
      <c r="A5" t="s">
        <v>4</v>
      </c>
      <c r="B5" s="2">
        <v>7.4999999999999997E-3</v>
      </c>
    </row>
    <row r="6" spans="1:7" x14ac:dyDescent="0.2">
      <c r="A6" t="s">
        <v>5</v>
      </c>
      <c r="B6" s="2">
        <f>1/12</f>
        <v>8.3333333333333329E-2</v>
      </c>
    </row>
    <row r="7" spans="1:7" x14ac:dyDescent="0.2">
      <c r="A7" s="5" t="s">
        <v>16</v>
      </c>
    </row>
    <row r="8" spans="1:7" x14ac:dyDescent="0.2">
      <c r="A8">
        <v>0</v>
      </c>
      <c r="B8" s="2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</row>
    <row r="9" spans="1:7" x14ac:dyDescent="0.2">
      <c r="G9" s="2">
        <f>F10*(1+$B$1*$B$6+$B$2*SQRT($B$6))</f>
        <v>245.32759733114798</v>
      </c>
    </row>
    <row r="10" spans="1:7" x14ac:dyDescent="0.2">
      <c r="F10" s="2">
        <f>E11*(1+$B$1*$B$6+$B$2*SQRT($B$6))</f>
        <v>228.45920877272101</v>
      </c>
    </row>
    <row r="11" spans="1:7" x14ac:dyDescent="0.2">
      <c r="E11" s="2">
        <f>D12*(1+$B$1*$B$6+$B$2*SQRT($B$6))</f>
        <v>212.75066743757233</v>
      </c>
      <c r="G11" s="2">
        <f>F12*(1+$B$1*$B$6+$B$2*SQRT($B$6))</f>
        <v>212.35235091020311</v>
      </c>
    </row>
    <row r="12" spans="1:7" x14ac:dyDescent="0.2">
      <c r="D12" s="2">
        <f>C13*(1+$B$1*$B$6+$B$2*SQRT($B$6))</f>
        <v>198.1222238240417</v>
      </c>
      <c r="F12" s="2">
        <f>E13*(1+$B$1*$B$6+$B$2*SQRT($B$6))</f>
        <v>197.75129499388225</v>
      </c>
    </row>
    <row r="13" spans="1:7" x14ac:dyDescent="0.2">
      <c r="C13" s="2">
        <f>B14*(1+$B$1*$B$6+$B$2*SQRT($B$6))</f>
        <v>184.49961189664214</v>
      </c>
      <c r="E13" s="2">
        <f>D14*(1+$B$1*$B$6+$B$2*SQRT($B$6))</f>
        <v>184.15418762325788</v>
      </c>
      <c r="G13" s="2">
        <f>F14*(1+$B$1*$B$6+$B$2*SQRT($B$6))</f>
        <v>183.80941006087434</v>
      </c>
    </row>
    <row r="14" spans="1:7" x14ac:dyDescent="0.2">
      <c r="B14" s="2">
        <f>A15*(1+$B$1*$B$6+$B$2*SQRT($B$6))</f>
        <v>171.81367205045919</v>
      </c>
      <c r="D14" s="2">
        <f>C15*(1+$B$1*$B$6+$B$2*SQRT($B$6))</f>
        <v>171.49199867556473</v>
      </c>
      <c r="F14" s="2">
        <f>E15*(1+$B$1*$B$6+$B$2*SQRT($B$6))</f>
        <v>171.17092754471105</v>
      </c>
    </row>
    <row r="15" spans="1:7" x14ac:dyDescent="0.2">
      <c r="A15" s="1">
        <v>160</v>
      </c>
      <c r="C15" s="2">
        <f>B16*(1+$B$1*$B$6+$B$2*SQRT($B$6))</f>
        <v>159.70044444444446</v>
      </c>
      <c r="E15" s="2">
        <f>D16*(1+$B$1*$B$6+$B$2*SQRT($B$6))</f>
        <v>159.40144972345681</v>
      </c>
      <c r="G15" s="2">
        <f>F16*(1+$B$1*$B$6+$B$2*SQRT($B$6))</f>
        <v>159.10301478703013</v>
      </c>
    </row>
    <row r="16" spans="1:7" x14ac:dyDescent="0.2">
      <c r="B16" s="2">
        <f>A15*(1+B1*B6-B2*SQRT(B6))</f>
        <v>148.71966128287414</v>
      </c>
      <c r="D16" s="2">
        <f>C17*(1+$B$1*$B$6+$B$2*SQRT($B$6))</f>
        <v>148.441225028139</v>
      </c>
      <c r="F16" s="2">
        <f>E17*(1+$B$1*$B$6+$B$2*SQRT($B$6))</f>
        <v>148.16331006794744</v>
      </c>
    </row>
    <row r="17" spans="1:7" x14ac:dyDescent="0.2">
      <c r="C17" s="2">
        <f>B16*(1+$B$1*$B$6-$B$2*SQRT($B$6))</f>
        <v>138.23461032558009</v>
      </c>
      <c r="E17" s="2">
        <f>D18*(1+$B$1*$B$6+$B$2*SQRT($B$6))</f>
        <v>137.97580441624834</v>
      </c>
      <c r="G17" s="2">
        <f>F18*(1+$B$1*$B$6+$B$2*SQRT($B$6))</f>
        <v>137.71748304909124</v>
      </c>
    </row>
    <row r="18" spans="1:7" x14ac:dyDescent="0.2">
      <c r="D18" s="2">
        <f>C17*(1+$B$1*$B$6-$B$2*SQRT($B$6))</f>
        <v>128.48877765743981</v>
      </c>
      <c r="F18" s="2">
        <f>E19*(1+$B$1*$B$6+$B$2*SQRT($B$6))</f>
        <v>128.24821811260338</v>
      </c>
    </row>
    <row r="19" spans="1:7" x14ac:dyDescent="0.2">
      <c r="E19" s="2">
        <f>D18*(1+$B$1*$B$6-$B$2*SQRT($B$6))</f>
        <v>119.43004682415611</v>
      </c>
      <c r="G19" s="2">
        <f>F20*(1+$B$1*$B$6+$B$2*SQRT($B$6))</f>
        <v>119.20644723649089</v>
      </c>
    </row>
    <row r="20" spans="1:7" x14ac:dyDescent="0.2">
      <c r="F20" s="2">
        <f>E19*(1+$B$1*$B$6-$B$2*SQRT($B$6))</f>
        <v>111.00997569178935</v>
      </c>
    </row>
    <row r="21" spans="1:7" x14ac:dyDescent="0.2">
      <c r="G21" s="2">
        <f>F20*(1+$B$1*$B$6-$B$2*SQRT($B$6))</f>
        <v>103.18353739939378</v>
      </c>
    </row>
    <row r="22" spans="1:7" x14ac:dyDescent="0.2">
      <c r="A22" s="5" t="s">
        <v>14</v>
      </c>
    </row>
    <row r="24" spans="1:7" x14ac:dyDescent="0.2">
      <c r="G24" s="2">
        <f>MAX(B4-G9,0)</f>
        <v>0</v>
      </c>
    </row>
    <row r="25" spans="1:7" x14ac:dyDescent="0.2">
      <c r="F25">
        <f>(E3*G26+F3*G24)/(1+B5*B6)</f>
        <v>0</v>
      </c>
    </row>
    <row r="26" spans="1:7" x14ac:dyDescent="0.2">
      <c r="E26">
        <f>(E3*F27+F3*F25)/(1+B5*B6)</f>
        <v>0</v>
      </c>
      <c r="G26" s="2">
        <f>MAX(B4-G11,0)</f>
        <v>0</v>
      </c>
    </row>
    <row r="27" spans="1:7" x14ac:dyDescent="0.2">
      <c r="D27">
        <f>(E3*E28+F3*E26)/(1+B5*B6)</f>
        <v>0.11682944847786388</v>
      </c>
      <c r="F27">
        <f>(E3*G28+F3*G26)/(1+B5*B6)</f>
        <v>0</v>
      </c>
    </row>
    <row r="28" spans="1:7" x14ac:dyDescent="0.2">
      <c r="C28">
        <f>(E3*D29+F3*D27)/(1+B5*B6)</f>
        <v>1.7012812357525149</v>
      </c>
      <c r="E28" s="3">
        <f>(E3*F29+F3*F27)/(1+B5*B6)</f>
        <v>0.23047826653565712</v>
      </c>
      <c r="G28" s="6">
        <f>MAX(B4-G13,0)</f>
        <v>0</v>
      </c>
    </row>
    <row r="29" spans="1:7" x14ac:dyDescent="0.2">
      <c r="B29" s="2">
        <f>(E3*C30+F3*C28)/(1+B5*B6)</f>
        <v>5.2710683787793666</v>
      </c>
      <c r="D29" s="3">
        <f>(E3*E30+F3*E28)/(1+B5*B6)</f>
        <v>3.2427409779960996</v>
      </c>
      <c r="F29" s="3">
        <f>(E3*G30+F3*G28)/(1+B5*B6)</f>
        <v>0.45468186349733819</v>
      </c>
    </row>
    <row r="30" spans="1:7" x14ac:dyDescent="0.2">
      <c r="A30" s="3">
        <f>(E3*B31+F3*B29)/(1+B5*B6)</f>
        <v>10.628932861390965</v>
      </c>
      <c r="C30" s="3">
        <f>(E3*D31+F3*D29)/(1+B5*B6)</f>
        <v>8.7457659782205415</v>
      </c>
      <c r="E30" s="7">
        <f>(E3*F31+F3*F29)/(1+B5*B6)</f>
        <v>6.1732801588720125</v>
      </c>
      <c r="G30" s="4">
        <f>MAX(B4-G15,0)</f>
        <v>0.89698521296986655</v>
      </c>
    </row>
    <row r="31" spans="1:7" x14ac:dyDescent="0.2">
      <c r="B31" s="4">
        <f>(E3*C32+F3*C30)/(1+B5*B6)</f>
        <v>15.847426923754618</v>
      </c>
      <c r="D31">
        <f>(E3*E32+F3*E30)/(1+B5*B6)</f>
        <v>14.102969292398241</v>
      </c>
      <c r="F31">
        <f>(E3*G32+F3*G30)/(1+B5*B6)</f>
        <v>11.736752393014454</v>
      </c>
    </row>
    <row r="32" spans="1:7" x14ac:dyDescent="0.2">
      <c r="C32">
        <f>(E3*D33+F3*D31)/(1+B5*B6)</f>
        <v>22.766524929080344</v>
      </c>
      <c r="E32">
        <f>(E3*F33+F3*F31)/(1+B5*B6)</f>
        <v>21.824382927623638</v>
      </c>
      <c r="G32" s="2">
        <f>MAX(B4-G17,0)</f>
        <v>22.282516950908757</v>
      </c>
    </row>
    <row r="33" spans="1:7" x14ac:dyDescent="0.2">
      <c r="D33">
        <f>(E3*E34+F3*E32)/(1+B5*B6)</f>
        <v>31.211596952301054</v>
      </c>
      <c r="F33">
        <f>(E3*G34+F3*G32)/(1+B5*B6)</f>
        <v>31.651844348358502</v>
      </c>
    </row>
    <row r="34" spans="1:7" x14ac:dyDescent="0.2">
      <c r="E34">
        <f>(E3*F35+F3*F33)/(1+B5*B6)</f>
        <v>40.370140519715854</v>
      </c>
      <c r="G34" s="2">
        <f>MAX(B4-G19,0)</f>
        <v>40.793552763509112</v>
      </c>
    </row>
    <row r="35" spans="1:7" x14ac:dyDescent="0.2">
      <c r="F35">
        <f>(E3*G36+F3*G34)/(1+B5*B6)</f>
        <v>48.890086769172541</v>
      </c>
    </row>
    <row r="36" spans="1:7" x14ac:dyDescent="0.2">
      <c r="G36" s="2">
        <f>MAX(B4-G21,0)</f>
        <v>56.816462600606215</v>
      </c>
    </row>
    <row r="39" spans="1:7" x14ac:dyDescent="0.2">
      <c r="A39" s="5" t="s">
        <v>15</v>
      </c>
    </row>
    <row r="42" spans="1:7" x14ac:dyDescent="0.2">
      <c r="F42">
        <f>(G24-G26)/(G9-G11)</f>
        <v>0</v>
      </c>
    </row>
    <row r="43" spans="1:7" x14ac:dyDescent="0.2">
      <c r="E43">
        <f>(F25-F27)/(F10-F12)</f>
        <v>0</v>
      </c>
    </row>
    <row r="44" spans="1:7" x14ac:dyDescent="0.2">
      <c r="D44">
        <f>(E26-E28)/(E11-E13)</f>
        <v>-8.059672660139355E-3</v>
      </c>
      <c r="F44">
        <f t="shared" ref="F44:F52" si="0">(G26-G28)/(G11-G13)</f>
        <v>0</v>
      </c>
    </row>
    <row r="45" spans="1:7" x14ac:dyDescent="0.2">
      <c r="C45">
        <f>(D27-D29)/(D12-D14)</f>
        <v>-0.11738209166800877</v>
      </c>
      <c r="E45" s="3">
        <f t="shared" ref="E45:E49" si="1">(F27-F29)/(F12-F14)</f>
        <v>-1.7105928440109486E-2</v>
      </c>
    </row>
    <row r="46" spans="1:7" x14ac:dyDescent="0.2">
      <c r="B46" s="2">
        <f>(C28-C30)/(C13-C15)</f>
        <v>-0.28406134020615076</v>
      </c>
      <c r="D46" s="3">
        <f>(E28-E30)/(E13-E15)</f>
        <v>-0.24008664885447337</v>
      </c>
      <c r="F46" s="3">
        <f t="shared" si="0"/>
        <v>-3.630579058692035E-2</v>
      </c>
    </row>
    <row r="47" spans="1:7" x14ac:dyDescent="0.2">
      <c r="A47" s="3">
        <f>(B29-B31)/(B14-B16)</f>
        <v>-0.45796975897405917</v>
      </c>
      <c r="C47" s="3">
        <f>(D29-D31)/(D14-D16)</f>
        <v>-0.47114376638785799</v>
      </c>
      <c r="E47" s="7">
        <f t="shared" si="1"/>
        <v>-0.49036240023163485</v>
      </c>
    </row>
    <row r="48" spans="1:7" x14ac:dyDescent="0.2">
      <c r="B48" s="4">
        <f>(C30-C32)/(C15-C17)</f>
        <v>-0.65316627684820483</v>
      </c>
      <c r="D48">
        <f>(E30-E32)/(E15-E17)</f>
        <v>-0.73048454524195594</v>
      </c>
      <c r="F48">
        <f t="shared" si="0"/>
        <v>-1</v>
      </c>
    </row>
    <row r="49" spans="3:6" x14ac:dyDescent="0.2">
      <c r="C49">
        <f>(D31-D33)/(D16-D18)</f>
        <v>-0.85747013095884095</v>
      </c>
      <c r="E49">
        <f t="shared" si="1"/>
        <v>-0.99999999999999967</v>
      </c>
    </row>
    <row r="50" spans="3:6" x14ac:dyDescent="0.2">
      <c r="D50">
        <f>(E32-E34)/(E17-E19)</f>
        <v>-0.99999999999999922</v>
      </c>
      <c r="F50">
        <f t="shared" si="0"/>
        <v>-1</v>
      </c>
    </row>
    <row r="51" spans="3:6" x14ac:dyDescent="0.2">
      <c r="E51">
        <f>(F33-F35)/(F18-F20)</f>
        <v>-1.0000000000000004</v>
      </c>
    </row>
    <row r="52" spans="3:6" x14ac:dyDescent="0.2">
      <c r="F52">
        <f t="shared" si="0"/>
        <v>-1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3" sqref="D3"/>
    </sheetView>
  </sheetViews>
  <sheetFormatPr baseColWidth="10" defaultColWidth="11" defaultRowHeight="16" x14ac:dyDescent="0.2"/>
  <sheetData>
    <row r="1" spans="1:5" x14ac:dyDescent="0.2">
      <c r="A1" t="s">
        <v>17</v>
      </c>
      <c r="B1">
        <v>0.01</v>
      </c>
    </row>
    <row r="2" spans="1:5" x14ac:dyDescent="0.2">
      <c r="A2" t="s">
        <v>1</v>
      </c>
      <c r="B2">
        <v>0.01</v>
      </c>
      <c r="D2" t="s">
        <v>12</v>
      </c>
      <c r="E2" t="s">
        <v>13</v>
      </c>
    </row>
    <row r="3" spans="1:5" x14ac:dyDescent="0.2">
      <c r="A3" t="s">
        <v>5</v>
      </c>
      <c r="B3">
        <v>0.5</v>
      </c>
      <c r="D3">
        <f>(B20-A21*(1+B3*A13))/(B20-B22)</f>
        <v>0.14473034097183274</v>
      </c>
      <c r="E3">
        <f>1-D3</f>
        <v>0.85526965902816721</v>
      </c>
    </row>
    <row r="4" spans="1:5" x14ac:dyDescent="0.2">
      <c r="A4" t="s">
        <v>18</v>
      </c>
      <c r="B4">
        <v>0.05</v>
      </c>
    </row>
    <row r="5" spans="1:5" x14ac:dyDescent="0.2">
      <c r="A5" t="s">
        <v>19</v>
      </c>
      <c r="B5">
        <v>5.5E-2</v>
      </c>
    </row>
    <row r="6" spans="1:5" x14ac:dyDescent="0.2">
      <c r="A6" t="s">
        <v>3</v>
      </c>
      <c r="B6">
        <v>970</v>
      </c>
    </row>
    <row r="8" spans="1:5" x14ac:dyDescent="0.2">
      <c r="A8" s="5" t="s">
        <v>20</v>
      </c>
    </row>
    <row r="9" spans="1:5" x14ac:dyDescent="0.2">
      <c r="A9">
        <v>0</v>
      </c>
      <c r="B9">
        <v>0.5</v>
      </c>
      <c r="C9">
        <v>1</v>
      </c>
      <c r="D9">
        <v>1.5</v>
      </c>
    </row>
    <row r="10" spans="1:5" x14ac:dyDescent="0.2">
      <c r="D10">
        <f>C11+B1*B3+B2*SQRT(B3)</f>
        <v>8.6213203435596436E-2</v>
      </c>
    </row>
    <row r="11" spans="1:5" x14ac:dyDescent="0.2">
      <c r="C11">
        <f>B12+B1*B3+B2*SQRT(B3)</f>
        <v>7.4142135623730954E-2</v>
      </c>
    </row>
    <row r="12" spans="1:5" x14ac:dyDescent="0.2">
      <c r="B12">
        <f>A13+B1*B3+B2*SQRT(B3)</f>
        <v>6.2071067811865478E-2</v>
      </c>
      <c r="D12">
        <f>C11+B1*B3-B2*SQRT(B3)</f>
        <v>7.207106781186548E-2</v>
      </c>
    </row>
    <row r="13" spans="1:5" x14ac:dyDescent="0.2">
      <c r="A13">
        <v>0.05</v>
      </c>
      <c r="C13">
        <f>B12+B1*B3-B2*SQRT(B3)</f>
        <v>0.06</v>
      </c>
    </row>
    <row r="14" spans="1:5" x14ac:dyDescent="0.2">
      <c r="B14">
        <f>A13+B1*B3-B2*SQRT(B3)</f>
        <v>4.7928932188134522E-2</v>
      </c>
      <c r="D14">
        <f>C15+B1*B3+B2*SQRT(B3)</f>
        <v>5.7928932188134517E-2</v>
      </c>
    </row>
    <row r="15" spans="1:5" x14ac:dyDescent="0.2">
      <c r="C15">
        <f>B14+B1*B3-B2*SQRT(B3)</f>
        <v>4.5857864376269042E-2</v>
      </c>
    </row>
    <row r="16" spans="1:5" x14ac:dyDescent="0.2">
      <c r="D16">
        <f>C15+B1*B3-B2*SQRT(B3)</f>
        <v>4.3786796564403561E-2</v>
      </c>
    </row>
    <row r="18" spans="1:5" x14ac:dyDescent="0.2">
      <c r="A18" s="5" t="s">
        <v>21</v>
      </c>
    </row>
    <row r="19" spans="1:5" x14ac:dyDescent="0.2">
      <c r="C19">
        <v>1000</v>
      </c>
    </row>
    <row r="20" spans="1:5" x14ac:dyDescent="0.2">
      <c r="B20">
        <f>1000/(1+B12/2)</f>
        <v>969.89867673293566</v>
      </c>
    </row>
    <row r="21" spans="1:5" x14ac:dyDescent="0.2">
      <c r="A21">
        <f>1000/(1+0.055/2)^2</f>
        <v>947.18833063976638</v>
      </c>
      <c r="C21">
        <v>1000</v>
      </c>
      <c r="E21">
        <f>(B20*E3+B22*D3)/(1+A13*B3)</f>
        <v>947.18833063976638</v>
      </c>
    </row>
    <row r="22" spans="1:5" x14ac:dyDescent="0.2">
      <c r="B22">
        <f>1000/(1+B14/2)</f>
        <v>976.59638894943282</v>
      </c>
    </row>
    <row r="23" spans="1:5" x14ac:dyDescent="0.2">
      <c r="C23">
        <v>1000</v>
      </c>
    </row>
    <row r="26" spans="1:5" x14ac:dyDescent="0.2">
      <c r="A26" s="5" t="s">
        <v>22</v>
      </c>
    </row>
    <row r="27" spans="1:5" x14ac:dyDescent="0.2">
      <c r="B27">
        <f>MAX(B20-B6,0)</f>
        <v>0</v>
      </c>
    </row>
    <row r="28" spans="1:5" x14ac:dyDescent="0.2">
      <c r="A28" s="3">
        <f>(D3*B29+E3*B27)/(1+A13*B3)</f>
        <v>0.93141231398462621</v>
      </c>
    </row>
    <row r="29" spans="1:5" x14ac:dyDescent="0.2">
      <c r="B29">
        <f>MAX(B22-B6,0)</f>
        <v>6.5963889494328214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Q4</vt:lpstr>
      <vt:lpstr>Q5 update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2017-11-04T05:20:23Z</dcterms:created>
  <dcterms:modified xsi:type="dcterms:W3CDTF">2020-11-14T05:12:29Z</dcterms:modified>
</cp:coreProperties>
</file>