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40" yWindow="465" windowWidth="29040" windowHeight="14520" activeTab="1"/>
  </bookViews>
  <sheets>
    <sheet name="T1A" sheetId="4" r:id="rId1"/>
    <sheet name="T1B" sheetId="5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5" l="1"/>
  <c r="I4" i="4"/>
  <c r="I5" i="4"/>
  <c r="I6" i="4"/>
  <c r="I7" i="4"/>
  <c r="I8" i="4"/>
  <c r="I9" i="4"/>
  <c r="I3" i="4"/>
  <c r="I4" i="5"/>
  <c r="I5" i="5"/>
  <c r="I6" i="5"/>
  <c r="I7" i="5"/>
  <c r="I8" i="5"/>
  <c r="I9" i="5"/>
  <c r="I3" i="5"/>
  <c r="J3" i="5"/>
  <c r="J7" i="5"/>
  <c r="J4" i="5"/>
  <c r="J5" i="5"/>
  <c r="J6" i="5"/>
  <c r="L2" i="5"/>
  <c r="J9" i="5"/>
  <c r="J8" i="5"/>
  <c r="J2" i="5"/>
  <c r="J3" i="4"/>
  <c r="J4" i="4"/>
  <c r="J5" i="4"/>
  <c r="J6" i="4"/>
  <c r="J7" i="4"/>
  <c r="L2" i="4"/>
  <c r="J8" i="4"/>
  <c r="J9" i="4"/>
  <c r="J2" i="4"/>
  <c r="B30" i="4"/>
  <c r="B28" i="4"/>
  <c r="B15" i="5"/>
  <c r="B23" i="5"/>
  <c r="B30" i="5"/>
  <c r="B13" i="5"/>
  <c r="B21" i="5"/>
  <c r="A22" i="5"/>
  <c r="D4" i="5"/>
  <c r="E4" i="5"/>
  <c r="B28" i="5"/>
  <c r="A29" i="5"/>
  <c r="C16" i="5"/>
  <c r="D17" i="5"/>
  <c r="D15" i="5"/>
  <c r="C14" i="5"/>
  <c r="C12" i="5"/>
  <c r="D13" i="5"/>
  <c r="D11" i="5"/>
  <c r="B15" i="4"/>
  <c r="B23" i="4"/>
  <c r="B13" i="4"/>
  <c r="B21" i="4"/>
  <c r="A22" i="4"/>
  <c r="D4" i="4"/>
  <c r="E4" i="4"/>
  <c r="A29" i="4"/>
  <c r="C16" i="4"/>
  <c r="D17" i="4"/>
  <c r="D15" i="4"/>
  <c r="C14" i="4"/>
  <c r="C12" i="4"/>
  <c r="D13" i="4"/>
  <c r="D11" i="4"/>
</calcChain>
</file>

<file path=xl/sharedStrings.xml><?xml version="1.0" encoding="utf-8"?>
<sst xmlns="http://schemas.openxmlformats.org/spreadsheetml/2006/main" count="36" uniqueCount="21">
  <si>
    <t>Rate tree</t>
  </si>
  <si>
    <t>dt</t>
  </si>
  <si>
    <t>sigma</t>
  </si>
  <si>
    <t>Q1</t>
  </si>
  <si>
    <t>theta</t>
  </si>
  <si>
    <t>q</t>
  </si>
  <si>
    <t>1-q</t>
  </si>
  <si>
    <t>r_0</t>
  </si>
  <si>
    <t>r(1)</t>
  </si>
  <si>
    <t>K</t>
  </si>
  <si>
    <t>1 yr Bond</t>
  </si>
  <si>
    <t>6m call option</t>
  </si>
  <si>
    <t>6m put option</t>
  </si>
  <si>
    <t>Q2</t>
  </si>
  <si>
    <t>forward rate</t>
  </si>
  <si>
    <t>time</t>
  </si>
  <si>
    <t>discount factor</t>
  </si>
  <si>
    <t>swap rate 1-2</t>
  </si>
  <si>
    <t>spot rate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</si>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</sst>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E21" sqref="E21"/>
    </sheetView>
  </sheetViews>
  <sheetFormatPr defaultRowHeight="15" x14ac:dyDescent="0.25"/>
  <cols>
    <col min="9" max="9" width="12" bestFit="1" customWidth="1"/>
    <col min="10" max="10" width="14.28515625" customWidth="1"/>
  </cols>
  <sheetData>
    <row r="1" spans="1:12" x14ac:dyDescent="0.25">
      <c r="A1" t="s">
        <v>3</v>
      </c>
      <c r="G1" t="s">
        <v>13</v>
      </c>
      <c r="H1" t="s">
        <v>15</v>
      </c>
      <c r="I1" t="s">
        <v>14</v>
      </c>
      <c r="J1" t="s">
        <v>16</v>
      </c>
      <c r="L1" t="s">
        <v>17</v>
      </c>
    </row>
    <row r="2" spans="1:12" x14ac:dyDescent="0.25">
      <c r="A2" t="s">
        <v>4</v>
      </c>
      <c r="B2">
        <v>0.02</v>
      </c>
      <c r="H2">
        <v>1</v>
      </c>
      <c r="I2">
        <v>1.7999999999999999E-2</v>
      </c>
      <c r="J2">
        <f>1/(1+0.5*I2)</f>
        <v>0.99108027750247785</v>
      </c>
      <c r="L2">
        <f>(J3-J7)/(SUM(J4:J7)*0.5)</f>
        <v>1.9743781844840984E-2</v>
      </c>
    </row>
    <row r="3" spans="1:12" x14ac:dyDescent="0.25">
      <c r="A3" t="s">
        <v>2</v>
      </c>
      <c r="B3">
        <v>0.01</v>
      </c>
      <c r="D3" t="s">
        <v>5</v>
      </c>
      <c r="E3" t="s">
        <v>6</v>
      </c>
      <c r="H3">
        <v>2</v>
      </c>
      <c r="I3">
        <f>I2+0.001/2</f>
        <v>1.8499999999999999E-2</v>
      </c>
      <c r="J3">
        <f>J2/(1+I3*0.5)</f>
        <v>0.98199680703738212</v>
      </c>
    </row>
    <row r="4" spans="1:12" x14ac:dyDescent="0.25">
      <c r="A4" t="s">
        <v>1</v>
      </c>
      <c r="B4">
        <v>0.5</v>
      </c>
      <c r="D4">
        <f>(B21-A22*(1+B4*A14))/(B21-B23)</f>
        <v>0.49742141132707918</v>
      </c>
      <c r="E4">
        <f>1-D4</f>
        <v>0.50257858867292082</v>
      </c>
      <c r="H4">
        <v>3</v>
      </c>
      <c r="I4">
        <f t="shared" ref="I4:I9" si="0">I3+0.001/2</f>
        <v>1.9E-2</v>
      </c>
      <c r="J4">
        <f t="shared" ref="J4:J9" si="1">J3/(1+I4*0.5)</f>
        <v>0.97275562856600506</v>
      </c>
    </row>
    <row r="5" spans="1:12" x14ac:dyDescent="0.25">
      <c r="A5" t="s">
        <v>7</v>
      </c>
      <c r="B5">
        <v>0.05</v>
      </c>
      <c r="H5">
        <v>4</v>
      </c>
      <c r="I5">
        <f t="shared" si="0"/>
        <v>1.95E-2</v>
      </c>
      <c r="J5">
        <f t="shared" si="1"/>
        <v>0.96336284086754653</v>
      </c>
    </row>
    <row r="6" spans="1:12" x14ac:dyDescent="0.25">
      <c r="A6" t="s">
        <v>8</v>
      </c>
      <c r="B6">
        <v>5.5E-2</v>
      </c>
      <c r="H6">
        <v>5</v>
      </c>
      <c r="I6">
        <f t="shared" si="0"/>
        <v>0.02</v>
      </c>
      <c r="J6">
        <f t="shared" si="1"/>
        <v>0.95382459491836291</v>
      </c>
    </row>
    <row r="7" spans="1:12" x14ac:dyDescent="0.25">
      <c r="A7" t="s">
        <v>9</v>
      </c>
      <c r="B7">
        <v>970</v>
      </c>
      <c r="H7">
        <v>6</v>
      </c>
      <c r="I7">
        <f t="shared" si="0"/>
        <v>2.0500000000000001E-2</v>
      </c>
      <c r="J7">
        <f>J6/(1+I7*0.5)</f>
        <v>0.94414708727380636</v>
      </c>
    </row>
    <row r="8" spans="1:12" x14ac:dyDescent="0.25">
      <c r="H8">
        <v>7</v>
      </c>
      <c r="I8">
        <f t="shared" si="0"/>
        <v>2.1000000000000001E-2</v>
      </c>
      <c r="J8">
        <f t="shared" si="1"/>
        <v>0.9343365534624507</v>
      </c>
    </row>
    <row r="9" spans="1:12" x14ac:dyDescent="0.25">
      <c r="A9" s="1" t="s">
        <v>0</v>
      </c>
      <c r="H9">
        <v>8</v>
      </c>
      <c r="I9">
        <f t="shared" si="0"/>
        <v>2.1500000000000002E-2</v>
      </c>
      <c r="J9">
        <f t="shared" si="1"/>
        <v>0.92439926140237516</v>
      </c>
    </row>
    <row r="10" spans="1:12" x14ac:dyDescent="0.25">
      <c r="A10">
        <v>0</v>
      </c>
      <c r="B10">
        <v>0.5</v>
      </c>
      <c r="C10">
        <v>1</v>
      </c>
      <c r="D10">
        <v>1.5</v>
      </c>
    </row>
    <row r="11" spans="1:12" x14ac:dyDescent="0.25">
      <c r="D11">
        <f>C12+B2*B4+B3*SQRT(B4)</f>
        <v>0.10121320343559642</v>
      </c>
    </row>
    <row r="12" spans="1:12" x14ac:dyDescent="0.25">
      <c r="C12">
        <f>B13+B2*B4+B3*SQRT(B4)</f>
        <v>8.4142135623730949E-2</v>
      </c>
    </row>
    <row r="13" spans="1:12" x14ac:dyDescent="0.25">
      <c r="B13">
        <f>A14+B2*B4+B3*SQRT(B4)</f>
        <v>6.7071067811865476E-2</v>
      </c>
      <c r="D13">
        <f>C12+B2*B4-B3*SQRT(B4)</f>
        <v>8.7071067811865466E-2</v>
      </c>
    </row>
    <row r="14" spans="1:12" x14ac:dyDescent="0.25">
      <c r="A14">
        <v>0.05</v>
      </c>
      <c r="C14">
        <f>B13+B2*B4-B3*SQRT(B4)</f>
        <v>6.9999999999999993E-2</v>
      </c>
    </row>
    <row r="15" spans="1:12" x14ac:dyDescent="0.25">
      <c r="B15">
        <f>A14+B2*B4-B3*SQRT(B4)</f>
        <v>5.2928932188134527E-2</v>
      </c>
      <c r="D15">
        <f>C16+B2*B4+B3*SQRT(B4)</f>
        <v>7.2928932188134524E-2</v>
      </c>
    </row>
    <row r="16" spans="1:12" x14ac:dyDescent="0.25">
      <c r="C16">
        <f>B15+B2*B4-B3*SQRT(B4)</f>
        <v>5.5857864376269051E-2</v>
      </c>
    </row>
    <row r="17" spans="1:4" x14ac:dyDescent="0.25">
      <c r="D17">
        <f>C16+B2*B4-B3*SQRT(B4)</f>
        <v>5.8786796564403568E-2</v>
      </c>
    </row>
    <row r="19" spans="1:4" x14ac:dyDescent="0.25">
      <c r="A19" s="1" t="s">
        <v>10</v>
      </c>
    </row>
    <row r="20" spans="1:4" x14ac:dyDescent="0.25">
      <c r="C20">
        <v>1000</v>
      </c>
    </row>
    <row r="21" spans="1:4" x14ac:dyDescent="0.25">
      <c r="B21">
        <f>1000/(1+B13/2)</f>
        <v>967.55260675054365</v>
      </c>
    </row>
    <row r="22" spans="1:4" x14ac:dyDescent="0.25">
      <c r="A22">
        <f>1000/(1+0.055/2)^2</f>
        <v>947.18833063976638</v>
      </c>
      <c r="C22">
        <v>1000</v>
      </c>
    </row>
    <row r="23" spans="1:4" x14ac:dyDescent="0.25">
      <c r="B23">
        <f>1000/(1+B15/2)</f>
        <v>974.21784487604282</v>
      </c>
    </row>
    <row r="24" spans="1:4" x14ac:dyDescent="0.25">
      <c r="C24">
        <v>1000</v>
      </c>
    </row>
    <row r="27" spans="1:4" x14ac:dyDescent="0.25">
      <c r="A27" s="1" t="s">
        <v>12</v>
      </c>
    </row>
    <row r="28" spans="1:4" x14ac:dyDescent="0.25">
      <c r="B28">
        <f>MAX(B7-B21,0)</f>
        <v>2.4473932494563542</v>
      </c>
    </row>
    <row r="29" spans="1:4" ht="15.75" x14ac:dyDescent="0.25">
      <c r="A29" s="2">
        <f>(D4*B30+E4*B28)/(1+A14*B4)</f>
        <v>1.2000072636482031</v>
      </c>
    </row>
    <row r="30" spans="1:4" x14ac:dyDescent="0.25">
      <c r="B30">
        <f>MAX(B7-B23,0)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F22" sqref="F22"/>
    </sheetView>
  </sheetViews>
  <sheetFormatPr defaultRowHeight="15" x14ac:dyDescent="0.25"/>
  <sheetData>
    <row r="1" spans="1:12" x14ac:dyDescent="0.25">
      <c r="A1" t="s">
        <v>3</v>
      </c>
      <c r="G1" t="s">
        <v>13</v>
      </c>
      <c r="H1" t="s">
        <v>15</v>
      </c>
      <c r="I1" t="s">
        <v>18</v>
      </c>
      <c r="J1" t="s">
        <v>16</v>
      </c>
      <c r="L1" t="s">
        <v>17</v>
      </c>
    </row>
    <row r="2" spans="1:12" x14ac:dyDescent="0.25">
      <c r="A2" t="s">
        <v>4</v>
      </c>
      <c r="B2">
        <v>0.02</v>
      </c>
      <c r="H2">
        <v>1</v>
      </c>
      <c r="I2">
        <v>0.02</v>
      </c>
      <c r="J2">
        <f>1/(1+0.5*I2)</f>
        <v>0.99009900990099009</v>
      </c>
      <c r="L2">
        <f>(J3-J7)/(SUM(J4:J7)*0.5)</f>
        <v>2.3486136199715592E-2</v>
      </c>
    </row>
    <row r="3" spans="1:12" x14ac:dyDescent="0.25">
      <c r="A3" t="s">
        <v>2</v>
      </c>
      <c r="B3">
        <v>0.01</v>
      </c>
      <c r="D3" t="s">
        <v>5</v>
      </c>
      <c r="E3" t="s">
        <v>6</v>
      </c>
      <c r="H3">
        <v>2</v>
      </c>
      <c r="I3">
        <f>I2+0.001/2</f>
        <v>2.0500000000000001E-2</v>
      </c>
      <c r="J3">
        <f>1/(1+I3*0.5)^H3</f>
        <v>0.97981093445732315</v>
      </c>
    </row>
    <row r="4" spans="1:12" x14ac:dyDescent="0.25">
      <c r="A4" t="s">
        <v>1</v>
      </c>
      <c r="B4">
        <v>0.5</v>
      </c>
      <c r="D4">
        <f>(B21-A22*(1+B4*A14))/(B21-B23)</f>
        <v>0.49742141132707918</v>
      </c>
      <c r="E4">
        <f>1-D4</f>
        <v>0.50257858867292082</v>
      </c>
      <c r="H4">
        <v>3</v>
      </c>
      <c r="I4">
        <f t="shared" ref="I4:I9" si="0">I3+0.001/2</f>
        <v>2.1000000000000001E-2</v>
      </c>
      <c r="J4">
        <f>1/(1+I4*0.5)^H4</f>
        <v>0.96915010343276886</v>
      </c>
    </row>
    <row r="5" spans="1:12" x14ac:dyDescent="0.25">
      <c r="A5" t="s">
        <v>7</v>
      </c>
      <c r="B5">
        <v>0.05</v>
      </c>
      <c r="H5">
        <v>4</v>
      </c>
      <c r="I5">
        <f t="shared" si="0"/>
        <v>2.1500000000000002E-2</v>
      </c>
      <c r="J5">
        <f t="shared" ref="J5:J8" si="1">1/(1+I5*0.5)^H5</f>
        <v>0.95813123856485027</v>
      </c>
    </row>
    <row r="6" spans="1:12" x14ac:dyDescent="0.25">
      <c r="A6" t="s">
        <v>8</v>
      </c>
      <c r="B6">
        <v>5.5E-2</v>
      </c>
      <c r="H6">
        <v>5</v>
      </c>
      <c r="I6">
        <f t="shared" si="0"/>
        <v>2.2000000000000002E-2</v>
      </c>
      <c r="J6">
        <f t="shared" si="1"/>
        <v>0.9467694199432759</v>
      </c>
    </row>
    <row r="7" spans="1:12" x14ac:dyDescent="0.25">
      <c r="A7" t="s">
        <v>9</v>
      </c>
      <c r="B7">
        <v>970</v>
      </c>
      <c r="H7">
        <v>6</v>
      </c>
      <c r="I7">
        <f t="shared" si="0"/>
        <v>2.2500000000000003E-2</v>
      </c>
      <c r="J7">
        <f t="shared" si="1"/>
        <v>0.93508005190901688</v>
      </c>
    </row>
    <row r="8" spans="1:12" x14ac:dyDescent="0.25">
      <c r="H8">
        <v>7</v>
      </c>
      <c r="I8">
        <f t="shared" si="0"/>
        <v>2.3000000000000003E-2</v>
      </c>
      <c r="J8">
        <f t="shared" si="1"/>
        <v>0.92307882858094592</v>
      </c>
    </row>
    <row r="9" spans="1:12" x14ac:dyDescent="0.25">
      <c r="A9" s="1" t="s">
        <v>0</v>
      </c>
      <c r="H9">
        <v>8</v>
      </c>
      <c r="I9">
        <f t="shared" si="0"/>
        <v>2.3500000000000004E-2</v>
      </c>
      <c r="J9">
        <f>1/(1+I9*0.5)^H9</f>
        <v>0.91078169911682882</v>
      </c>
    </row>
    <row r="10" spans="1:12" x14ac:dyDescent="0.25">
      <c r="A10">
        <v>0</v>
      </c>
      <c r="B10">
        <v>0.5</v>
      </c>
      <c r="C10">
        <v>1</v>
      </c>
      <c r="D10">
        <v>1.5</v>
      </c>
    </row>
    <row r="11" spans="1:12" x14ac:dyDescent="0.25">
      <c r="D11">
        <f>C12+B2*B4+B3*SQRT(B4)</f>
        <v>0.10121320343559642</v>
      </c>
    </row>
    <row r="12" spans="1:12" x14ac:dyDescent="0.25">
      <c r="C12">
        <f>B13+B2*B4+B3*SQRT(B4)</f>
        <v>8.4142135623730949E-2</v>
      </c>
    </row>
    <row r="13" spans="1:12" x14ac:dyDescent="0.25">
      <c r="B13">
        <f>A14+B2*B4+B3*SQRT(B4)</f>
        <v>6.7071067811865476E-2</v>
      </c>
      <c r="D13">
        <f>C12+B2*B4-B3*SQRT(B4)</f>
        <v>8.7071067811865466E-2</v>
      </c>
    </row>
    <row r="14" spans="1:12" x14ac:dyDescent="0.25">
      <c r="A14">
        <v>0.05</v>
      </c>
      <c r="C14">
        <f>B13+B2*B4-B3*SQRT(B4)</f>
        <v>6.9999999999999993E-2</v>
      </c>
    </row>
    <row r="15" spans="1:12" x14ac:dyDescent="0.25">
      <c r="B15">
        <f>A14+B2*B4-B3*SQRT(B4)</f>
        <v>5.2928932188134527E-2</v>
      </c>
      <c r="D15">
        <f>C16+B2*B4+B3*SQRT(B4)</f>
        <v>7.2928932188134524E-2</v>
      </c>
    </row>
    <row r="16" spans="1:12" x14ac:dyDescent="0.25">
      <c r="C16">
        <f>B15+B2*B4-B3*SQRT(B4)</f>
        <v>5.5857864376269051E-2</v>
      </c>
    </row>
    <row r="17" spans="1:6" x14ac:dyDescent="0.25">
      <c r="D17">
        <f>C16+B2*B4-B3*SQRT(B4)</f>
        <v>5.8786796564403568E-2</v>
      </c>
    </row>
    <row r="19" spans="1:6" x14ac:dyDescent="0.25">
      <c r="A19" s="1" t="s">
        <v>10</v>
      </c>
    </row>
    <row r="20" spans="1:6" x14ac:dyDescent="0.25">
      <c r="C20">
        <v>1000</v>
      </c>
    </row>
    <row r="21" spans="1:6" x14ac:dyDescent="0.25">
      <c r="B21">
        <f>1000/(1+B13/2)</f>
        <v>967.55260675054365</v>
      </c>
      <c r="E21" t="s">
        <v>19</v>
      </c>
      <c r="F21">
        <f>(B28-B30)/(B21-B23)</f>
        <v>0.63281233117638025</v>
      </c>
    </row>
    <row r="22" spans="1:6" x14ac:dyDescent="0.25">
      <c r="A22">
        <f>1000/(1+0.055/2)^2</f>
        <v>947.18833063976638</v>
      </c>
      <c r="C22">
        <v>1000</v>
      </c>
      <c r="E22" t="s">
        <v>20</v>
      </c>
    </row>
    <row r="23" spans="1:6" x14ac:dyDescent="0.25">
      <c r="B23">
        <f>1000/(1+B15/2)</f>
        <v>974.21784487604282</v>
      </c>
    </row>
    <row r="24" spans="1:6" x14ac:dyDescent="0.25">
      <c r="C24">
        <v>1000</v>
      </c>
    </row>
    <row r="27" spans="1:6" x14ac:dyDescent="0.25">
      <c r="A27" s="1" t="s">
        <v>11</v>
      </c>
    </row>
    <row r="28" spans="1:6" x14ac:dyDescent="0.25">
      <c r="B28">
        <f>MAX(B21-B7,0)</f>
        <v>0</v>
      </c>
    </row>
    <row r="29" spans="1:6" ht="15.75" x14ac:dyDescent="0.25">
      <c r="A29" s="2">
        <f>(D4*B30+E4*B28)/(1+A14*B4)</f>
        <v>2.0468744887803982</v>
      </c>
    </row>
    <row r="30" spans="1:6" x14ac:dyDescent="0.25">
      <c r="B30">
        <f>MAX(B23-B7,0)</f>
        <v>4.2178448760428182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T1A</vt:lpstr>
      <vt:lpstr>T1B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2017-11-24T08:15:21Z</dcterms:modified>
</cp:coreProperties>
</file>