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0 Fall\MATH4511\Tables\"/>
    </mc:Choice>
  </mc:AlternateContent>
  <xr:revisionPtr revIDLastSave="0" documentId="8_{1A542DE7-A7E4-43B0-8C30-3A0B234A5C58}" xr6:coauthVersionLast="45" xr6:coauthVersionMax="45" xr10:uidLastSave="{00000000-0000-0000-0000-000000000000}"/>
  <bookViews>
    <workbookView xWindow="7230" yWindow="-12270" windowWidth="30780" windowHeight="11370" activeTab="4" xr2:uid="{7EE923BA-0DAD-416D-A4C2-41B3E0547EBE}"/>
  </bookViews>
  <sheets>
    <sheet name="1.1" sheetId="1" r:id="rId1"/>
    <sheet name="1.2" sheetId="2" r:id="rId2"/>
    <sheet name="1.5" sheetId="3" r:id="rId3"/>
    <sheet name="2.3" sheetId="4" r:id="rId4"/>
    <sheet name="3.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5" l="1"/>
  <c r="A1" i="5"/>
  <c r="I2" i="4"/>
  <c r="H4" i="4"/>
  <c r="G3" i="4"/>
  <c r="F2" i="4"/>
  <c r="E2" i="4"/>
  <c r="E3" i="4"/>
  <c r="E4" i="4"/>
  <c r="D4" i="4"/>
  <c r="D3" i="4"/>
  <c r="D2" i="4"/>
  <c r="C3" i="4"/>
  <c r="C4" i="4"/>
  <c r="C2" i="4"/>
  <c r="E1" i="3"/>
  <c r="C20" i="3"/>
  <c r="B6" i="2" l="1"/>
  <c r="E4" i="2"/>
  <c r="E2" i="2"/>
  <c r="E3" i="2"/>
  <c r="C2" i="2"/>
  <c r="C2" i="1"/>
  <c r="C3" i="1"/>
  <c r="C4" i="1"/>
  <c r="C5" i="1"/>
  <c r="C6" i="1"/>
  <c r="C7" i="1"/>
  <c r="C8" i="1"/>
  <c r="C9" i="1"/>
  <c r="C10" i="1"/>
  <c r="C11" i="1"/>
  <c r="C12" i="1"/>
  <c r="C13" i="1"/>
  <c r="C14" i="1"/>
</calcChain>
</file>

<file path=xl/sharedStrings.xml><?xml version="1.0" encoding="utf-8"?>
<sst xmlns="http://schemas.openxmlformats.org/spreadsheetml/2006/main" count="54" uniqueCount="50">
  <si>
    <t>Date</t>
  </si>
  <si>
    <t>Principal</t>
  </si>
  <si>
    <t>Coupon</t>
  </si>
  <si>
    <t>Term</t>
  </si>
  <si>
    <t>Nov 30,2010</t>
  </si>
  <si>
    <t>May 31,2011</t>
  </si>
  <si>
    <t>Nov 30,2011</t>
  </si>
  <si>
    <t>May 31,2012</t>
  </si>
  <si>
    <t>Nov 30,2012</t>
  </si>
  <si>
    <t>May 31,2013</t>
  </si>
  <si>
    <t>Nov 30,2013</t>
  </si>
  <si>
    <t>May 31,2014</t>
  </si>
  <si>
    <t>Nov 30,2014</t>
  </si>
  <si>
    <t>May 31,2015</t>
  </si>
  <si>
    <t>Nov 30,2015</t>
  </si>
  <si>
    <t>May 31,2016</t>
  </si>
  <si>
    <t>Nov 30,2016</t>
  </si>
  <si>
    <t>May 31,2017</t>
  </si>
  <si>
    <t>11/15/2010</t>
  </si>
  <si>
    <t>5/15/2011</t>
  </si>
  <si>
    <t>11/15/2011</t>
  </si>
  <si>
    <t>Price</t>
  </si>
  <si>
    <t>Cash Flow by bond1</t>
  </si>
  <si>
    <t>bond2</t>
  </si>
  <si>
    <t>bond3</t>
  </si>
  <si>
    <t>d(0.5)</t>
  </si>
  <si>
    <t>d(1)</t>
  </si>
  <si>
    <t>5/15/2012</t>
  </si>
  <si>
    <t>11/15/2012</t>
  </si>
  <si>
    <t>5/15/2013</t>
  </si>
  <si>
    <t>11/15/2013</t>
  </si>
  <si>
    <t>5/15/2014</t>
  </si>
  <si>
    <t>11/15/2014</t>
  </si>
  <si>
    <t>5/15/2015</t>
  </si>
  <si>
    <t>11/15/2015</t>
  </si>
  <si>
    <t>5/15/2016</t>
  </si>
  <si>
    <t>11/15/2016</t>
  </si>
  <si>
    <t>5/15/2017</t>
  </si>
  <si>
    <t>11/15/2017</t>
  </si>
  <si>
    <t>5/15/2018</t>
  </si>
  <si>
    <t>11/15/2018</t>
  </si>
  <si>
    <t>5/15/2019</t>
  </si>
  <si>
    <t>11/15/2019</t>
  </si>
  <si>
    <t>5/15/2020</t>
  </si>
  <si>
    <t>term</t>
  </si>
  <si>
    <t>Discount Factor</t>
  </si>
  <si>
    <t>spot</t>
  </si>
  <si>
    <t>forward rate</t>
  </si>
  <si>
    <t>Cash flow of 2.5</t>
  </si>
  <si>
    <t>Cash flow of 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</si>
</sst>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9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E5056-39BB-411B-99D3-E74D8D7D561E}">
  <dimension ref="A1:D15"/>
  <sheetViews>
    <sheetView workbookViewId="0">
      <selection activeCell="D15" sqref="A1:D15"/>
    </sheetView>
  </sheetViews>
  <sheetFormatPr defaultRowHeight="15.75"/>
  <cols>
    <col min="1" max="1" width="15" customWidth="1"/>
  </cols>
  <sheetData>
    <row r="1" spans="1:4">
      <c r="A1" t="s">
        <v>0</v>
      </c>
      <c r="B1" t="s">
        <v>3</v>
      </c>
      <c r="C1" t="s">
        <v>2</v>
      </c>
      <c r="D1" t="s">
        <v>1</v>
      </c>
    </row>
    <row r="2" spans="1:4">
      <c r="A2" t="s">
        <v>4</v>
      </c>
      <c r="B2">
        <v>1</v>
      </c>
      <c r="C2">
        <f>$D$15*2.75%/2</f>
        <v>13.75</v>
      </c>
    </row>
    <row r="3" spans="1:4">
      <c r="A3" t="s">
        <v>5</v>
      </c>
      <c r="B3">
        <v>2</v>
      </c>
      <c r="C3">
        <f>$D$15*2.75%/2</f>
        <v>13.75</v>
      </c>
    </row>
    <row r="4" spans="1:4">
      <c r="A4" t="s">
        <v>6</v>
      </c>
      <c r="B4">
        <v>3</v>
      </c>
      <c r="C4">
        <f>$D$15*2.75%/2</f>
        <v>13.75</v>
      </c>
    </row>
    <row r="5" spans="1:4">
      <c r="A5" t="s">
        <v>7</v>
      </c>
      <c r="B5">
        <v>4</v>
      </c>
      <c r="C5">
        <f>$D$15*2.75%/2</f>
        <v>13.75</v>
      </c>
    </row>
    <row r="6" spans="1:4">
      <c r="A6" t="s">
        <v>8</v>
      </c>
      <c r="B6">
        <v>5</v>
      </c>
      <c r="C6">
        <f>$D$15*2.75%/2</f>
        <v>13.75</v>
      </c>
    </row>
    <row r="7" spans="1:4">
      <c r="A7" t="s">
        <v>9</v>
      </c>
      <c r="B7">
        <v>6</v>
      </c>
      <c r="C7">
        <f>$D$15*2.75%/2</f>
        <v>13.75</v>
      </c>
    </row>
    <row r="8" spans="1:4">
      <c r="A8" t="s">
        <v>10</v>
      </c>
      <c r="B8">
        <v>7</v>
      </c>
      <c r="C8">
        <f>$D$15*2.75%/2</f>
        <v>13.75</v>
      </c>
    </row>
    <row r="9" spans="1:4">
      <c r="A9" t="s">
        <v>11</v>
      </c>
      <c r="B9">
        <v>8</v>
      </c>
      <c r="C9">
        <f>$D$15*2.75%/2</f>
        <v>13.75</v>
      </c>
    </row>
    <row r="10" spans="1:4">
      <c r="A10" t="s">
        <v>12</v>
      </c>
      <c r="B10">
        <v>9</v>
      </c>
      <c r="C10">
        <f>$D$15*2.75%/2</f>
        <v>13.75</v>
      </c>
    </row>
    <row r="11" spans="1:4">
      <c r="A11" t="s">
        <v>13</v>
      </c>
      <c r="B11">
        <v>10</v>
      </c>
      <c r="C11">
        <f>$D$15*2.75%/2</f>
        <v>13.75</v>
      </c>
    </row>
    <row r="12" spans="1:4">
      <c r="A12" t="s">
        <v>14</v>
      </c>
      <c r="B12">
        <v>11</v>
      </c>
      <c r="C12">
        <f>$D$15*2.75%/2</f>
        <v>13.75</v>
      </c>
    </row>
    <row r="13" spans="1:4">
      <c r="A13" t="s">
        <v>15</v>
      </c>
      <c r="B13">
        <v>12</v>
      </c>
      <c r="C13">
        <f>$D$15*2.75%/2</f>
        <v>13.75</v>
      </c>
    </row>
    <row r="14" spans="1:4">
      <c r="A14" t="s">
        <v>16</v>
      </c>
      <c r="B14">
        <v>13</v>
      </c>
      <c r="C14">
        <f>$D$15*2.75%/2</f>
        <v>13.75</v>
      </c>
    </row>
    <row r="15" spans="1:4">
      <c r="A15" t="s">
        <v>17</v>
      </c>
      <c r="B15">
        <v>14</v>
      </c>
      <c r="C15">
        <v>13.75</v>
      </c>
      <c r="D15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0ECA7-6985-443C-BA8A-06B13FF7CAA3}">
  <dimension ref="A1:E7"/>
  <sheetViews>
    <sheetView workbookViewId="0">
      <selection activeCell="B7" sqref="B7"/>
    </sheetView>
  </sheetViews>
  <sheetFormatPr defaultRowHeight="15.75"/>
  <sheetData>
    <row r="1" spans="1:5">
      <c r="A1" t="s">
        <v>0</v>
      </c>
      <c r="B1" t="s">
        <v>21</v>
      </c>
      <c r="C1" t="s">
        <v>22</v>
      </c>
      <c r="D1" t="s">
        <v>23</v>
      </c>
      <c r="E1" t="s">
        <v>24</v>
      </c>
    </row>
    <row r="2" spans="1:5">
      <c r="A2" t="s">
        <v>18</v>
      </c>
      <c r="B2">
        <v>102.15806000000001</v>
      </c>
      <c r="C2">
        <f>100*4.5%/2+100</f>
        <v>102.25</v>
      </c>
      <c r="D2">
        <v>0</v>
      </c>
      <c r="E2">
        <f t="shared" ref="E2:E3" si="0">100*1.75%/2</f>
        <v>0.87500000000000011</v>
      </c>
    </row>
    <row r="3" spans="1:5">
      <c r="A3" t="s">
        <v>19</v>
      </c>
      <c r="B3">
        <v>99.601200000000006</v>
      </c>
      <c r="D3">
        <v>100</v>
      </c>
      <c r="E3">
        <f t="shared" si="0"/>
        <v>0.87500000000000011</v>
      </c>
    </row>
    <row r="4" spans="1:5">
      <c r="A4" t="s">
        <v>20</v>
      </c>
      <c r="B4">
        <v>101.64355</v>
      </c>
      <c r="E4">
        <f>100*1.75%/2+100</f>
        <v>100.875</v>
      </c>
    </row>
    <row r="6" spans="1:5">
      <c r="A6" t="s">
        <v>25</v>
      </c>
      <c r="B6">
        <f>1-2*(C2/B2-1)</f>
        <v>0.99820004412769814</v>
      </c>
    </row>
    <row r="7" spans="1:5">
      <c r="A7" t="s">
        <v>26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2C910-C209-41E5-8040-71335CC779E1}">
  <dimension ref="A1:E20"/>
  <sheetViews>
    <sheetView workbookViewId="0">
      <selection activeCell="E1" sqref="E1"/>
    </sheetView>
  </sheetViews>
  <sheetFormatPr defaultRowHeight="15.75"/>
  <cols>
    <col min="5" max="5" width="8.75" customWidth="1"/>
  </cols>
  <sheetData>
    <row r="1" spans="1:5" ht="18">
      <c r="A1" t="s">
        <v>18</v>
      </c>
      <c r="E1" s="1">
        <f>2*((107/100)^(1/6)-1)</f>
        <v>2.2680520269744875E-2</v>
      </c>
    </row>
    <row r="2" spans="1:5">
      <c r="A2" t="s">
        <v>19</v>
      </c>
    </row>
    <row r="3" spans="1:5">
      <c r="A3" t="s">
        <v>20</v>
      </c>
    </row>
    <row r="4" spans="1:5">
      <c r="A4" t="s">
        <v>27</v>
      </c>
    </row>
    <row r="5" spans="1:5">
      <c r="A5" t="s">
        <v>28</v>
      </c>
    </row>
    <row r="6" spans="1:5">
      <c r="A6" t="s">
        <v>29</v>
      </c>
    </row>
    <row r="7" spans="1:5">
      <c r="A7" t="s">
        <v>30</v>
      </c>
    </row>
    <row r="8" spans="1:5">
      <c r="A8" t="s">
        <v>31</v>
      </c>
    </row>
    <row r="9" spans="1:5">
      <c r="A9" t="s">
        <v>32</v>
      </c>
    </row>
    <row r="10" spans="1:5">
      <c r="A10" t="s">
        <v>33</v>
      </c>
    </row>
    <row r="11" spans="1:5">
      <c r="A11" t="s">
        <v>34</v>
      </c>
    </row>
    <row r="12" spans="1:5">
      <c r="A12" t="s">
        <v>35</v>
      </c>
    </row>
    <row r="13" spans="1:5">
      <c r="A13" t="s">
        <v>36</v>
      </c>
    </row>
    <row r="14" spans="1:5">
      <c r="A14" t="s">
        <v>37</v>
      </c>
    </row>
    <row r="15" spans="1:5">
      <c r="A15" t="s">
        <v>38</v>
      </c>
    </row>
    <row r="16" spans="1:5">
      <c r="A16" t="s">
        <v>39</v>
      </c>
    </row>
    <row r="17" spans="1:3">
      <c r="A17" t="s">
        <v>40</v>
      </c>
    </row>
    <row r="18" spans="1:3">
      <c r="A18" t="s">
        <v>41</v>
      </c>
    </row>
    <row r="19" spans="1:3">
      <c r="A19" t="s">
        <v>42</v>
      </c>
    </row>
    <row r="20" spans="1:3">
      <c r="A20" t="s">
        <v>43</v>
      </c>
      <c r="B20">
        <v>100</v>
      </c>
      <c r="C20">
        <f>100*(1+8.75%/2)</f>
        <v>104.375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17BFD-1A0E-4B7C-AF40-AD79202803AB}">
  <dimension ref="A1:I4"/>
  <sheetViews>
    <sheetView workbookViewId="0">
      <selection activeCell="I3" sqref="I3"/>
    </sheetView>
  </sheetViews>
  <sheetFormatPr defaultRowHeight="15.75"/>
  <sheetData>
    <row r="1" spans="1:9">
      <c r="A1" t="s">
        <v>44</v>
      </c>
      <c r="B1" t="s">
        <v>45</v>
      </c>
      <c r="C1" t="s">
        <v>46</v>
      </c>
      <c r="D1" t="s">
        <v>47</v>
      </c>
      <c r="E1" t="s">
        <v>48</v>
      </c>
      <c r="H1" t="s">
        <v>49</v>
      </c>
    </row>
    <row r="2" spans="1:9">
      <c r="A2">
        <v>0.5</v>
      </c>
      <c r="B2">
        <v>0.99875199999999997</v>
      </c>
      <c r="C2">
        <f>2*(1/B2^(1/(2*A2))-1)</f>
        <v>2.4991189003875647E-3</v>
      </c>
      <c r="D2">
        <f>2*(1/B2-1)</f>
        <v>2.4991189003875647E-3</v>
      </c>
      <c r="E2">
        <f>100*0.05%/2</f>
        <v>2.5000000000000001E-2</v>
      </c>
      <c r="F2">
        <f>E2*B2+E3*B3+E4*B4</f>
        <v>99.651169999999993</v>
      </c>
      <c r="H2">
        <v>0.375</v>
      </c>
      <c r="I2">
        <f>H2*B2+H3*B3+H4*B4</f>
        <v>100.47378962499998</v>
      </c>
    </row>
    <row r="3" spans="1:9">
      <c r="A3">
        <v>1</v>
      </c>
      <c r="B3">
        <v>0.99675800000000003</v>
      </c>
      <c r="C3">
        <f t="shared" ref="C3:C4" si="0">2*(1/B3^(1/(2*A3))-1)</f>
        <v>3.2499042806213296E-3</v>
      </c>
      <c r="D3">
        <f>2*(B2/B3-1)</f>
        <v>4.000971148462984E-3</v>
      </c>
      <c r="E3">
        <f>100*0.05%/2</f>
        <v>2.5000000000000001E-2</v>
      </c>
      <c r="G3">
        <f>E3*B3+E4*B4</f>
        <v>99.626201199999997</v>
      </c>
      <c r="H3">
        <v>0.375</v>
      </c>
    </row>
    <row r="4" spans="1:9">
      <c r="A4">
        <v>1.5</v>
      </c>
      <c r="B4">
        <v>0.993529</v>
      </c>
      <c r="C4">
        <f t="shared" si="0"/>
        <v>4.3327047710786104E-3</v>
      </c>
      <c r="D4">
        <f>2*(B3/B4-1)</f>
        <v>6.500061900558407E-3</v>
      </c>
      <c r="E4">
        <f>100*(1+0.5%/2)</f>
        <v>100.25</v>
      </c>
      <c r="H4">
        <f>100*(1+0.75%/2)</f>
        <v>100.37499999999999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80EE8-D3F7-47FE-9385-779772739DDB}">
  <dimension ref="A1:A2"/>
  <sheetViews>
    <sheetView tabSelected="1" workbookViewId="0">
      <selection activeCell="A2" sqref="A2"/>
    </sheetView>
  </sheetViews>
  <sheetFormatPr defaultRowHeight="15.75"/>
  <sheetData>
    <row r="1" spans="1:1">
      <c r="A1">
        <f>100*(0.75/0.7697*(1-1/(1+0.7697/2)^4)+1/(1+0.7697/2)^4)</f>
        <v>98.136440365791941</v>
      </c>
    </row>
    <row r="2" spans="1:1">
      <c r="A2" s="2" t="e">
        <f>RATE(3,100*4.75%/2,100,107.9531)</f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1.1</vt:lpstr>
      <vt:lpstr>1.2</vt:lpstr>
      <vt:lpstr>1.5</vt:lpstr>
      <vt:lpstr>2.3</vt:lpstr>
      <vt:lpstr>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Elva</dc:creator>
  <cp:lastModifiedBy>Elva</cp:lastModifiedBy>
  <dcterms:created xsi:type="dcterms:W3CDTF">2020-10-27T08:35:29Z</dcterms:created>
  <dcterms:modified xsi:type="dcterms:W3CDTF">2020-10-27T12:51:07Z</dcterms:modified>
</cp:coreProperties>
</file>