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nli/Dropbox/Share/Shared Files With Ariel/IA/Fall 2017/MATH4511/"/>
    </mc:Choice>
  </mc:AlternateContent>
  <bookViews>
    <workbookView xWindow="240" yWindow="460" windowWidth="25360" windowHeight="13420" activeTab="1"/>
  </bookViews>
  <sheets>
    <sheet name="T1A" sheetId="3" r:id="rId1"/>
    <sheet name="T1B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C20" i="4"/>
  <c r="D20" i="4"/>
  <c r="E20" i="4"/>
  <c r="B18" i="4"/>
  <c r="F20" i="4"/>
  <c r="B19" i="4"/>
  <c r="B6" i="4"/>
  <c r="B3" i="4"/>
  <c r="C7" i="4"/>
  <c r="B4" i="4"/>
  <c r="D7" i="4"/>
  <c r="E7" i="4"/>
  <c r="F7" i="4"/>
  <c r="B11" i="4"/>
  <c r="B3" i="3"/>
  <c r="H3" i="3"/>
  <c r="H7" i="3"/>
  <c r="B4" i="3"/>
  <c r="H4" i="3"/>
  <c r="I4" i="3"/>
  <c r="I7" i="3"/>
  <c r="B5" i="3"/>
  <c r="H5" i="3"/>
  <c r="I5" i="3"/>
  <c r="J5" i="3"/>
  <c r="J7" i="3"/>
  <c r="B6" i="3"/>
  <c r="H6" i="3"/>
  <c r="I6" i="3"/>
  <c r="J6" i="3"/>
  <c r="K6" i="3"/>
  <c r="K7" i="3"/>
  <c r="B13" i="3"/>
  <c r="H8" i="3"/>
  <c r="H9" i="3"/>
  <c r="I9" i="3"/>
  <c r="J9" i="3"/>
  <c r="K9" i="3"/>
  <c r="I8" i="3"/>
  <c r="J8" i="3"/>
  <c r="K8" i="3"/>
</calcChain>
</file>

<file path=xl/sharedStrings.xml><?xml version="1.0" encoding="utf-8"?>
<sst xmlns="http://schemas.openxmlformats.org/spreadsheetml/2006/main" count="38" uniqueCount="31">
  <si>
    <t>Time</t>
  </si>
  <si>
    <t>Freq</t>
  </si>
  <si>
    <t>Coupon(%)</t>
  </si>
  <si>
    <r>
      <t>Price</t>
    </r>
    <r>
      <rPr>
        <sz val="12"/>
        <color rgb="FFFF0000"/>
        <rFont val="Calibri"/>
        <family val="2"/>
        <charset val="134"/>
        <scheme val="minor"/>
      </rPr>
      <t>(%)</t>
    </r>
  </si>
  <si>
    <t>T2M</t>
  </si>
  <si>
    <t>swap1</t>
  </si>
  <si>
    <t>swap2</t>
  </si>
  <si>
    <t>swap3</t>
  </si>
  <si>
    <t>swap4</t>
  </si>
  <si>
    <t>discount factor</t>
  </si>
  <si>
    <t>spot rate</t>
  </si>
  <si>
    <t>forward rate</t>
  </si>
  <si>
    <t>Q1</t>
  </si>
  <si>
    <t>Q2</t>
  </si>
  <si>
    <t>Bond</t>
  </si>
  <si>
    <t>Q3</t>
  </si>
  <si>
    <t>Par Bond</t>
  </si>
  <si>
    <t>Swap</t>
  </si>
  <si>
    <t>Price</t>
  </si>
  <si>
    <t>Bond 1</t>
  </si>
  <si>
    <t>Bond 2</t>
  </si>
  <si>
    <t>Bond 3</t>
  </si>
  <si>
    <t>Bond 4</t>
  </si>
  <si>
    <t>swap rate s(2)</t>
  </si>
  <si>
    <t xml:space="preserve">Bond </t>
  </si>
  <si>
    <t>Swap4</t>
  </si>
  <si>
    <t>Swap3</t>
  </si>
  <si>
    <t>Swap1</t>
  </si>
  <si>
    <t>Swap2</t>
  </si>
  <si>
    <t>Discount factor</t>
  </si>
  <si>
    <t>short Swap （pay fixed） and long Par Bond, get positive cash flow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</si>
</sst>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10" fontId="0" fillId="0" borderId="0" xfId="0" applyNumberFormat="1"/>
    <xf numFmtId="0" fontId="0" fillId="2" borderId="0" xfId="0" applyFont="1" applyFill="1" applyBorder="1"/>
    <xf numFmtId="164" fontId="0" fillId="0" borderId="0" xfId="0" applyNumberForma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9.33203125" customWidth="1"/>
    <col min="2" max="2" width="11.33203125" customWidth="1"/>
    <col min="3" max="3" width="13.1640625" customWidth="1"/>
    <col min="4" max="4" width="12.1640625" customWidth="1"/>
    <col min="5" max="5" width="7.5" bestFit="1" customWidth="1"/>
    <col min="6" max="6" width="13.1640625" bestFit="1" customWidth="1"/>
    <col min="9" max="9" width="11.1640625" bestFit="1" customWidth="1"/>
  </cols>
  <sheetData>
    <row r="1" spans="1:12" x14ac:dyDescent="0.2">
      <c r="A1" t="s">
        <v>12</v>
      </c>
    </row>
    <row r="2" spans="1:12" x14ac:dyDescent="0.2">
      <c r="A2" s="1" t="s">
        <v>4</v>
      </c>
      <c r="B2" s="2" t="s">
        <v>2</v>
      </c>
      <c r="C2" s="2" t="s">
        <v>1</v>
      </c>
      <c r="D2" s="2" t="s">
        <v>3</v>
      </c>
      <c r="F2" s="4" t="s">
        <v>0</v>
      </c>
      <c r="G2" s="4">
        <v>0</v>
      </c>
      <c r="H2" s="4">
        <v>0.5</v>
      </c>
      <c r="I2" s="4">
        <v>1</v>
      </c>
      <c r="J2" s="4">
        <v>1.5</v>
      </c>
      <c r="K2" s="4">
        <v>2</v>
      </c>
      <c r="L2" s="6"/>
    </row>
    <row r="3" spans="1:12" x14ac:dyDescent="0.2">
      <c r="A3">
        <v>0.5</v>
      </c>
      <c r="B3" s="3">
        <f>0.7/100</f>
        <v>6.9999999999999993E-3</v>
      </c>
      <c r="C3">
        <v>2</v>
      </c>
      <c r="D3">
        <v>100</v>
      </c>
      <c r="F3" t="s">
        <v>5</v>
      </c>
      <c r="G3">
        <v>100</v>
      </c>
      <c r="H3">
        <f>100*(1+B3/C3)</f>
        <v>100.35000000000001</v>
      </c>
      <c r="I3">
        <v>0</v>
      </c>
      <c r="J3">
        <v>0</v>
      </c>
      <c r="K3">
        <v>0</v>
      </c>
    </row>
    <row r="4" spans="1:12" x14ac:dyDescent="0.2">
      <c r="A4">
        <v>1</v>
      </c>
      <c r="B4" s="3">
        <f>0.8/100</f>
        <v>8.0000000000000002E-3</v>
      </c>
      <c r="C4">
        <v>2</v>
      </c>
      <c r="D4">
        <v>100</v>
      </c>
      <c r="F4" t="s">
        <v>6</v>
      </c>
      <c r="G4">
        <v>100</v>
      </c>
      <c r="H4">
        <f>100*B4/C4</f>
        <v>0.4</v>
      </c>
      <c r="I4">
        <f>100*(1+B4/C4)</f>
        <v>100.4</v>
      </c>
      <c r="J4">
        <v>0</v>
      </c>
      <c r="K4">
        <v>0</v>
      </c>
    </row>
    <row r="5" spans="1:12" x14ac:dyDescent="0.2">
      <c r="A5">
        <v>1.5</v>
      </c>
      <c r="B5" s="3">
        <f>1/100</f>
        <v>0.01</v>
      </c>
      <c r="C5">
        <v>2</v>
      </c>
      <c r="D5">
        <v>100</v>
      </c>
      <c r="F5" t="s">
        <v>7</v>
      </c>
      <c r="G5">
        <v>100</v>
      </c>
      <c r="H5">
        <f>100*B5/C5</f>
        <v>0.5</v>
      </c>
      <c r="I5">
        <f>100*B5/C5</f>
        <v>0.5</v>
      </c>
      <c r="J5">
        <f>100*(1+B5/C5)</f>
        <v>100.49999999999999</v>
      </c>
      <c r="K5">
        <v>0</v>
      </c>
    </row>
    <row r="6" spans="1:12" x14ac:dyDescent="0.2">
      <c r="A6">
        <v>2</v>
      </c>
      <c r="B6" s="3">
        <f>1.2/100</f>
        <v>1.2E-2</v>
      </c>
      <c r="C6">
        <v>2</v>
      </c>
      <c r="D6">
        <v>100</v>
      </c>
      <c r="F6" t="s">
        <v>8</v>
      </c>
      <c r="G6">
        <v>100</v>
      </c>
      <c r="H6">
        <f>100*B6/C6</f>
        <v>0.6</v>
      </c>
      <c r="I6">
        <f>100*B6/C6</f>
        <v>0.6</v>
      </c>
      <c r="J6">
        <f>100*B6/C6</f>
        <v>0.6</v>
      </c>
      <c r="K6">
        <f>100*(1+B6/C6)</f>
        <v>100.6</v>
      </c>
    </row>
    <row r="7" spans="1:12" x14ac:dyDescent="0.2">
      <c r="B7" s="3"/>
      <c r="F7" t="s">
        <v>9</v>
      </c>
      <c r="G7">
        <v>1</v>
      </c>
      <c r="H7">
        <f>G3/H3</f>
        <v>0.99651220727453904</v>
      </c>
      <c r="I7">
        <f>(G4-H4*H7)/I4</f>
        <v>0.99204576809850764</v>
      </c>
      <c r="J7">
        <f>(G5-H5*H7-I5*I7)/J5</f>
        <v>0.98513155236132821</v>
      </c>
      <c r="K7">
        <f>(G6-H6*H7-I6*I7-J6*J7)/K6</f>
        <v>0.9763000624588406</v>
      </c>
    </row>
    <row r="8" spans="1:12" x14ac:dyDescent="0.2">
      <c r="F8" t="s">
        <v>10</v>
      </c>
      <c r="H8">
        <f>2*(H7^(-1/(2*H2))-1)</f>
        <v>7.0000000000001172E-3</v>
      </c>
      <c r="I8">
        <f t="shared" ref="I8:K8" si="0">2*(I7^(-1/(2*I2))-1)</f>
        <v>8.0020009995034336E-3</v>
      </c>
      <c r="J8">
        <f t="shared" si="0"/>
        <v>1.0011702587672922E-2</v>
      </c>
      <c r="K8">
        <f t="shared" si="0"/>
        <v>1.2028677273201449E-2</v>
      </c>
    </row>
    <row r="9" spans="1:12" x14ac:dyDescent="0.2">
      <c r="F9" t="s">
        <v>11</v>
      </c>
      <c r="H9" s="5">
        <f>H8</f>
        <v>7.0000000000001172E-3</v>
      </c>
      <c r="I9" s="5">
        <f>2*(1/I7/(1+H9/2)-1)</f>
        <v>9.0045022511255901E-3</v>
      </c>
      <c r="J9" s="5">
        <f>2*(1/J7/(1+H9/2)/(1+I9/2)-1)</f>
        <v>1.4037141984959423E-2</v>
      </c>
      <c r="K9" s="5">
        <f>2*(1/K7/(1+H9/2)/(1+I9/2)/(1+J9/2)-1)</f>
        <v>1.8091753226451956E-2</v>
      </c>
      <c r="L9" s="5"/>
    </row>
    <row r="10" spans="1:12" x14ac:dyDescent="0.2">
      <c r="H10" s="5"/>
      <c r="I10" s="5"/>
      <c r="J10" s="5"/>
      <c r="K10" s="5"/>
      <c r="L10" s="5"/>
    </row>
    <row r="11" spans="1:12" x14ac:dyDescent="0.2">
      <c r="A11" t="s">
        <v>13</v>
      </c>
    </row>
    <row r="12" spans="1:12" x14ac:dyDescent="0.2">
      <c r="A12" s="4" t="s">
        <v>0</v>
      </c>
      <c r="B12" s="4">
        <v>0</v>
      </c>
      <c r="C12" s="4">
        <v>0.5</v>
      </c>
      <c r="D12" s="4">
        <v>1</v>
      </c>
      <c r="E12" s="4">
        <v>1.5</v>
      </c>
      <c r="F12" s="4">
        <v>2</v>
      </c>
    </row>
    <row r="13" spans="1:12" x14ac:dyDescent="0.2">
      <c r="A13" t="s">
        <v>14</v>
      </c>
      <c r="B13">
        <f>C13*H7+D13*I7+E13*J7+F13*K7</f>
        <v>107.50498022136711</v>
      </c>
      <c r="C13">
        <v>2.5</v>
      </c>
      <c r="D13">
        <v>2.5</v>
      </c>
      <c r="E13">
        <v>2.5</v>
      </c>
      <c r="F13">
        <v>102.5</v>
      </c>
    </row>
    <row r="15" spans="1:12" x14ac:dyDescent="0.2">
      <c r="A15" t="s">
        <v>15</v>
      </c>
    </row>
    <row r="16" spans="1:12" x14ac:dyDescent="0.2">
      <c r="A16" s="4" t="s">
        <v>0</v>
      </c>
      <c r="B16" s="4">
        <v>0</v>
      </c>
      <c r="C16" s="4">
        <v>0.5</v>
      </c>
      <c r="D16" s="4">
        <v>1</v>
      </c>
      <c r="E16" s="4">
        <v>1.5</v>
      </c>
      <c r="F16" s="4">
        <v>2</v>
      </c>
      <c r="G16" s="4">
        <v>2.5</v>
      </c>
    </row>
    <row r="17" spans="1:7" x14ac:dyDescent="0.2">
      <c r="A17" t="s">
        <v>16</v>
      </c>
      <c r="B17">
        <v>1000</v>
      </c>
      <c r="C17">
        <v>35</v>
      </c>
      <c r="D17">
        <v>35</v>
      </c>
      <c r="E17">
        <v>35</v>
      </c>
      <c r="F17">
        <v>35</v>
      </c>
      <c r="G17">
        <v>1035</v>
      </c>
    </row>
    <row r="18" spans="1:7" x14ac:dyDescent="0.2">
      <c r="A18" t="s">
        <v>17</v>
      </c>
      <c r="B18">
        <v>1000</v>
      </c>
      <c r="C18">
        <v>30</v>
      </c>
      <c r="D18">
        <v>30</v>
      </c>
      <c r="E18">
        <v>30</v>
      </c>
      <c r="F18">
        <v>30</v>
      </c>
      <c r="G18">
        <v>1030</v>
      </c>
    </row>
    <row r="20" spans="1:7" x14ac:dyDescent="0.2">
      <c r="A2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22" sqref="B22"/>
    </sheetView>
  </sheetViews>
  <sheetFormatPr baseColWidth="10" defaultColWidth="11" defaultRowHeight="16" x14ac:dyDescent="0.2"/>
  <cols>
    <col min="1" max="1" width="13.33203125" bestFit="1" customWidth="1"/>
  </cols>
  <sheetData>
    <row r="1" spans="1:6" x14ac:dyDescent="0.2">
      <c r="A1" t="s">
        <v>12</v>
      </c>
    </row>
    <row r="2" spans="1:6" x14ac:dyDescent="0.2">
      <c r="B2" t="s">
        <v>18</v>
      </c>
      <c r="C2">
        <v>0.5</v>
      </c>
      <c r="D2">
        <v>1</v>
      </c>
      <c r="E2">
        <v>1.5</v>
      </c>
      <c r="F2">
        <v>2</v>
      </c>
    </row>
    <row r="3" spans="1:6" x14ac:dyDescent="0.2">
      <c r="A3" t="s">
        <v>19</v>
      </c>
      <c r="B3">
        <f>102.5/(1+0.05/2)</f>
        <v>100.00000000000001</v>
      </c>
      <c r="C3">
        <v>102.5</v>
      </c>
      <c r="D3">
        <v>0</v>
      </c>
      <c r="E3">
        <v>0</v>
      </c>
      <c r="F3">
        <v>0</v>
      </c>
    </row>
    <row r="4" spans="1:6" x14ac:dyDescent="0.2">
      <c r="A4" t="s">
        <v>20</v>
      </c>
      <c r="B4">
        <f>2/(1+0.03/2)+102/(1+0.03/2)^2</f>
        <v>100.97794171176201</v>
      </c>
      <c r="C4">
        <v>2</v>
      </c>
      <c r="D4">
        <v>102</v>
      </c>
      <c r="E4">
        <v>0</v>
      </c>
      <c r="F4">
        <v>0</v>
      </c>
    </row>
    <row r="5" spans="1:6" x14ac:dyDescent="0.2">
      <c r="A5" t="s">
        <v>21</v>
      </c>
      <c r="B5">
        <f>101+21/32</f>
        <v>101.65625</v>
      </c>
      <c r="C5">
        <v>3</v>
      </c>
      <c r="D5">
        <v>3</v>
      </c>
      <c r="E5">
        <v>103</v>
      </c>
      <c r="F5">
        <v>0</v>
      </c>
    </row>
    <row r="6" spans="1:6" x14ac:dyDescent="0.2">
      <c r="A6" t="s">
        <v>22</v>
      </c>
      <c r="B6">
        <f>100+16.5/32</f>
        <v>100.515625</v>
      </c>
      <c r="C6">
        <v>3.5</v>
      </c>
      <c r="D6">
        <v>3.5</v>
      </c>
      <c r="E6">
        <v>3.5</v>
      </c>
      <c r="F6">
        <v>103.5</v>
      </c>
    </row>
    <row r="7" spans="1:6" x14ac:dyDescent="0.2">
      <c r="A7" t="s">
        <v>29</v>
      </c>
      <c r="B7">
        <v>1</v>
      </c>
      <c r="C7">
        <f>B3/C3</f>
        <v>0.97560975609756106</v>
      </c>
      <c r="D7">
        <f>(B4-C4*C7)/D4</f>
        <v>0.97085021764281265</v>
      </c>
      <c r="E7">
        <f>(B5-C5*C7-D5*D7)/E5</f>
        <v>0.93026087455125139</v>
      </c>
      <c r="F7">
        <f>(B6-C6*C7-D6*D7-E6*E7)/F6</f>
        <v>0.87388504377757792</v>
      </c>
    </row>
    <row r="10" spans="1:6" x14ac:dyDescent="0.2">
      <c r="A10" t="s">
        <v>13</v>
      </c>
    </row>
    <row r="11" spans="1:6" x14ac:dyDescent="0.2">
      <c r="A11" t="s">
        <v>23</v>
      </c>
      <c r="B11">
        <f>(1-F7)/(0.5*(C7+D7+E7+F7))</f>
        <v>6.7250444249072866E-2</v>
      </c>
    </row>
    <row r="13" spans="1:6" x14ac:dyDescent="0.2">
      <c r="A13" t="s">
        <v>15</v>
      </c>
    </row>
    <row r="14" spans="1:6" x14ac:dyDescent="0.2">
      <c r="B14" t="s">
        <v>18</v>
      </c>
      <c r="C14">
        <v>0.5</v>
      </c>
      <c r="D14">
        <v>1</v>
      </c>
      <c r="E14">
        <v>1.5</v>
      </c>
      <c r="F14">
        <v>2</v>
      </c>
    </row>
    <row r="15" spans="1:6" x14ac:dyDescent="0.2">
      <c r="A15" t="s">
        <v>27</v>
      </c>
      <c r="B15">
        <v>100</v>
      </c>
      <c r="C15">
        <v>102.5</v>
      </c>
      <c r="D15">
        <v>0</v>
      </c>
      <c r="E15">
        <v>0</v>
      </c>
      <c r="F15">
        <v>0</v>
      </c>
    </row>
    <row r="16" spans="1:6" x14ac:dyDescent="0.2">
      <c r="A16" t="s">
        <v>28</v>
      </c>
      <c r="B16">
        <v>100</v>
      </c>
      <c r="C16">
        <v>2.5</v>
      </c>
      <c r="D16">
        <v>102.5</v>
      </c>
      <c r="E16">
        <v>0</v>
      </c>
      <c r="F16">
        <v>0</v>
      </c>
    </row>
    <row r="17" spans="1:6" x14ac:dyDescent="0.2">
      <c r="A17" t="s">
        <v>26</v>
      </c>
      <c r="B17">
        <v>100</v>
      </c>
      <c r="C17">
        <v>2.5</v>
      </c>
      <c r="D17">
        <v>2.5</v>
      </c>
      <c r="E17">
        <v>102.5</v>
      </c>
      <c r="F17">
        <v>0</v>
      </c>
    </row>
    <row r="18" spans="1:6" x14ac:dyDescent="0.2">
      <c r="A18" t="s">
        <v>25</v>
      </c>
      <c r="B18">
        <f>102.5/(1+0.05/2)</f>
        <v>100.00000000000001</v>
      </c>
      <c r="C18">
        <v>2.5</v>
      </c>
      <c r="D18">
        <v>2.5</v>
      </c>
      <c r="E18">
        <v>2.5</v>
      </c>
      <c r="F18">
        <v>102.5</v>
      </c>
    </row>
    <row r="19" spans="1:6" x14ac:dyDescent="0.2">
      <c r="A19" t="s">
        <v>24</v>
      </c>
      <c r="B19">
        <f>C19*C20+D19*D20+E19*E20+F19*F20</f>
        <v>96.238025791990225</v>
      </c>
      <c r="C19">
        <v>1.5</v>
      </c>
      <c r="D19">
        <v>1.5</v>
      </c>
      <c r="E19">
        <v>1.5</v>
      </c>
      <c r="F19">
        <v>101.5</v>
      </c>
    </row>
    <row r="20" spans="1:6" x14ac:dyDescent="0.2">
      <c r="A20" t="s">
        <v>29</v>
      </c>
      <c r="B20">
        <v>1</v>
      </c>
      <c r="C20">
        <f>B15/C15</f>
        <v>0.97560975609756095</v>
      </c>
      <c r="D20">
        <f>(B16-C16*C20)/D16</f>
        <v>0.95181439619274244</v>
      </c>
      <c r="E20">
        <f>(B17-C17*C20-D17*D20)/E17</f>
        <v>0.92859941091974874</v>
      </c>
      <c r="F20">
        <f>(B18-C18*C20-D18*D20-E18*E20)/F18</f>
        <v>0.90595064479975507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T1A</vt:lpstr>
      <vt:lpstr>T1B</vt:lpstr>
    </vt:vector>
  </TitlesOfParts>
  <Company>HKUST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dcterms:created xsi:type="dcterms:W3CDTF">2010-09-09T08:04:54Z</dcterms:created>
  <dcterms:modified xsi:type="dcterms:W3CDTF">2017-10-04T10:13:24Z</dcterms:modified>
</cp:coreProperties>
</file>