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nor\Desktop\математическая экономика\"/>
    </mc:Choice>
  </mc:AlternateContent>
  <xr:revisionPtr revIDLastSave="0" documentId="13_ncr:1_{0BC6C59E-307D-4D55-AC35-EB30833EFD6B}" xr6:coauthVersionLast="47" xr6:coauthVersionMax="47" xr10:uidLastSave="{00000000-0000-0000-0000-000000000000}"/>
  <bookViews>
    <workbookView xWindow="-108" yWindow="-108" windowWidth="23256" windowHeight="12576" activeTab="2" xr2:uid="{42D2CFF2-AD9D-49E2-A1F8-1A0311D2913C}"/>
  </bookViews>
  <sheets>
    <sheet name="часть 1" sheetId="1" r:id="rId1"/>
    <sheet name="часть 2" sheetId="2" r:id="rId2"/>
    <sheet name="изокванта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K4" i="3"/>
  <c r="K5" i="3"/>
  <c r="N5" i="3" s="1"/>
  <c r="K6" i="3"/>
  <c r="N6" i="3" s="1"/>
  <c r="K7" i="3"/>
  <c r="N7" i="3" s="1"/>
  <c r="K8" i="3"/>
  <c r="K9" i="3"/>
  <c r="N9" i="3" s="1"/>
  <c r="K10" i="3"/>
  <c r="N10" i="3" s="1"/>
  <c r="K11" i="3"/>
  <c r="N11" i="3" s="1"/>
  <c r="K12" i="3"/>
  <c r="K13" i="3"/>
  <c r="N13" i="3" s="1"/>
  <c r="K14" i="3"/>
  <c r="N14" i="3" s="1"/>
  <c r="K15" i="3"/>
  <c r="N15" i="3" s="1"/>
  <c r="K16" i="3"/>
  <c r="K17" i="3"/>
  <c r="N17" i="3" s="1"/>
  <c r="K3" i="3"/>
  <c r="N3" i="3" s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3" i="3"/>
  <c r="D20" i="3"/>
  <c r="D19" i="3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28" i="2"/>
  <c r="P24" i="2"/>
  <c r="P23" i="2"/>
  <c r="M23" i="2" a="1"/>
  <c r="M23" i="2" s="1"/>
  <c r="G23" i="2" a="1"/>
  <c r="G23" i="2" s="1"/>
  <c r="K24" i="2"/>
  <c r="K23" i="2"/>
  <c r="D24" i="2"/>
  <c r="C24" i="2"/>
  <c r="D23" i="2"/>
  <c r="C23" i="2"/>
  <c r="H18" i="2"/>
  <c r="I18" i="2"/>
  <c r="J18" i="2"/>
  <c r="K18" i="2"/>
  <c r="L18" i="2"/>
  <c r="G18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J3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3" i="2"/>
  <c r="C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O25" i="1"/>
  <c r="O24" i="1"/>
  <c r="O23" i="1"/>
  <c r="M23" i="1" a="1"/>
  <c r="M23" i="1" s="1"/>
  <c r="K25" i="1"/>
  <c r="K24" i="1"/>
  <c r="K23" i="1"/>
  <c r="G23" i="1" a="1"/>
  <c r="G23" i="1" s="1"/>
  <c r="C25" i="1"/>
  <c r="E24" i="1"/>
  <c r="D24" i="1"/>
  <c r="E23" i="1"/>
  <c r="D23" i="1"/>
  <c r="D25" i="1"/>
  <c r="E25" i="1"/>
  <c r="K18" i="1"/>
  <c r="L18" i="1"/>
  <c r="M18" i="1"/>
  <c r="N1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C23" i="1"/>
  <c r="M9" i="1"/>
  <c r="M17" i="1"/>
  <c r="L4" i="1"/>
  <c r="M4" i="1" s="1"/>
  <c r="L5" i="1"/>
  <c r="L6" i="1"/>
  <c r="L7" i="1"/>
  <c r="N7" i="1" s="1"/>
  <c r="L8" i="1"/>
  <c r="M8" i="1" s="1"/>
  <c r="L9" i="1"/>
  <c r="L10" i="1"/>
  <c r="L11" i="1"/>
  <c r="L12" i="1"/>
  <c r="N12" i="1" s="1"/>
  <c r="L13" i="1"/>
  <c r="L14" i="1"/>
  <c r="L15" i="1"/>
  <c r="N15" i="1" s="1"/>
  <c r="L16" i="1"/>
  <c r="N16" i="1" s="1"/>
  <c r="L17" i="1"/>
  <c r="L3" i="1"/>
  <c r="J10" i="1"/>
  <c r="H4" i="1"/>
  <c r="J4" i="1" s="1"/>
  <c r="H5" i="1"/>
  <c r="J5" i="1" s="1"/>
  <c r="H6" i="1"/>
  <c r="J6" i="1" s="1"/>
  <c r="H7" i="1"/>
  <c r="J7" i="1" s="1"/>
  <c r="H8" i="1"/>
  <c r="H9" i="1"/>
  <c r="J9" i="1" s="1"/>
  <c r="H10" i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3" i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3" i="1"/>
  <c r="N16" i="3" l="1"/>
  <c r="N12" i="3"/>
  <c r="N8" i="3"/>
  <c r="N4" i="3"/>
  <c r="H18" i="1"/>
  <c r="M11" i="1"/>
  <c r="G18" i="1"/>
  <c r="M3" i="1"/>
  <c r="M14" i="1"/>
  <c r="M10" i="1"/>
  <c r="M6" i="1"/>
  <c r="M16" i="1"/>
  <c r="N4" i="1"/>
  <c r="M12" i="1"/>
  <c r="N11" i="1"/>
  <c r="M15" i="1"/>
  <c r="M7" i="1"/>
  <c r="N8" i="1"/>
  <c r="N17" i="1"/>
  <c r="N13" i="1"/>
  <c r="N9" i="1"/>
  <c r="N5" i="1"/>
  <c r="M13" i="1"/>
  <c r="M5" i="1"/>
  <c r="I3" i="1"/>
  <c r="I18" i="1" s="1"/>
  <c r="J8" i="1"/>
  <c r="N3" i="1"/>
  <c r="N14" i="1"/>
  <c r="N10" i="1"/>
  <c r="N6" i="1"/>
  <c r="J3" i="1"/>
  <c r="C24" i="1" l="1"/>
  <c r="J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<sst xmlns="http://schemas.openxmlformats.org/spreadsheetml/2006/main" count="67" uniqueCount="46">
  <si>
    <t>Год</t>
  </si>
  <si>
    <t>ВВП(млн.$)</t>
  </si>
  <si>
    <t>L(тыс.чел.)</t>
  </si>
  <si>
    <t>K(млн.$)</t>
  </si>
  <si>
    <t>Экономика США</t>
  </si>
  <si>
    <t>ln Ki</t>
  </si>
  <si>
    <t>ln Li</t>
  </si>
  <si>
    <t>ln^2 Ki</t>
  </si>
  <si>
    <t>ln^2Li</t>
  </si>
  <si>
    <t>B</t>
  </si>
  <si>
    <t>ln Yi</t>
  </si>
  <si>
    <t>lnYi*lnKi</t>
  </si>
  <si>
    <t>lnYi*lnLi</t>
  </si>
  <si>
    <t>Z</t>
  </si>
  <si>
    <t>∑</t>
  </si>
  <si>
    <t>МАТРИЦА B</t>
  </si>
  <si>
    <t>lnKi*lnLi</t>
  </si>
  <si>
    <t>МАТРИЦА B^-1</t>
  </si>
  <si>
    <t>Вектор Z</t>
  </si>
  <si>
    <t>Вектор C</t>
  </si>
  <si>
    <t>A</t>
  </si>
  <si>
    <t>α</t>
  </si>
  <si>
    <t>β</t>
  </si>
  <si>
    <t>Решение</t>
  </si>
  <si>
    <t>Оценка Yi</t>
  </si>
  <si>
    <t>Фактические Yi</t>
  </si>
  <si>
    <t>Y = A*K^α *L^β</t>
  </si>
  <si>
    <t>Y = A*K^α *L^(1-α)</t>
  </si>
  <si>
    <t>zi = ln(Yi/Li)</t>
  </si>
  <si>
    <t>Yi/Li</t>
  </si>
  <si>
    <t>Ki/Li</t>
  </si>
  <si>
    <t>ui = ln(Ki/Li)</t>
  </si>
  <si>
    <t>ui^2</t>
  </si>
  <si>
    <t>zi*ui</t>
  </si>
  <si>
    <t>Оценка 1 Yi</t>
  </si>
  <si>
    <t>Оценка 2 Yi</t>
  </si>
  <si>
    <t>А</t>
  </si>
  <si>
    <r>
      <t xml:space="preserve">Видно, что при выполнении предположения о том, что </t>
    </r>
    <r>
      <rPr>
        <sz val="11"/>
        <color theme="1"/>
        <rFont val="Aptos Narrow"/>
        <family val="2"/>
      </rPr>
      <t>α+β</t>
    </r>
    <r>
      <rPr>
        <sz val="11"/>
        <color theme="1"/>
        <rFont val="Aptos Narrow"/>
        <family val="2"/>
        <charset val="204"/>
        <scheme val="minor"/>
      </rPr>
      <t xml:space="preserve">  = 1 отклонение от фактическах значений больше</t>
    </r>
  </si>
  <si>
    <t>Мин К</t>
  </si>
  <si>
    <t>Макс К</t>
  </si>
  <si>
    <t>возьмем К в промежутке от 200к до 300к</t>
  </si>
  <si>
    <r>
      <t>L = (c/AK^</t>
    </r>
    <r>
      <rPr>
        <sz val="16"/>
        <color theme="1"/>
        <rFont val="Aptos Narrow"/>
        <family val="2"/>
      </rPr>
      <t>α)^1/β</t>
    </r>
  </si>
  <si>
    <t>L(iso)</t>
  </si>
  <si>
    <t>K</t>
  </si>
  <si>
    <t>C</t>
  </si>
  <si>
    <t>AK^a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</si>
</sst>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204"/>
      <scheme val="minor"/>
    </font>
    <font>
      <sz val="11"/>
      <name val="Arial"/>
      <family val="2"/>
      <charset val="204"/>
    </font>
    <font>
      <b/>
      <sz val="10"/>
      <color indexed="8"/>
      <name val="Arial Cyr"/>
      <charset val="1"/>
    </font>
    <font>
      <sz val="10"/>
      <color indexed="8"/>
      <name val="Verdana, Arial, Helvetica, sans"/>
      <charset val="1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sz val="2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9">
    <xf numFmtId="0" fontId="0" fillId="0" borderId="0" xfId="0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vertical="top" wrapText="1"/>
    </xf>
    <xf numFmtId="0" fontId="1" fillId="0" borderId="2" xfId="1" applyBorder="1" applyAlignment="1">
      <alignment horizontal="center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0" xfId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0" xfId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4" fillId="0" borderId="1" xfId="0" applyFon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5" fillId="0" borderId="8" xfId="1" applyFont="1" applyBorder="1" applyAlignment="1">
      <alignment horizontal="center"/>
    </xf>
    <xf numFmtId="0" fontId="0" fillId="2" borderId="0" xfId="0" applyFill="1"/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0" xfId="0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2">
    <cellStyle name="Обычный" xfId="0" builtinId="0"/>
    <cellStyle name="Обычный_Лист1" xfId="1" xr:uid="{8D293D37-0C01-43E3-AEF5-69746E622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Отклонение</a:t>
            </a:r>
            <a:r>
              <a:rPr lang="ru-RU" baseline="0"/>
              <a:t> оценки ВВП от фактических значений за период 1936 - 1950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'часть 1'!$C$27</c:f>
              <c:strCache>
                <c:ptCount val="1"/>
                <c:pt idx="0">
                  <c:v>Оценка Yi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'часть 1'!$B$3:$B$17</c:f>
              <c:numCache>
                <c:formatCode>General</c:formatCode>
                <c:ptCount val="15"/>
                <c:pt idx="0">
                  <c:v>1936</c:v>
                </c:pt>
                <c:pt idx="1">
                  <c:v>1937</c:v>
                </c:pt>
                <c:pt idx="2">
                  <c:v>1938</c:v>
                </c:pt>
                <c:pt idx="3">
                  <c:v>1939</c:v>
                </c:pt>
                <c:pt idx="4">
                  <c:v>1940</c:v>
                </c:pt>
                <c:pt idx="5">
                  <c:v>1941</c:v>
                </c:pt>
                <c:pt idx="6">
                  <c:v>1942</c:v>
                </c:pt>
                <c:pt idx="7">
                  <c:v>1943</c:v>
                </c:pt>
                <c:pt idx="8">
                  <c:v>1944</c:v>
                </c:pt>
                <c:pt idx="9">
                  <c:v>1945</c:v>
                </c:pt>
                <c:pt idx="10">
                  <c:v>1946</c:v>
                </c:pt>
                <c:pt idx="11">
                  <c:v>1947</c:v>
                </c:pt>
                <c:pt idx="12">
                  <c:v>1948</c:v>
                </c:pt>
                <c:pt idx="13">
                  <c:v>1949</c:v>
                </c:pt>
                <c:pt idx="14">
                  <c:v>1950</c:v>
                </c:pt>
              </c:numCache>
            </c:numRef>
          </c:cat>
          <c:val>
            <c:numRef>
              <c:f>'часть 1'!$C$28:$C$42</c:f>
              <c:numCache>
                <c:formatCode>General</c:formatCode>
                <c:ptCount val="15"/>
                <c:pt idx="0">
                  <c:v>87529.182550279744</c:v>
                </c:pt>
                <c:pt idx="1">
                  <c:v>97861.774990837934</c:v>
                </c:pt>
                <c:pt idx="2">
                  <c:v>80197.793511640964</c:v>
                </c:pt>
                <c:pt idx="3">
                  <c:v>88797.757117223053</c:v>
                </c:pt>
                <c:pt idx="4">
                  <c:v>97991.424508529133</c:v>
                </c:pt>
                <c:pt idx="5">
                  <c:v>119733.64791941088</c:v>
                </c:pt>
                <c:pt idx="6">
                  <c:v>138600.11910360149</c:v>
                </c:pt>
                <c:pt idx="7">
                  <c:v>148331.82269803269</c:v>
                </c:pt>
                <c:pt idx="8">
                  <c:v>145734.53495277767</c:v>
                </c:pt>
                <c:pt idx="9">
                  <c:v>133494.06600050788</c:v>
                </c:pt>
                <c:pt idx="10">
                  <c:v>135126.88654913331</c:v>
                </c:pt>
                <c:pt idx="11">
                  <c:v>144259.46022889594</c:v>
                </c:pt>
                <c:pt idx="12">
                  <c:v>151415.75867866489</c:v>
                </c:pt>
                <c:pt idx="13">
                  <c:v>140048.81020306665</c:v>
                </c:pt>
                <c:pt idx="14">
                  <c:v>153376.28898635504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2-4475-B26D-CE0BB8DDF2BD}"/>
            </c:ext>
          </c:extLst>
        </c:ser>
        <c:ser>
          <c:idx val="1"/>
          <c:order val="1"/>
          <c:tx>
            <c:strRef>
              <c:f>'часть 1'!$D$27</c:f>
              <c:strCache>
                <c:ptCount val="1"/>
                <c:pt idx="0">
                  <c:v>Фактические Yi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'часть 1'!$B$3:$B$17</c:f>
              <c:numCache>
                <c:formatCode>General</c:formatCode>
                <c:ptCount val="15"/>
                <c:pt idx="0">
                  <c:v>1936</c:v>
                </c:pt>
                <c:pt idx="1">
                  <c:v>1937</c:v>
                </c:pt>
                <c:pt idx="2">
                  <c:v>1938</c:v>
                </c:pt>
                <c:pt idx="3">
                  <c:v>1939</c:v>
                </c:pt>
                <c:pt idx="4">
                  <c:v>1940</c:v>
                </c:pt>
                <c:pt idx="5">
                  <c:v>1941</c:v>
                </c:pt>
                <c:pt idx="6">
                  <c:v>1942</c:v>
                </c:pt>
                <c:pt idx="7">
                  <c:v>1943</c:v>
                </c:pt>
                <c:pt idx="8">
                  <c:v>1944</c:v>
                </c:pt>
                <c:pt idx="9">
                  <c:v>1945</c:v>
                </c:pt>
                <c:pt idx="10">
                  <c:v>1946</c:v>
                </c:pt>
                <c:pt idx="11">
                  <c:v>1947</c:v>
                </c:pt>
                <c:pt idx="12">
                  <c:v>1948</c:v>
                </c:pt>
                <c:pt idx="13">
                  <c:v>1949</c:v>
                </c:pt>
                <c:pt idx="14">
                  <c:v>1950</c:v>
                </c:pt>
              </c:numCache>
            </c:numRef>
          </c:cat>
          <c:val>
            <c:numRef>
              <c:f>'часть 1'!$D$28:$D$42</c:f>
              <c:numCache>
                <c:formatCode>General</c:formatCode>
                <c:ptCount val="15"/>
                <c:pt idx="0">
                  <c:v>83278</c:v>
                </c:pt>
                <c:pt idx="1">
                  <c:v>90884</c:v>
                </c:pt>
                <c:pt idx="2">
                  <c:v>83743</c:v>
                </c:pt>
                <c:pt idx="3">
                  <c:v>91530</c:v>
                </c:pt>
                <c:pt idx="4">
                  <c:v>101313</c:v>
                </c:pt>
                <c:pt idx="5">
                  <c:v>116415</c:v>
                </c:pt>
                <c:pt idx="6">
                  <c:v>127434</c:v>
                </c:pt>
                <c:pt idx="7">
                  <c:v>136274</c:v>
                </c:pt>
                <c:pt idx="8">
                  <c:v>146470</c:v>
                </c:pt>
                <c:pt idx="9">
                  <c:v>145052</c:v>
                </c:pt>
                <c:pt idx="10">
                  <c:v>140288</c:v>
                </c:pt>
                <c:pt idx="11">
                  <c:v>142022</c:v>
                </c:pt>
                <c:pt idx="12">
                  <c:v>149895</c:v>
                </c:pt>
                <c:pt idx="13">
                  <c:v>147122</c:v>
                </c:pt>
                <c:pt idx="14">
                  <c:v>163620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2-4475-B26D-CE0BB8DDF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398048"/>
        <c:axId val="2020422048"/>
      </c:lineChart>
      <c:catAx>
        <c:axId val="202039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0422048"/>
        <c:crosses val="autoZero"/>
        <c:auto val="1"/>
        <c:lblAlgn val="ctr"/>
        <c:lblOffset val="100"/>
        <c:noMultiLvlLbl val="0"/>
      </c:catAx>
      <c:valAx>
        <c:axId val="20204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039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апрроксимации двух функций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'часть 2'!$B$27</c:f>
              <c:strCache>
                <c:ptCount val="1"/>
                <c:pt idx="0">
                  <c:v>Фактические Yi</c:v>
                </c:pt>
              </c:strCache>
            </c:strRef>
          </c:tx>
          <c:spPr>
            <a:ln w="444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'часть 2'!$B$3:$B$17</c:f>
              <c:numCache>
                <c:formatCode>General</c:formatCode>
                <c:ptCount val="15"/>
                <c:pt idx="0">
                  <c:v>1936</c:v>
                </c:pt>
                <c:pt idx="1">
                  <c:v>1937</c:v>
                </c:pt>
                <c:pt idx="2">
                  <c:v>1938</c:v>
                </c:pt>
                <c:pt idx="3">
                  <c:v>1939</c:v>
                </c:pt>
                <c:pt idx="4">
                  <c:v>1940</c:v>
                </c:pt>
                <c:pt idx="5">
                  <c:v>1941</c:v>
                </c:pt>
                <c:pt idx="6">
                  <c:v>1942</c:v>
                </c:pt>
                <c:pt idx="7">
                  <c:v>1943</c:v>
                </c:pt>
                <c:pt idx="8">
                  <c:v>1944</c:v>
                </c:pt>
                <c:pt idx="9">
                  <c:v>1945</c:v>
                </c:pt>
                <c:pt idx="10">
                  <c:v>1946</c:v>
                </c:pt>
                <c:pt idx="11">
                  <c:v>1947</c:v>
                </c:pt>
                <c:pt idx="12">
                  <c:v>1948</c:v>
                </c:pt>
                <c:pt idx="13">
                  <c:v>1949</c:v>
                </c:pt>
                <c:pt idx="14">
                  <c:v>1950</c:v>
                </c:pt>
              </c:numCache>
            </c:numRef>
          </c:cat>
          <c:val>
            <c:numRef>
              <c:f>'часть 2'!$B$28:$B$42</c:f>
              <c:numCache>
                <c:formatCode>General</c:formatCode>
                <c:ptCount val="15"/>
                <c:pt idx="0">
                  <c:v>83278</c:v>
                </c:pt>
                <c:pt idx="1">
                  <c:v>90884</c:v>
                </c:pt>
                <c:pt idx="2">
                  <c:v>83743</c:v>
                </c:pt>
                <c:pt idx="3">
                  <c:v>91530</c:v>
                </c:pt>
                <c:pt idx="4">
                  <c:v>101313</c:v>
                </c:pt>
                <c:pt idx="5">
                  <c:v>116415</c:v>
                </c:pt>
                <c:pt idx="6">
                  <c:v>127434</c:v>
                </c:pt>
                <c:pt idx="7">
                  <c:v>136274</c:v>
                </c:pt>
                <c:pt idx="8">
                  <c:v>146470</c:v>
                </c:pt>
                <c:pt idx="9">
                  <c:v>145052</c:v>
                </c:pt>
                <c:pt idx="10">
                  <c:v>140288</c:v>
                </c:pt>
                <c:pt idx="11">
                  <c:v>142022</c:v>
                </c:pt>
                <c:pt idx="12">
                  <c:v>149895</c:v>
                </c:pt>
                <c:pt idx="13">
                  <c:v>147122</c:v>
                </c:pt>
                <c:pt idx="14">
                  <c:v>163620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B-4C02-B19D-41E8F3C88277}"/>
            </c:ext>
          </c:extLst>
        </c:ser>
        <c:ser>
          <c:idx val="1"/>
          <c:order val="1"/>
          <c:tx>
            <c:strRef>
              <c:f>'часть 2'!$C$27</c:f>
              <c:strCache>
                <c:ptCount val="1"/>
                <c:pt idx="0">
                  <c:v>Оценка 1 Yi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'часть 2'!$B$3:$B$17</c:f>
              <c:numCache>
                <c:formatCode>General</c:formatCode>
                <c:ptCount val="15"/>
                <c:pt idx="0">
                  <c:v>1936</c:v>
                </c:pt>
                <c:pt idx="1">
                  <c:v>1937</c:v>
                </c:pt>
                <c:pt idx="2">
                  <c:v>1938</c:v>
                </c:pt>
                <c:pt idx="3">
                  <c:v>1939</c:v>
                </c:pt>
                <c:pt idx="4">
                  <c:v>1940</c:v>
                </c:pt>
                <c:pt idx="5">
                  <c:v>1941</c:v>
                </c:pt>
                <c:pt idx="6">
                  <c:v>1942</c:v>
                </c:pt>
                <c:pt idx="7">
                  <c:v>1943</c:v>
                </c:pt>
                <c:pt idx="8">
                  <c:v>1944</c:v>
                </c:pt>
                <c:pt idx="9">
                  <c:v>1945</c:v>
                </c:pt>
                <c:pt idx="10">
                  <c:v>1946</c:v>
                </c:pt>
                <c:pt idx="11">
                  <c:v>1947</c:v>
                </c:pt>
                <c:pt idx="12">
                  <c:v>1948</c:v>
                </c:pt>
                <c:pt idx="13">
                  <c:v>1949</c:v>
                </c:pt>
                <c:pt idx="14">
                  <c:v>1950</c:v>
                </c:pt>
              </c:numCache>
            </c:numRef>
          </c:cat>
          <c:val>
            <c:numRef>
              <c:f>'часть 2'!$C$28:$C$42</c:f>
              <c:numCache>
                <c:formatCode>General</c:formatCode>
                <c:ptCount val="15"/>
                <c:pt idx="0">
                  <c:v>87529.182550279744</c:v>
                </c:pt>
                <c:pt idx="1">
                  <c:v>97861.774990837934</c:v>
                </c:pt>
                <c:pt idx="2">
                  <c:v>80197.793511640964</c:v>
                </c:pt>
                <c:pt idx="3">
                  <c:v>88797.757117223053</c:v>
                </c:pt>
                <c:pt idx="4">
                  <c:v>97991.424508529133</c:v>
                </c:pt>
                <c:pt idx="5">
                  <c:v>119733.64791941088</c:v>
                </c:pt>
                <c:pt idx="6">
                  <c:v>138600.11910360149</c:v>
                </c:pt>
                <c:pt idx="7">
                  <c:v>148331.82269803269</c:v>
                </c:pt>
                <c:pt idx="8">
                  <c:v>145734.53495277767</c:v>
                </c:pt>
                <c:pt idx="9">
                  <c:v>133494.06600050788</c:v>
                </c:pt>
                <c:pt idx="10">
                  <c:v>135126.88654913331</c:v>
                </c:pt>
                <c:pt idx="11">
                  <c:v>144259.46022889594</c:v>
                </c:pt>
                <c:pt idx="12">
                  <c:v>151415.75867866489</c:v>
                </c:pt>
                <c:pt idx="13">
                  <c:v>140048.81020306665</c:v>
                </c:pt>
                <c:pt idx="14">
                  <c:v>153376.28898635504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7B-4C02-B19D-41E8F3C88277}"/>
            </c:ext>
          </c:extLst>
        </c:ser>
        <c:ser>
          <c:idx val="2"/>
          <c:order val="2"/>
          <c:tx>
            <c:strRef>
              <c:f>'часть 2'!$D$27</c:f>
              <c:strCache>
                <c:ptCount val="1"/>
                <c:pt idx="0">
                  <c:v>Оценка 2 Yi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'часть 2'!$B$3:$B$17</c:f>
              <c:numCache>
                <c:formatCode>General</c:formatCode>
                <c:ptCount val="15"/>
                <c:pt idx="0">
                  <c:v>1936</c:v>
                </c:pt>
                <c:pt idx="1">
                  <c:v>1937</c:v>
                </c:pt>
                <c:pt idx="2">
                  <c:v>1938</c:v>
                </c:pt>
                <c:pt idx="3">
                  <c:v>1939</c:v>
                </c:pt>
                <c:pt idx="4">
                  <c:v>1940</c:v>
                </c:pt>
                <c:pt idx="5">
                  <c:v>1941</c:v>
                </c:pt>
                <c:pt idx="6">
                  <c:v>1942</c:v>
                </c:pt>
                <c:pt idx="7">
                  <c:v>1943</c:v>
                </c:pt>
                <c:pt idx="8">
                  <c:v>1944</c:v>
                </c:pt>
                <c:pt idx="9">
                  <c:v>1945</c:v>
                </c:pt>
                <c:pt idx="10">
                  <c:v>1946</c:v>
                </c:pt>
                <c:pt idx="11">
                  <c:v>1947</c:v>
                </c:pt>
                <c:pt idx="12">
                  <c:v>1948</c:v>
                </c:pt>
                <c:pt idx="13">
                  <c:v>1949</c:v>
                </c:pt>
                <c:pt idx="14">
                  <c:v>1950</c:v>
                </c:pt>
              </c:numCache>
            </c:numRef>
          </c:cat>
          <c:val>
            <c:numRef>
              <c:f>'часть 2'!$D$28:$D$42</c:f>
              <c:numCache>
                <c:formatCode>General</c:formatCode>
                <c:ptCount val="15"/>
                <c:pt idx="0">
                  <c:v>91408.330501084085</c:v>
                </c:pt>
                <c:pt idx="1">
                  <c:v>94378.693115052927</c:v>
                </c:pt>
                <c:pt idx="2">
                  <c:v>89940.981018065737</c:v>
                </c:pt>
                <c:pt idx="3">
                  <c:v>99323.933072820815</c:v>
                </c:pt>
                <c:pt idx="4">
                  <c:v>107647.30043949609</c:v>
                </c:pt>
                <c:pt idx="5">
                  <c:v>122827.76185949342</c:v>
                </c:pt>
                <c:pt idx="6">
                  <c:v>135686.26895065847</c:v>
                </c:pt>
                <c:pt idx="7">
                  <c:v>147371.31741954564</c:v>
                </c:pt>
                <c:pt idx="8">
                  <c:v>142127.02491225445</c:v>
                </c:pt>
                <c:pt idx="9">
                  <c:v>131727.02331960772</c:v>
                </c:pt>
                <c:pt idx="10">
                  <c:v>140520.71542620283</c:v>
                </c:pt>
                <c:pt idx="11">
                  <c:v>144907.02967622821</c:v>
                </c:pt>
                <c:pt idx="12">
                  <c:v>138716.62995198375</c:v>
                </c:pt>
                <c:pt idx="13">
                  <c:v>130837.63740545773</c:v>
                </c:pt>
                <c:pt idx="14">
                  <c:v>128732.87085961761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B-4C02-B19D-41E8F3C88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407168"/>
        <c:axId val="2020396608"/>
      </c:lineChart>
      <c:catAx>
        <c:axId val="202040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0396608"/>
        <c:crosses val="autoZero"/>
        <c:auto val="1"/>
        <c:lblAlgn val="ctr"/>
        <c:lblOffset val="100"/>
        <c:noMultiLvlLbl val="0"/>
      </c:catAx>
      <c:valAx>
        <c:axId val="202039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040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'изокванта '!$N$2</c:f>
              <c:strCache>
                <c:ptCount val="1"/>
                <c:pt idx="0">
                  <c:v>L(iso)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'изокванта '!$M$3:$M$19</c:f>
              <c:numCache>
                <c:formatCode>General</c:formatCode>
                <c:ptCount val="17"/>
                <c:pt idx="0">
                  <c:v>234236</c:v>
                </c:pt>
                <c:pt idx="1">
                  <c:v>254890</c:v>
                </c:pt>
                <c:pt idx="2">
                  <c:v>217606</c:v>
                </c:pt>
                <c:pt idx="3">
                  <c:v>221746</c:v>
                </c:pt>
                <c:pt idx="4">
                  <c:v>228757</c:v>
                </c:pt>
                <c:pt idx="5">
                  <c:v>250238</c:v>
                </c:pt>
                <c:pt idx="6">
                  <c:v>266469</c:v>
                </c:pt>
                <c:pt idx="7">
                  <c:v>266154</c:v>
                </c:pt>
                <c:pt idx="8">
                  <c:v>269520</c:v>
                </c:pt>
                <c:pt idx="9">
                  <c:v>263098</c:v>
                </c:pt>
                <c:pt idx="10">
                  <c:v>252357</c:v>
                </c:pt>
                <c:pt idx="11">
                  <c:v>262536</c:v>
                </c:pt>
                <c:pt idx="12">
                  <c:v>285700</c:v>
                </c:pt>
                <c:pt idx="13">
                  <c:v>277522</c:v>
                </c:pt>
                <c:pt idx="14">
                  <c:v>307946</c:v>
                </c:pt>
              </c:numCache>
            </c:numRef>
          </c:cat>
          <c:val>
            <c:numRef>
              <c:f>'изокванта '!$N$3:$N$17</c:f>
              <c:numCache>
                <c:formatCode>General</c:formatCode>
                <c:ptCount val="15"/>
                <c:pt idx="0">
                  <c:v>10952668.776065568</c:v>
                </c:pt>
                <c:pt idx="1">
                  <c:v>11880528.765986176</c:v>
                </c:pt>
                <c:pt idx="2">
                  <c:v>10303497.122135933</c:v>
                </c:pt>
                <c:pt idx="3">
                  <c:v>11331637.299728975</c:v>
                </c:pt>
                <c:pt idx="4">
                  <c:v>12366216.166324127</c:v>
                </c:pt>
                <c:pt idx="5">
                  <c:v>14632012.397009695</c:v>
                </c:pt>
                <c:pt idx="6">
                  <c:v>16560592.174233621</c:v>
                </c:pt>
                <c:pt idx="7">
                  <c:v>17730891.825044669</c:v>
                </c:pt>
                <c:pt idx="8">
                  <c:v>17342186.585148726</c:v>
                </c:pt>
                <c:pt idx="9">
                  <c:v>16023396.27670398</c:v>
                </c:pt>
                <c:pt idx="10">
                  <c:v>16463341.133949213</c:v>
                </c:pt>
                <c:pt idx="11">
                  <c:v>17328841.841833174</c:v>
                </c:pt>
                <c:pt idx="12">
                  <c:v>17645905.649353314</c:v>
                </c:pt>
                <c:pt idx="13">
                  <c:v>16491865.633310374</c:v>
                </c:pt>
                <c:pt idx="14">
                  <c:v>17400737.564978532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1-40F3-A836-B7B095715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739247"/>
        <c:axId val="14597219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'изокванта '!$M$2</c15:sqref>
                        </c15:formulaRef>
                      </c:ext>
                    </c:extLst>
                    <c:strCache>
                      <c:ptCount val="1"/>
                      <c:pt idx="0">
                        <c:v>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'изокванта '!$M$3:$M$19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234236</c:v>
                      </c:pt>
                      <c:pt idx="1">
                        <c:v>254890</c:v>
                      </c:pt>
                      <c:pt idx="2">
                        <c:v>217606</c:v>
                      </c:pt>
                      <c:pt idx="3">
                        <c:v>221746</c:v>
                      </c:pt>
                      <c:pt idx="4">
                        <c:v>228757</c:v>
                      </c:pt>
                      <c:pt idx="5">
                        <c:v>250238</c:v>
                      </c:pt>
                      <c:pt idx="6">
                        <c:v>266469</c:v>
                      </c:pt>
                      <c:pt idx="7">
                        <c:v>266154</c:v>
                      </c:pt>
                      <c:pt idx="8">
                        <c:v>269520</c:v>
                      </c:pt>
                      <c:pt idx="9">
                        <c:v>263098</c:v>
                      </c:pt>
                      <c:pt idx="10">
                        <c:v>252357</c:v>
                      </c:pt>
                      <c:pt idx="11">
                        <c:v>262536</c:v>
                      </c:pt>
                      <c:pt idx="12">
                        <c:v>285700</c:v>
                      </c:pt>
                      <c:pt idx="13">
                        <c:v>277522</c:v>
                      </c:pt>
                      <c:pt idx="14">
                        <c:v>307946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'изокванта '!$M$3:$M$17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234236</c:v>
                      </c:pt>
                      <c:pt idx="1">
                        <c:v>254890</c:v>
                      </c:pt>
                      <c:pt idx="2">
                        <c:v>217606</c:v>
                      </c:pt>
                      <c:pt idx="3">
                        <c:v>221746</c:v>
                      </c:pt>
                      <c:pt idx="4">
                        <c:v>228757</c:v>
                      </c:pt>
                      <c:pt idx="5">
                        <c:v>250238</c:v>
                      </c:pt>
                      <c:pt idx="6">
                        <c:v>266469</c:v>
                      </c:pt>
                      <c:pt idx="7">
                        <c:v>266154</c:v>
                      </c:pt>
                      <c:pt idx="8">
                        <c:v>269520</c:v>
                      </c:pt>
                      <c:pt idx="9">
                        <c:v>263098</c:v>
                      </c:pt>
                      <c:pt idx="10">
                        <c:v>252357</c:v>
                      </c:pt>
                      <c:pt idx="11">
                        <c:v>262536</c:v>
                      </c:pt>
                      <c:pt idx="12">
                        <c:v>285700</c:v>
                      </c:pt>
                      <c:pt idx="13">
                        <c:v>277522</c:v>
                      </c:pt>
                      <c:pt idx="14">
                        <c:v>307946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9B1-40F3-A836-B7B095715488}"/>
                  </c:ext>
                </c:extLst>
              </c15:ser>
            </c15:filteredLineSeries>
          </c:ext>
        </c:extLst>
      </c:lineChart>
      <c:catAx>
        <c:axId val="145973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9721967"/>
        <c:crosses val="autoZero"/>
        <c:auto val="1"/>
        <c:lblAlgn val="ctr"/>
        <c:lblOffset val="100"/>
        <c:noMultiLvlLbl val="0"/>
      </c:catAx>
      <c:valAx>
        <c:axId val="145972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973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746760</xdr:colOff>
      <xdr:row>25</xdr:row>
      <xdr:rowOff>171450</xdr:rowOff>
    </xdr:from>
    <xdr:to>
      <xdr:col>13</xdr:col>
      <xdr:colOff>167640</xdr:colOff>
      <xdr:row>44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3D45767-9F2D-2F76-0E96-586EE4FAB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770759</xdr:colOff>
      <xdr:row>26</xdr:row>
      <xdr:rowOff>11791</xdr:rowOff>
    </xdr:from>
    <xdr:to>
      <xdr:col>13</xdr:col>
      <xdr:colOff>591206</xdr:colOff>
      <xdr:row>45</xdr:row>
      <xdr:rowOff>91964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BEEE9CC-6B27-9061-C6F8-81822A8D8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220980</xdr:colOff>
      <xdr:row>2</xdr:row>
      <xdr:rowOff>95250</xdr:rowOff>
    </xdr:from>
    <xdr:to>
      <xdr:col>22</xdr:col>
      <xdr:colOff>525780</xdr:colOff>
      <xdr:row>17</xdr:row>
      <xdr:rowOff>11430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72CFDB9-B00F-DF0D-7CD4-9FF88A631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Другая 2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90ACF0"/>
      </a:accent1>
      <a:accent2>
        <a:srgbClr val="F3ABD3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98B4-46F8-40B0-BCEB-447B0247760B}">
  <dimension ref="A1:Q42"/>
  <sheetViews>
    <sheetView zoomScale="63" zoomScaleNormal="130" workbookViewId="0">
      <selection activeCell="O21" sqref="O21:P25"/>
    </sheetView>
  </sheetViews>
  <sheetFormatPr defaultRowHeight="14.4"/>
  <cols>
    <col min="3" max="3" width="11.77734375" bestFit="1" customWidth="1"/>
    <col min="4" max="4" width="14" bestFit="1" customWidth="1"/>
    <col min="5" max="5" width="11.21875" bestFit="1" customWidth="1"/>
    <col min="10" max="10" width="15.21875" bestFit="1" customWidth="1"/>
    <col min="15" max="15" width="12" bestFit="1" customWidth="1"/>
    <col min="16" max="16" width="13.33203125" bestFit="1" customWidth="1"/>
    <col min="17" max="17" width="15.21875" bestFit="1" customWidth="1"/>
  </cols>
  <sheetData>
    <row r="1" spans="1:17">
      <c r="B1" s="32" t="s">
        <v>4</v>
      </c>
      <c r="C1" s="32"/>
      <c r="D1" s="32"/>
      <c r="E1" s="32"/>
      <c r="G1" s="33" t="s">
        <v>9</v>
      </c>
      <c r="H1" s="34"/>
      <c r="I1" s="34"/>
      <c r="J1" s="34"/>
      <c r="K1" s="35"/>
      <c r="L1" s="33" t="s">
        <v>13</v>
      </c>
      <c r="M1" s="34"/>
      <c r="N1" s="35"/>
    </row>
    <row r="2" spans="1:17">
      <c r="B2" s="1" t="s">
        <v>0</v>
      </c>
      <c r="C2" s="1" t="s">
        <v>1</v>
      </c>
      <c r="D2" s="1" t="s">
        <v>3</v>
      </c>
      <c r="E2" s="1" t="s">
        <v>2</v>
      </c>
      <c r="G2" s="3" t="s">
        <v>5</v>
      </c>
      <c r="H2" s="7" t="s">
        <v>6</v>
      </c>
      <c r="I2" s="7" t="s">
        <v>7</v>
      </c>
      <c r="J2" s="7" t="s">
        <v>8</v>
      </c>
      <c r="K2" s="17" t="s">
        <v>16</v>
      </c>
      <c r="L2" s="3" t="s">
        <v>10</v>
      </c>
      <c r="M2" s="7" t="s">
        <v>11</v>
      </c>
      <c r="N2" s="17" t="s">
        <v>12</v>
      </c>
      <c r="P2" s="28" t="s">
        <v>26</v>
      </c>
      <c r="Q2" s="29"/>
    </row>
    <row r="3" spans="1:17">
      <c r="A3">
        <v>1</v>
      </c>
      <c r="B3" s="2">
        <v>1936</v>
      </c>
      <c r="C3" s="2">
        <v>83278</v>
      </c>
      <c r="D3" s="2">
        <v>234236</v>
      </c>
      <c r="E3" s="2">
        <v>73426</v>
      </c>
      <c r="G3" s="9">
        <f>LN(D3)</f>
        <v>12.364084433106546</v>
      </c>
      <c r="H3">
        <f>LN(E3)</f>
        <v>11.204033375313541</v>
      </c>
      <c r="I3">
        <f>G3^2</f>
        <v>152.87058386898764</v>
      </c>
      <c r="J3">
        <f>H3^2</f>
        <v>125.53036387513974</v>
      </c>
      <c r="K3" s="10">
        <f>G3*H3</f>
        <v>138.52761464372034</v>
      </c>
      <c r="L3" s="9">
        <f t="shared" ref="L3:L17" si="0">LN(C3)</f>
        <v>11.32993968763064</v>
      </c>
      <c r="M3">
        <f t="shared" ref="M3:M17" si="1">L3*G3</f>
        <v>140.08433091987004</v>
      </c>
      <c r="N3" s="10">
        <f t="shared" ref="N3:N17" si="2">L3*H3</f>
        <v>126.94102240050317</v>
      </c>
      <c r="P3" s="30"/>
      <c r="Q3" s="31"/>
    </row>
    <row r="4" spans="1:17">
      <c r="A4">
        <v>2</v>
      </c>
      <c r="B4" s="2">
        <v>1937</v>
      </c>
      <c r="C4" s="2">
        <v>90884</v>
      </c>
      <c r="D4" s="2">
        <v>254890</v>
      </c>
      <c r="E4" s="2">
        <v>77568</v>
      </c>
      <c r="G4" s="9">
        <f t="shared" ref="G4:G17" si="3">LN(D4)</f>
        <v>12.448587358523641</v>
      </c>
      <c r="H4">
        <f t="shared" ref="H4:H17" si="4">LN(E4)</f>
        <v>11.258910249988931</v>
      </c>
      <c r="I4">
        <f t="shared" ref="I4:J17" si="5">G4^2</f>
        <v>154.96732722279461</v>
      </c>
      <c r="J4">
        <f t="shared" si="5"/>
        <v>126.76306001730582</v>
      </c>
      <c r="K4" s="10">
        <f t="shared" ref="K4:K17" si="6">G4*H4</f>
        <v>140.15752780876446</v>
      </c>
      <c r="L4" s="9">
        <f t="shared" si="0"/>
        <v>11.417339247070894</v>
      </c>
      <c r="M4">
        <f t="shared" si="1"/>
        <v>142.12974501906254</v>
      </c>
      <c r="N4" s="10">
        <f t="shared" si="2"/>
        <v>128.54679787644739</v>
      </c>
    </row>
    <row r="5" spans="1:17">
      <c r="A5">
        <v>3</v>
      </c>
      <c r="B5" s="2">
        <v>1938</v>
      </c>
      <c r="C5" s="2">
        <v>83743</v>
      </c>
      <c r="D5" s="2">
        <v>217606</v>
      </c>
      <c r="E5" s="2">
        <v>70460</v>
      </c>
      <c r="G5" s="9">
        <f t="shared" si="3"/>
        <v>12.290441367113194</v>
      </c>
      <c r="H5">
        <f t="shared" si="4"/>
        <v>11.16280045189523</v>
      </c>
      <c r="I5">
        <f t="shared" si="5"/>
        <v>151.05494899844726</v>
      </c>
      <c r="J5">
        <f t="shared" si="5"/>
        <v>124.60811392883234</v>
      </c>
      <c r="K5" s="10">
        <f t="shared" si="6"/>
        <v>137.19574444680299</v>
      </c>
      <c r="L5" s="9">
        <f t="shared" si="0"/>
        <v>11.335507864104583</v>
      </c>
      <c r="M5">
        <f t="shared" si="1"/>
        <v>139.31839477022791</v>
      </c>
      <c r="N5" s="10">
        <f t="shared" si="2"/>
        <v>126.53601230788857</v>
      </c>
    </row>
    <row r="6" spans="1:17">
      <c r="A6">
        <v>4</v>
      </c>
      <c r="B6" s="2">
        <v>1939</v>
      </c>
      <c r="C6" s="2">
        <v>91530</v>
      </c>
      <c r="D6" s="2">
        <v>221746</v>
      </c>
      <c r="E6" s="2">
        <v>75131</v>
      </c>
      <c r="G6" s="9">
        <f t="shared" si="3"/>
        <v>12.30928786167768</v>
      </c>
      <c r="H6">
        <f t="shared" si="4"/>
        <v>11.226988535536838</v>
      </c>
      <c r="I6">
        <f t="shared" si="5"/>
        <v>151.51856766164548</v>
      </c>
      <c r="J6">
        <f t="shared" si="5"/>
        <v>126.04527157707561</v>
      </c>
      <c r="K6" s="10">
        <f t="shared" si="6"/>
        <v>138.19623370367808</v>
      </c>
      <c r="L6" s="9">
        <f t="shared" si="0"/>
        <v>11.424422066378826</v>
      </c>
      <c r="M6">
        <f t="shared" si="1"/>
        <v>140.6264998683595</v>
      </c>
      <c r="N6" s="10">
        <f t="shared" si="2"/>
        <v>128.26185556436914</v>
      </c>
    </row>
    <row r="7" spans="1:17">
      <c r="A7">
        <v>5</v>
      </c>
      <c r="B7" s="2">
        <v>1940</v>
      </c>
      <c r="C7" s="2">
        <v>101313</v>
      </c>
      <c r="D7" s="2">
        <v>228757</v>
      </c>
      <c r="E7" s="2">
        <v>79694</v>
      </c>
      <c r="G7" s="9">
        <f t="shared" si="3"/>
        <v>12.340415583762461</v>
      </c>
      <c r="H7">
        <f t="shared" si="4"/>
        <v>11.285949579635794</v>
      </c>
      <c r="I7">
        <f t="shared" si="5"/>
        <v>152.28585677996739</v>
      </c>
      <c r="J7">
        <f t="shared" si="5"/>
        <v>127.37265791408136</v>
      </c>
      <c r="K7" s="10">
        <f t="shared" si="6"/>
        <v>139.27330807009494</v>
      </c>
      <c r="L7" s="9">
        <f t="shared" si="0"/>
        <v>11.525970013691023</v>
      </c>
      <c r="M7">
        <f t="shared" si="1"/>
        <v>142.23525997493152</v>
      </c>
      <c r="N7" s="10">
        <f t="shared" si="2"/>
        <v>130.08151643091097</v>
      </c>
    </row>
    <row r="8" spans="1:17">
      <c r="A8">
        <v>6</v>
      </c>
      <c r="B8" s="2">
        <v>1941</v>
      </c>
      <c r="C8" s="2">
        <v>116415</v>
      </c>
      <c r="D8" s="2">
        <v>250238</v>
      </c>
      <c r="E8" s="2">
        <v>89276</v>
      </c>
      <c r="G8" s="9">
        <f t="shared" si="3"/>
        <v>12.430167743979778</v>
      </c>
      <c r="H8">
        <f t="shared" si="4"/>
        <v>11.399487973744076</v>
      </c>
      <c r="I8">
        <f t="shared" si="5"/>
        <v>154.50907014347533</v>
      </c>
      <c r="J8">
        <f t="shared" si="5"/>
        <v>129.94832606353583</v>
      </c>
      <c r="K8" s="10">
        <f t="shared" si="6"/>
        <v>141.69754770911902</v>
      </c>
      <c r="L8" s="9">
        <f t="shared" si="0"/>
        <v>11.664916671956348</v>
      </c>
      <c r="M8">
        <f t="shared" si="1"/>
        <v>144.99687095196373</v>
      </c>
      <c r="N8" s="10">
        <f t="shared" si="2"/>
        <v>132.97407731669315</v>
      </c>
    </row>
    <row r="9" spans="1:17">
      <c r="A9">
        <v>7</v>
      </c>
      <c r="B9" s="2">
        <v>1942</v>
      </c>
      <c r="C9" s="2">
        <v>127434</v>
      </c>
      <c r="D9" s="2">
        <v>266469</v>
      </c>
      <c r="E9" s="2">
        <v>97056</v>
      </c>
      <c r="G9" s="9">
        <f t="shared" si="3"/>
        <v>12.493013193120337</v>
      </c>
      <c r="H9">
        <f t="shared" si="4"/>
        <v>11.483043410488307</v>
      </c>
      <c r="I9">
        <f t="shared" si="5"/>
        <v>156.07537864347879</v>
      </c>
      <c r="J9">
        <f t="shared" si="5"/>
        <v>131.86028596715892</v>
      </c>
      <c r="K9" s="10">
        <f t="shared" si="6"/>
        <v>143.45781282440396</v>
      </c>
      <c r="L9" s="9">
        <f t="shared" si="0"/>
        <v>11.755353862496301</v>
      </c>
      <c r="M9">
        <f t="shared" si="1"/>
        <v>146.8597908939644</v>
      </c>
      <c r="N9" s="10">
        <f t="shared" si="2"/>
        <v>134.98723870869642</v>
      </c>
    </row>
    <row r="10" spans="1:17">
      <c r="A10">
        <v>8</v>
      </c>
      <c r="B10" s="2">
        <v>1943</v>
      </c>
      <c r="C10" s="2">
        <v>136274</v>
      </c>
      <c r="D10" s="2">
        <v>266154</v>
      </c>
      <c r="E10" s="2">
        <v>101633</v>
      </c>
      <c r="G10" s="9">
        <f t="shared" si="3"/>
        <v>12.491830367606886</v>
      </c>
      <c r="H10">
        <f t="shared" si="4"/>
        <v>11.529123564539001</v>
      </c>
      <c r="I10">
        <f t="shared" si="5"/>
        <v>156.04582593306557</v>
      </c>
      <c r="J10">
        <f t="shared" si="5"/>
        <v>132.92069016640846</v>
      </c>
      <c r="K10" s="10">
        <f t="shared" si="6"/>
        <v>144.01985585540044</v>
      </c>
      <c r="L10" s="9">
        <f t="shared" si="0"/>
        <v>11.822422843802457</v>
      </c>
      <c r="M10">
        <f t="shared" si="1"/>
        <v>147.68370069890088</v>
      </c>
      <c r="N10" s="10">
        <f t="shared" si="2"/>
        <v>136.30217379842708</v>
      </c>
    </row>
    <row r="11" spans="1:17">
      <c r="A11">
        <v>9</v>
      </c>
      <c r="B11" s="2">
        <v>1944</v>
      </c>
      <c r="C11" s="2">
        <v>146470</v>
      </c>
      <c r="D11" s="2">
        <v>269520</v>
      </c>
      <c r="E11" s="2">
        <v>100124</v>
      </c>
      <c r="G11" s="9">
        <f t="shared" si="3"/>
        <v>12.504397878080434</v>
      </c>
      <c r="H11">
        <f t="shared" si="4"/>
        <v>11.51416469680518</v>
      </c>
      <c r="I11">
        <f t="shared" si="5"/>
        <v>156.35996629334247</v>
      </c>
      <c r="J11">
        <f t="shared" si="5"/>
        <v>132.57598866515471</v>
      </c>
      <c r="K11" s="10">
        <f t="shared" si="6"/>
        <v>143.97769660259934</v>
      </c>
      <c r="L11" s="9">
        <f t="shared" si="0"/>
        <v>11.894575908312353</v>
      </c>
      <c r="M11">
        <f t="shared" si="1"/>
        <v>148.73450974856763</v>
      </c>
      <c r="N11" s="10">
        <f t="shared" si="2"/>
        <v>136.95610600695949</v>
      </c>
    </row>
    <row r="12" spans="1:17">
      <c r="A12">
        <v>10</v>
      </c>
      <c r="B12" s="2">
        <v>1945</v>
      </c>
      <c r="C12" s="2">
        <v>145052</v>
      </c>
      <c r="D12" s="2">
        <v>263098</v>
      </c>
      <c r="E12" s="2">
        <v>94920</v>
      </c>
      <c r="G12" s="9">
        <f t="shared" si="3"/>
        <v>12.480281865327123</v>
      </c>
      <c r="H12">
        <f t="shared" si="4"/>
        <v>11.460789710549699</v>
      </c>
      <c r="I12">
        <f t="shared" si="5"/>
        <v>155.75743543801306</v>
      </c>
      <c r="J12">
        <f t="shared" si="5"/>
        <v>131.34970078944187</v>
      </c>
      <c r="K12" s="10">
        <f t="shared" si="6"/>
        <v>143.03388598690111</v>
      </c>
      <c r="L12" s="9">
        <f t="shared" si="0"/>
        <v>11.884847577803336</v>
      </c>
      <c r="M12">
        <f t="shared" si="1"/>
        <v>148.32624769743597</v>
      </c>
      <c r="N12" s="10">
        <f t="shared" si="2"/>
        <v>136.20973883113999</v>
      </c>
    </row>
    <row r="13" spans="1:17">
      <c r="A13">
        <v>11</v>
      </c>
      <c r="B13" s="2">
        <v>1946</v>
      </c>
      <c r="C13" s="2">
        <v>140288</v>
      </c>
      <c r="D13" s="2">
        <v>252357</v>
      </c>
      <c r="E13" s="2">
        <v>96671</v>
      </c>
      <c r="G13" s="9">
        <f t="shared" si="3"/>
        <v>12.438600030634722</v>
      </c>
      <c r="H13">
        <f t="shared" si="4"/>
        <v>11.479068739876027</v>
      </c>
      <c r="I13">
        <f t="shared" si="5"/>
        <v>154.71877072210611</v>
      </c>
      <c r="J13">
        <f t="shared" si="5"/>
        <v>131.76901913479901</v>
      </c>
      <c r="K13" s="10">
        <f t="shared" si="6"/>
        <v>142.78354477948002</v>
      </c>
      <c r="L13" s="9">
        <f t="shared" si="0"/>
        <v>11.851452731427578</v>
      </c>
      <c r="M13">
        <f t="shared" si="1"/>
        <v>147.41548030820104</v>
      </c>
      <c r="N13" s="10">
        <f t="shared" si="2"/>
        <v>136.04364057144866</v>
      </c>
    </row>
    <row r="14" spans="1:17">
      <c r="A14">
        <v>12</v>
      </c>
      <c r="B14" s="2">
        <v>1947</v>
      </c>
      <c r="C14" s="2">
        <v>142022</v>
      </c>
      <c r="D14" s="2">
        <v>262536</v>
      </c>
      <c r="E14" s="2">
        <v>100072</v>
      </c>
      <c r="G14" s="9">
        <f t="shared" si="3"/>
        <v>12.478143494467737</v>
      </c>
      <c r="H14">
        <f t="shared" si="4"/>
        <v>11.513645205894576</v>
      </c>
      <c r="I14">
        <f t="shared" si="5"/>
        <v>155.70406506852751</v>
      </c>
      <c r="J14">
        <f t="shared" si="5"/>
        <v>132.56402592721915</v>
      </c>
      <c r="K14" s="10">
        <f t="shared" si="6"/>
        <v>143.66891702354306</v>
      </c>
      <c r="L14" s="9">
        <f t="shared" si="0"/>
        <v>11.863737254160515</v>
      </c>
      <c r="M14">
        <f t="shared" si="1"/>
        <v>148.03741583807758</v>
      </c>
      <c r="N14" s="10">
        <f t="shared" si="2"/>
        <v>136.59486156035811</v>
      </c>
    </row>
    <row r="15" spans="1:17">
      <c r="A15">
        <v>13</v>
      </c>
      <c r="B15" s="2">
        <v>1948</v>
      </c>
      <c r="C15" s="2">
        <v>149895</v>
      </c>
      <c r="D15" s="2">
        <v>285700</v>
      </c>
      <c r="E15" s="2">
        <v>101304</v>
      </c>
      <c r="G15" s="9">
        <f t="shared" si="3"/>
        <v>12.562697588218864</v>
      </c>
      <c r="H15">
        <f t="shared" si="4"/>
        <v>11.525881176130444</v>
      </c>
      <c r="I15">
        <f t="shared" si="5"/>
        <v>157.82137069304005</v>
      </c>
      <c r="J15">
        <f t="shared" si="5"/>
        <v>132.84593688627811</v>
      </c>
      <c r="K15" s="10">
        <f t="shared" si="6"/>
        <v>144.79615965347114</v>
      </c>
      <c r="L15" s="9">
        <f t="shared" si="0"/>
        <v>11.917690327963999</v>
      </c>
      <c r="M15">
        <f t="shared" si="1"/>
        <v>149.71833954025263</v>
      </c>
      <c r="N15" s="10">
        <f t="shared" si="2"/>
        <v>137.36188261403211</v>
      </c>
    </row>
    <row r="16" spans="1:17">
      <c r="A16">
        <v>14</v>
      </c>
      <c r="B16" s="2">
        <v>1949</v>
      </c>
      <c r="C16" s="2">
        <v>147122</v>
      </c>
      <c r="D16" s="2">
        <v>277522</v>
      </c>
      <c r="E16" s="2">
        <v>96784</v>
      </c>
      <c r="G16" s="9">
        <f t="shared" si="3"/>
        <v>12.53365548830547</v>
      </c>
      <c r="H16">
        <f t="shared" si="4"/>
        <v>11.480236970346695</v>
      </c>
      <c r="I16">
        <f t="shared" si="5"/>
        <v>157.09251989952983</v>
      </c>
      <c r="J16">
        <f t="shared" si="5"/>
        <v>131.79584089531505</v>
      </c>
      <c r="K16" s="10">
        <f t="shared" si="6"/>
        <v>143.88933511043322</v>
      </c>
      <c r="L16" s="9">
        <f t="shared" si="0"/>
        <v>11.899017453530552</v>
      </c>
      <c r="M16">
        <f t="shared" si="1"/>
        <v>149.13818541188579</v>
      </c>
      <c r="N16" s="10">
        <f t="shared" si="2"/>
        <v>136.60354008082203</v>
      </c>
    </row>
    <row r="17" spans="1:16" ht="15" thickBot="1">
      <c r="A17">
        <v>15</v>
      </c>
      <c r="B17" s="2">
        <v>1950</v>
      </c>
      <c r="C17" s="2">
        <v>163620</v>
      </c>
      <c r="D17" s="2">
        <v>307946</v>
      </c>
      <c r="E17" s="2">
        <v>100352</v>
      </c>
      <c r="G17" s="9">
        <f t="shared" si="3"/>
        <v>12.637679721909219</v>
      </c>
      <c r="H17">
        <f t="shared" si="4"/>
        <v>11.516439284270025</v>
      </c>
      <c r="I17">
        <f t="shared" si="5"/>
        <v>159.71094875355547</v>
      </c>
      <c r="J17">
        <f t="shared" si="5"/>
        <v>132.62837378827788</v>
      </c>
      <c r="K17" s="10">
        <f t="shared" si="6"/>
        <v>145.541071211418</v>
      </c>
      <c r="L17" s="9">
        <f t="shared" si="0"/>
        <v>12.005301945067689</v>
      </c>
      <c r="M17">
        <f t="shared" si="1"/>
        <v>151.71916094657925</v>
      </c>
      <c r="N17" s="10">
        <f t="shared" si="2"/>
        <v>138.25833093970087</v>
      </c>
    </row>
    <row r="18" spans="1:16" ht="15" thickBot="1">
      <c r="F18" s="4" t="s">
        <v>14</v>
      </c>
      <c r="G18" s="18">
        <f>SUM(G3:G17)</f>
        <v>186.80328397583409</v>
      </c>
      <c r="H18" s="5">
        <f t="shared" ref="H18:J18" si="7">SUM(H3:H17)</f>
        <v>171.04056292501437</v>
      </c>
      <c r="I18" s="5">
        <f t="shared" si="7"/>
        <v>2326.4926361199764</v>
      </c>
      <c r="J18" s="5">
        <f t="shared" si="7"/>
        <v>1950.5776555960238</v>
      </c>
      <c r="K18" s="19">
        <f t="shared" ref="K18" si="8">SUM(K3:K17)</f>
        <v>2130.2162554298302</v>
      </c>
      <c r="L18" s="18">
        <f t="shared" ref="L18" si="9">SUM(L3:L17)</f>
        <v>175.59249545539711</v>
      </c>
      <c r="M18" s="5">
        <f t="shared" ref="M18" si="10">SUM(M3:M17)</f>
        <v>2187.0239325882803</v>
      </c>
      <c r="N18" s="6">
        <f t="shared" ref="N18" si="11">SUM(N3:N17)</f>
        <v>2002.6587950083972</v>
      </c>
    </row>
    <row r="21" spans="1:16">
      <c r="C21" s="36" t="s">
        <v>15</v>
      </c>
      <c r="D21" s="36"/>
      <c r="E21" s="36"/>
      <c r="G21" s="36" t="s">
        <v>17</v>
      </c>
      <c r="H21" s="36"/>
      <c r="I21" s="36"/>
      <c r="K21" s="25" t="s">
        <v>18</v>
      </c>
      <c r="M21" s="25" t="s">
        <v>19</v>
      </c>
      <c r="O21" s="27" t="s">
        <v>23</v>
      </c>
      <c r="P21" s="27"/>
    </row>
    <row r="23" spans="1:16">
      <c r="C23" s="11">
        <f>A17</f>
        <v>15</v>
      </c>
      <c r="D23" s="12">
        <f>G18</f>
        <v>186.80328397583409</v>
      </c>
      <c r="E23" s="13">
        <f>H18</f>
        <v>171.04056292501437</v>
      </c>
      <c r="G23" s="11" cm="1">
        <f t="array" ref="G23:I25">MINVERSE(C23:E25)</f>
        <v>1391.7337036580334</v>
      </c>
      <c r="H23" s="12">
        <v>-158.90775301651755</v>
      </c>
      <c r="I23" s="13">
        <v>51.505235993042646</v>
      </c>
      <c r="K23" s="21">
        <f>L18</f>
        <v>175.59249545539711</v>
      </c>
      <c r="M23" s="21" cm="1">
        <f t="array" ref="M23:M25">MMULT(_xlfn.ANCHORARRAY(G23),K23:K25)</f>
        <v>-9.6510358052473748</v>
      </c>
      <c r="O23" s="8">
        <f>EXP(M23)</f>
        <v>6.4358869242880646E-5</v>
      </c>
      <c r="P23" s="8" t="s">
        <v>20</v>
      </c>
    </row>
    <row r="24" spans="1:16">
      <c r="C24" s="9">
        <f>G18</f>
        <v>186.80328397583409</v>
      </c>
      <c r="D24">
        <f>I18</f>
        <v>2326.4926361199764</v>
      </c>
      <c r="E24" s="10">
        <f>K18</f>
        <v>2130.2162554298302</v>
      </c>
      <c r="G24" s="9">
        <v>-158.90775301630353</v>
      </c>
      <c r="H24">
        <v>28.78798610175296</v>
      </c>
      <c r="I24" s="10">
        <v>-17.505052581744582</v>
      </c>
      <c r="K24" s="22">
        <f>M18</f>
        <v>2187.0239325882803</v>
      </c>
      <c r="M24" s="22">
        <v>0.35816629463079153</v>
      </c>
      <c r="O24" s="8">
        <f>M24</f>
        <v>0.35816629463079153</v>
      </c>
      <c r="P24" s="20" t="s">
        <v>21</v>
      </c>
    </row>
    <row r="25" spans="1:16">
      <c r="C25" s="14">
        <f>H18</f>
        <v>171.04056292501437</v>
      </c>
      <c r="D25" s="15">
        <f>K18</f>
        <v>2130.2162554298302</v>
      </c>
      <c r="E25" s="16">
        <f>J18</f>
        <v>1950.5776555960238</v>
      </c>
      <c r="G25" s="14">
        <v>51.505235992808934</v>
      </c>
      <c r="H25" s="15">
        <v>-17.505052581725817</v>
      </c>
      <c r="I25" s="16">
        <v>14.601347924929319</v>
      </c>
      <c r="K25" s="23">
        <f>N18</f>
        <v>2002.6587950083972</v>
      </c>
      <c r="M25" s="23">
        <v>1.4818203831418941</v>
      </c>
      <c r="O25" s="8">
        <f>M25</f>
        <v>1.4818203831418941</v>
      </c>
      <c r="P25" s="8" t="s">
        <v>22</v>
      </c>
    </row>
    <row r="27" spans="1:16">
      <c r="C27" s="11" t="s">
        <v>24</v>
      </c>
      <c r="D27" s="24" t="s">
        <v>25</v>
      </c>
    </row>
    <row r="28" spans="1:16">
      <c r="C28" s="9">
        <f t="shared" ref="C28:C42" si="12">$O$23*D3^$O$24*E3^$O$25</f>
        <v>87529.182550279744</v>
      </c>
      <c r="D28" s="10">
        <f t="shared" ref="D28:D42" si="13">C3</f>
        <v>83278</v>
      </c>
    </row>
    <row r="29" spans="1:16">
      <c r="C29" s="9">
        <f t="shared" si="12"/>
        <v>97861.774990837934</v>
      </c>
      <c r="D29" s="10">
        <f t="shared" si="13"/>
        <v>90884</v>
      </c>
    </row>
    <row r="30" spans="1:16">
      <c r="C30" s="9">
        <f t="shared" si="12"/>
        <v>80197.793511640964</v>
      </c>
      <c r="D30" s="10">
        <f t="shared" si="13"/>
        <v>83743</v>
      </c>
    </row>
    <row r="31" spans="1:16">
      <c r="C31" s="9">
        <f t="shared" si="12"/>
        <v>88797.757117223053</v>
      </c>
      <c r="D31" s="10">
        <f t="shared" si="13"/>
        <v>91530</v>
      </c>
    </row>
    <row r="32" spans="1:16">
      <c r="C32" s="9">
        <f t="shared" si="12"/>
        <v>97991.424508529133</v>
      </c>
      <c r="D32" s="10">
        <f t="shared" si="13"/>
        <v>101313</v>
      </c>
    </row>
    <row r="33" spans="3:4">
      <c r="C33" s="9">
        <f t="shared" si="12"/>
        <v>119733.64791941088</v>
      </c>
      <c r="D33" s="10">
        <f t="shared" si="13"/>
        <v>116415</v>
      </c>
    </row>
    <row r="34" spans="3:4">
      <c r="C34" s="9">
        <f t="shared" si="12"/>
        <v>138600.11910360149</v>
      </c>
      <c r="D34" s="10">
        <f t="shared" si="13"/>
        <v>127434</v>
      </c>
    </row>
    <row r="35" spans="3:4">
      <c r="C35" s="9">
        <f t="shared" si="12"/>
        <v>148331.82269803269</v>
      </c>
      <c r="D35" s="10">
        <f t="shared" si="13"/>
        <v>136274</v>
      </c>
    </row>
    <row r="36" spans="3:4">
      <c r="C36" s="9">
        <f t="shared" si="12"/>
        <v>145734.53495277767</v>
      </c>
      <c r="D36" s="10">
        <f t="shared" si="13"/>
        <v>146470</v>
      </c>
    </row>
    <row r="37" spans="3:4">
      <c r="C37" s="9">
        <f t="shared" si="12"/>
        <v>133494.06600050788</v>
      </c>
      <c r="D37" s="10">
        <f t="shared" si="13"/>
        <v>145052</v>
      </c>
    </row>
    <row r="38" spans="3:4">
      <c r="C38" s="9">
        <f t="shared" si="12"/>
        <v>135126.88654913331</v>
      </c>
      <c r="D38" s="10">
        <f t="shared" si="13"/>
        <v>140288</v>
      </c>
    </row>
    <row r="39" spans="3:4">
      <c r="C39" s="9">
        <f t="shared" si="12"/>
        <v>144259.46022889594</v>
      </c>
      <c r="D39" s="10">
        <f t="shared" si="13"/>
        <v>142022</v>
      </c>
    </row>
    <row r="40" spans="3:4">
      <c r="C40" s="9">
        <f t="shared" si="12"/>
        <v>151415.75867866489</v>
      </c>
      <c r="D40" s="10">
        <f t="shared" si="13"/>
        <v>149895</v>
      </c>
    </row>
    <row r="41" spans="3:4">
      <c r="C41" s="9">
        <f t="shared" si="12"/>
        <v>140048.81020306665</v>
      </c>
      <c r="D41" s="10">
        <f t="shared" si="13"/>
        <v>147122</v>
      </c>
    </row>
    <row r="42" spans="3:4">
      <c r="C42" s="14">
        <f t="shared" si="12"/>
        <v>153376.28898635504</v>
      </c>
      <c r="D42" s="16">
        <f t="shared" si="13"/>
        <v>163620</v>
      </c>
    </row>
  </sheetData>
  <mergeCells count="7">
    <mergeCell ref="O21:P21"/>
    <mergeCell ref="P2:Q3"/>
    <mergeCell ref="B1:E1"/>
    <mergeCell ref="L1:N1"/>
    <mergeCell ref="G1:K1"/>
    <mergeCell ref="C21:E21"/>
    <mergeCell ref="G21:I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ADCB-E07F-4EEF-941D-79377CAE067F}">
  <dimension ref="A1:Q47"/>
  <sheetViews>
    <sheetView zoomScale="58" zoomScaleNormal="83" workbookViewId="0">
      <selection activeCell="P31" sqref="P31"/>
    </sheetView>
  </sheetViews>
  <sheetFormatPr defaultRowHeight="14.4"/>
  <cols>
    <col min="1" max="1" width="3.5546875" bestFit="1" customWidth="1"/>
    <col min="2" max="2" width="14.33203125" bestFit="1" customWidth="1"/>
    <col min="3" max="3" width="11.77734375" bestFit="1" customWidth="1"/>
    <col min="4" max="4" width="14" bestFit="1" customWidth="1"/>
    <col min="5" max="5" width="11.21875" bestFit="1" customWidth="1"/>
    <col min="10" max="10" width="10.44140625" bestFit="1" customWidth="1"/>
    <col min="11" max="11" width="10.77734375" bestFit="1" customWidth="1"/>
    <col min="17" max="17" width="24.109375" customWidth="1"/>
    <col min="18" max="18" width="8.88671875" customWidth="1"/>
  </cols>
  <sheetData>
    <row r="1" spans="1:17">
      <c r="B1" s="32" t="s">
        <v>4</v>
      </c>
      <c r="C1" s="32"/>
      <c r="D1" s="32"/>
      <c r="E1" s="32"/>
    </row>
    <row r="2" spans="1:17" ht="14.4" customHeight="1">
      <c r="B2" s="1" t="s">
        <v>0</v>
      </c>
      <c r="C2" s="1" t="s">
        <v>1</v>
      </c>
      <c r="D2" s="1" t="s">
        <v>3</v>
      </c>
      <c r="E2" s="1" t="s">
        <v>2</v>
      </c>
      <c r="G2" s="7" t="s">
        <v>29</v>
      </c>
      <c r="H2" s="7" t="s">
        <v>30</v>
      </c>
      <c r="I2" t="s">
        <v>28</v>
      </c>
      <c r="J2" t="s">
        <v>31</v>
      </c>
      <c r="K2" t="s">
        <v>32</v>
      </c>
      <c r="L2" t="s">
        <v>33</v>
      </c>
      <c r="P2" s="28" t="s">
        <v>27</v>
      </c>
      <c r="Q2" s="29"/>
    </row>
    <row r="3" spans="1:17" ht="14.4" customHeight="1">
      <c r="A3">
        <v>1</v>
      </c>
      <c r="B3" s="2">
        <v>1936</v>
      </c>
      <c r="C3" s="2">
        <v>83278</v>
      </c>
      <c r="D3" s="2">
        <v>234236</v>
      </c>
      <c r="E3" s="2">
        <v>73426</v>
      </c>
      <c r="G3">
        <f>C3/E3</f>
        <v>1.1341759049927818</v>
      </c>
      <c r="H3">
        <f>D3/E3</f>
        <v>3.1900961512270856</v>
      </c>
      <c r="I3">
        <f t="shared" ref="I3:I17" si="0">LN(G3)</f>
        <v>0.12590631231709962</v>
      </c>
      <c r="J3">
        <f t="shared" ref="J3:J17" si="1">LN(H3)</f>
        <v>1.1600510577930059</v>
      </c>
      <c r="K3">
        <f>J3^2</f>
        <v>1.3457184566866718</v>
      </c>
      <c r="L3">
        <f>I3*J3</f>
        <v>0.14605775078626798</v>
      </c>
      <c r="P3" s="30"/>
      <c r="Q3" s="31"/>
    </row>
    <row r="4" spans="1:17">
      <c r="A4">
        <v>2</v>
      </c>
      <c r="B4" s="2">
        <v>1937</v>
      </c>
      <c r="C4" s="2">
        <v>90884</v>
      </c>
      <c r="D4" s="2">
        <v>254890</v>
      </c>
      <c r="E4" s="2">
        <v>77568</v>
      </c>
      <c r="G4">
        <f t="shared" ref="G4:G17" si="2">C4/E4</f>
        <v>1.1716687293729373</v>
      </c>
      <c r="H4">
        <f t="shared" ref="H4:H17" si="3">D4/E4</f>
        <v>3.2860200082508251</v>
      </c>
      <c r="I4">
        <f t="shared" si="0"/>
        <v>0.15842899708196231</v>
      </c>
      <c r="J4">
        <f t="shared" si="1"/>
        <v>1.1896771085347084</v>
      </c>
      <c r="K4">
        <f t="shared" ref="K4:K17" si="4">J4^2</f>
        <v>1.4153316225715045</v>
      </c>
      <c r="L4">
        <f t="shared" ref="L4:L17" si="5">I4*J4</f>
        <v>0.18847935115652267</v>
      </c>
    </row>
    <row r="5" spans="1:17">
      <c r="A5">
        <v>3</v>
      </c>
      <c r="B5" s="2">
        <v>1938</v>
      </c>
      <c r="C5" s="2">
        <v>83743</v>
      </c>
      <c r="D5" s="2">
        <v>217606</v>
      </c>
      <c r="E5" s="2">
        <v>70460</v>
      </c>
      <c r="G5">
        <f t="shared" si="2"/>
        <v>1.1885183082600057</v>
      </c>
      <c r="H5">
        <f t="shared" si="3"/>
        <v>3.088362191314221</v>
      </c>
      <c r="I5">
        <f t="shared" si="0"/>
        <v>0.17270741220935454</v>
      </c>
      <c r="J5">
        <f t="shared" si="1"/>
        <v>1.1276409152179649</v>
      </c>
      <c r="K5">
        <f t="shared" si="4"/>
        <v>1.2715740336736097</v>
      </c>
      <c r="L5">
        <f t="shared" si="5"/>
        <v>0.19475194436868287</v>
      </c>
    </row>
    <row r="6" spans="1:17">
      <c r="A6">
        <v>4</v>
      </c>
      <c r="B6" s="2">
        <v>1939</v>
      </c>
      <c r="C6" s="2">
        <v>91530</v>
      </c>
      <c r="D6" s="2">
        <v>221746</v>
      </c>
      <c r="E6" s="2">
        <v>75131</v>
      </c>
      <c r="G6">
        <f t="shared" si="2"/>
        <v>1.2182720847586217</v>
      </c>
      <c r="H6">
        <f t="shared" si="3"/>
        <v>2.9514581198173855</v>
      </c>
      <c r="I6">
        <f t="shared" si="0"/>
        <v>0.19743353084198739</v>
      </c>
      <c r="J6">
        <f t="shared" si="1"/>
        <v>1.0822993261408411</v>
      </c>
      <c r="K6">
        <f t="shared" si="4"/>
        <v>1.1713718313649188</v>
      </c>
      <c r="L6">
        <f t="shared" si="5"/>
        <v>0.21368217738788992</v>
      </c>
    </row>
    <row r="7" spans="1:17">
      <c r="A7">
        <v>5</v>
      </c>
      <c r="B7" s="2">
        <v>1940</v>
      </c>
      <c r="C7" s="2">
        <v>101313</v>
      </c>
      <c r="D7" s="2">
        <v>228757</v>
      </c>
      <c r="E7" s="2">
        <v>79694</v>
      </c>
      <c r="G7">
        <f t="shared" si="2"/>
        <v>1.2712751273621603</v>
      </c>
      <c r="H7">
        <f t="shared" si="3"/>
        <v>2.8704419404221144</v>
      </c>
      <c r="I7">
        <f t="shared" si="0"/>
        <v>0.24002043405522969</v>
      </c>
      <c r="J7">
        <f t="shared" si="1"/>
        <v>1.0544660041266662</v>
      </c>
      <c r="K7">
        <f t="shared" si="4"/>
        <v>1.1118985538588586</v>
      </c>
      <c r="L7">
        <f t="shared" si="5"/>
        <v>0.25309338800696607</v>
      </c>
    </row>
    <row r="8" spans="1:17">
      <c r="A8">
        <v>6</v>
      </c>
      <c r="B8" s="2">
        <v>1941</v>
      </c>
      <c r="C8" s="2">
        <v>116415</v>
      </c>
      <c r="D8" s="2">
        <v>250238</v>
      </c>
      <c r="E8" s="2">
        <v>89276</v>
      </c>
      <c r="G8">
        <f t="shared" si="2"/>
        <v>1.3039898740983018</v>
      </c>
      <c r="H8">
        <f t="shared" si="3"/>
        <v>2.8029705631972757</v>
      </c>
      <c r="I8">
        <f t="shared" si="0"/>
        <v>0.26542869821227294</v>
      </c>
      <c r="J8">
        <f t="shared" si="1"/>
        <v>1.0306797702357029</v>
      </c>
      <c r="K8">
        <f t="shared" si="4"/>
        <v>1.0623007887731213</v>
      </c>
      <c r="L8">
        <f t="shared" si="5"/>
        <v>0.27357198968738722</v>
      </c>
    </row>
    <row r="9" spans="1:17">
      <c r="A9">
        <v>7</v>
      </c>
      <c r="B9" s="2">
        <v>1942</v>
      </c>
      <c r="C9" s="2">
        <v>127434</v>
      </c>
      <c r="D9" s="2">
        <v>266469</v>
      </c>
      <c r="E9" s="2">
        <v>97056</v>
      </c>
      <c r="G9">
        <f t="shared" si="2"/>
        <v>1.312994559841741</v>
      </c>
      <c r="H9">
        <f t="shared" si="3"/>
        <v>2.7455180514342237</v>
      </c>
      <c r="I9">
        <f t="shared" si="0"/>
        <v>0.27231045200799409</v>
      </c>
      <c r="J9">
        <f t="shared" si="1"/>
        <v>1.00996978263203</v>
      </c>
      <c r="K9">
        <f t="shared" si="4"/>
        <v>1.0200389618297898</v>
      </c>
      <c r="L9">
        <f t="shared" si="5"/>
        <v>0.2750253280229436</v>
      </c>
    </row>
    <row r="10" spans="1:17">
      <c r="A10">
        <v>8</v>
      </c>
      <c r="B10" s="2">
        <v>1943</v>
      </c>
      <c r="C10" s="2">
        <v>136274</v>
      </c>
      <c r="D10" s="2">
        <v>266154</v>
      </c>
      <c r="E10" s="2">
        <v>101633</v>
      </c>
      <c r="G10">
        <f t="shared" si="2"/>
        <v>1.340844017199138</v>
      </c>
      <c r="H10">
        <f t="shared" si="3"/>
        <v>2.6187753977546664</v>
      </c>
      <c r="I10">
        <f t="shared" si="0"/>
        <v>0.29329927926345623</v>
      </c>
      <c r="J10">
        <f t="shared" si="1"/>
        <v>0.96270680306788425</v>
      </c>
      <c r="K10">
        <f t="shared" si="4"/>
        <v>0.92680438867318604</v>
      </c>
      <c r="L10">
        <f t="shared" si="5"/>
        <v>0.28236121148183652</v>
      </c>
    </row>
    <row r="11" spans="1:17">
      <c r="A11">
        <v>9</v>
      </c>
      <c r="B11" s="2">
        <v>1944</v>
      </c>
      <c r="C11" s="2">
        <v>146470</v>
      </c>
      <c r="D11" s="2">
        <v>269520</v>
      </c>
      <c r="E11" s="2">
        <v>100124</v>
      </c>
      <c r="G11">
        <f t="shared" si="2"/>
        <v>1.4628860213335464</v>
      </c>
      <c r="H11">
        <f t="shared" si="3"/>
        <v>2.6918620910071511</v>
      </c>
      <c r="I11">
        <f t="shared" si="0"/>
        <v>0.38041121150717355</v>
      </c>
      <c r="J11">
        <f t="shared" si="1"/>
        <v>0.99023318127525517</v>
      </c>
      <c r="K11">
        <f t="shared" si="4"/>
        <v>0.98056175329851236</v>
      </c>
      <c r="L11">
        <f t="shared" si="5"/>
        <v>0.37669580416352244</v>
      </c>
    </row>
    <row r="12" spans="1:17">
      <c r="A12">
        <v>10</v>
      </c>
      <c r="B12" s="2">
        <v>1945</v>
      </c>
      <c r="C12" s="2">
        <v>145052</v>
      </c>
      <c r="D12" s="2">
        <v>263098</v>
      </c>
      <c r="E12" s="2">
        <v>94920</v>
      </c>
      <c r="G12">
        <f t="shared" si="2"/>
        <v>1.5281500210703751</v>
      </c>
      <c r="H12">
        <f t="shared" si="3"/>
        <v>2.7717867678044668</v>
      </c>
      <c r="I12">
        <f t="shared" si="0"/>
        <v>0.42405786725363709</v>
      </c>
      <c r="J12">
        <f t="shared" si="1"/>
        <v>1.0194921547774234</v>
      </c>
      <c r="K12">
        <f t="shared" si="4"/>
        <v>1.0393642536527139</v>
      </c>
      <c r="L12">
        <f t="shared" si="5"/>
        <v>0.43232366883672907</v>
      </c>
    </row>
    <row r="13" spans="1:17">
      <c r="A13">
        <v>11</v>
      </c>
      <c r="B13" s="2">
        <v>1946</v>
      </c>
      <c r="C13" s="2">
        <v>140288</v>
      </c>
      <c r="D13" s="2">
        <v>252357</v>
      </c>
      <c r="E13" s="2">
        <v>96671</v>
      </c>
      <c r="G13">
        <f t="shared" si="2"/>
        <v>1.4511901190636283</v>
      </c>
      <c r="H13">
        <f t="shared" si="3"/>
        <v>2.6104726339853732</v>
      </c>
      <c r="I13">
        <f t="shared" si="0"/>
        <v>0.37238399155155033</v>
      </c>
      <c r="J13">
        <f t="shared" si="1"/>
        <v>0.95953129075869503</v>
      </c>
      <c r="K13">
        <f t="shared" si="4"/>
        <v>0.92070029794504737</v>
      </c>
      <c r="L13">
        <f t="shared" si="5"/>
        <v>0.35731409207133408</v>
      </c>
    </row>
    <row r="14" spans="1:17">
      <c r="A14">
        <v>12</v>
      </c>
      <c r="B14" s="2">
        <v>1947</v>
      </c>
      <c r="C14" s="2">
        <v>142022</v>
      </c>
      <c r="D14" s="2">
        <v>262536</v>
      </c>
      <c r="E14" s="2">
        <v>100072</v>
      </c>
      <c r="G14">
        <f t="shared" si="2"/>
        <v>1.4191981773123352</v>
      </c>
      <c r="H14">
        <f t="shared" si="3"/>
        <v>2.6234711008074187</v>
      </c>
      <c r="I14">
        <f t="shared" si="0"/>
        <v>0.35009204826593782</v>
      </c>
      <c r="J14">
        <f t="shared" si="1"/>
        <v>0.96449828857315922</v>
      </c>
      <c r="K14">
        <f t="shared" si="4"/>
        <v>0.93025694866055308</v>
      </c>
      <c r="L14">
        <f t="shared" si="5"/>
        <v>0.33766318139556889</v>
      </c>
    </row>
    <row r="15" spans="1:17">
      <c r="A15">
        <v>13</v>
      </c>
      <c r="B15" s="2">
        <v>1948</v>
      </c>
      <c r="C15" s="2">
        <v>149895</v>
      </c>
      <c r="D15" s="2">
        <v>285700</v>
      </c>
      <c r="E15" s="2">
        <v>101304</v>
      </c>
      <c r="G15">
        <f t="shared" si="2"/>
        <v>1.4796552949538024</v>
      </c>
      <c r="H15">
        <f t="shared" si="3"/>
        <v>2.8202242754481559</v>
      </c>
      <c r="I15">
        <f t="shared" si="0"/>
        <v>0.39180915183355508</v>
      </c>
      <c r="J15">
        <f t="shared" si="1"/>
        <v>1.03681641208842</v>
      </c>
      <c r="K15">
        <f t="shared" si="4"/>
        <v>1.0749882723759043</v>
      </c>
      <c r="L15">
        <f t="shared" si="5"/>
        <v>0.40623415902747356</v>
      </c>
    </row>
    <row r="16" spans="1:17">
      <c r="A16">
        <v>14</v>
      </c>
      <c r="B16" s="2">
        <v>1949</v>
      </c>
      <c r="C16" s="2">
        <v>147122</v>
      </c>
      <c r="D16" s="2">
        <v>277522</v>
      </c>
      <c r="E16" s="2">
        <v>96784</v>
      </c>
      <c r="G16">
        <f t="shared" si="2"/>
        <v>1.5201066291949084</v>
      </c>
      <c r="H16">
        <f t="shared" si="3"/>
        <v>2.8674367664076708</v>
      </c>
      <c r="I16">
        <f t="shared" si="0"/>
        <v>0.41878048318385763</v>
      </c>
      <c r="J16">
        <f t="shared" si="1"/>
        <v>1.0534185179587741</v>
      </c>
      <c r="K16">
        <f t="shared" si="4"/>
        <v>1.1096905739784599</v>
      </c>
      <c r="L16">
        <f t="shared" si="5"/>
        <v>0.44115111594559858</v>
      </c>
    </row>
    <row r="17" spans="1:16">
      <c r="A17">
        <v>15</v>
      </c>
      <c r="B17" s="2">
        <v>1950</v>
      </c>
      <c r="C17" s="2">
        <v>163620</v>
      </c>
      <c r="D17" s="2">
        <v>307946</v>
      </c>
      <c r="E17" s="2">
        <v>100352</v>
      </c>
      <c r="G17">
        <f t="shared" si="2"/>
        <v>1.6304607780612246</v>
      </c>
      <c r="H17">
        <f t="shared" si="3"/>
        <v>3.0686583227040818</v>
      </c>
      <c r="I17">
        <f t="shared" si="0"/>
        <v>0.48886266079766427</v>
      </c>
      <c r="J17">
        <f t="shared" si="1"/>
        <v>1.1212404376391942</v>
      </c>
      <c r="K17">
        <f t="shared" si="4"/>
        <v>1.2571801189973317</v>
      </c>
      <c r="L17">
        <f t="shared" si="5"/>
        <v>0.54813258373823404</v>
      </c>
    </row>
    <row r="18" spans="1:16">
      <c r="G18">
        <f>SUM(G3:G17)</f>
        <v>20.433385646875507</v>
      </c>
      <c r="H18">
        <f t="shared" ref="H18:L18" si="6">SUM(H3:H17)</f>
        <v>43.007554381582118</v>
      </c>
      <c r="I18">
        <f t="shared" si="6"/>
        <v>4.5519325303827323</v>
      </c>
      <c r="J18">
        <f t="shared" si="6"/>
        <v>15.762721050819726</v>
      </c>
      <c r="K18">
        <f t="shared" si="6"/>
        <v>16.637780856340182</v>
      </c>
      <c r="L18">
        <f t="shared" si="6"/>
        <v>4.7265377460769571</v>
      </c>
    </row>
    <row r="21" spans="1:16">
      <c r="C21" s="36" t="s">
        <v>15</v>
      </c>
      <c r="D21" s="36"/>
      <c r="G21" s="36" t="s">
        <v>17</v>
      </c>
      <c r="H21" s="36"/>
      <c r="K21" s="25" t="s">
        <v>18</v>
      </c>
      <c r="M21" s="25" t="s">
        <v>19</v>
      </c>
      <c r="O21" s="27" t="s">
        <v>23</v>
      </c>
      <c r="P21" s="27"/>
    </row>
    <row r="23" spans="1:16">
      <c r="C23" s="11">
        <f>A17</f>
        <v>15</v>
      </c>
      <c r="D23" s="13">
        <f>J18</f>
        <v>15.762721050819726</v>
      </c>
      <c r="G23" s="11" cm="1">
        <f t="array" ref="G23:H24">MINVERSE(C23:D24)</f>
        <v>15.079497013205899</v>
      </c>
      <c r="H23" s="13">
        <v>-14.286394745682411</v>
      </c>
      <c r="K23" s="21">
        <f>I18</f>
        <v>4.5519325303827323</v>
      </c>
      <c r="M23" s="21" cm="1">
        <f t="array" ref="M23:M24">MMULT(_xlfn.ANCHORARRAY(G23),K23:K24)</f>
        <v>1.1156689753977531</v>
      </c>
      <c r="O23" s="8" t="s">
        <v>36</v>
      </c>
      <c r="P23" s="8">
        <f>EXP(M23)</f>
        <v>3.051608947804219</v>
      </c>
    </row>
    <row r="24" spans="1:16">
      <c r="C24" s="14">
        <f>J18</f>
        <v>15.762721050819726</v>
      </c>
      <c r="D24" s="16">
        <f>K18</f>
        <v>16.637780856340182</v>
      </c>
      <c r="G24" s="14">
        <v>-14.286394745682413</v>
      </c>
      <c r="H24" s="16">
        <v>13.595109657421231</v>
      </c>
      <c r="K24" s="23">
        <f>L18</f>
        <v>4.7265377460769571</v>
      </c>
      <c r="M24" s="23">
        <v>-0.77290602690389676</v>
      </c>
      <c r="O24" s="20" t="s">
        <v>21</v>
      </c>
      <c r="P24" s="20">
        <f>M24</f>
        <v>-0.77290602690389676</v>
      </c>
    </row>
    <row r="27" spans="1:16">
      <c r="B27" s="8" t="s">
        <v>25</v>
      </c>
      <c r="C27" s="8" t="s">
        <v>34</v>
      </c>
      <c r="D27" s="8" t="s">
        <v>35</v>
      </c>
    </row>
    <row r="28" spans="1:16">
      <c r="B28" s="8">
        <f t="shared" ref="B28:B42" si="7">C3</f>
        <v>83278</v>
      </c>
      <c r="C28" s="8">
        <f>'часть 1'!C28</f>
        <v>87529.182550279744</v>
      </c>
      <c r="D28" s="8">
        <f t="shared" ref="D28:D42" si="8">$P$23*D3^$P$24*E3^(1-$P$24)</f>
        <v>91408.330501084085</v>
      </c>
    </row>
    <row r="29" spans="1:16">
      <c r="B29" s="8">
        <f t="shared" si="7"/>
        <v>90884</v>
      </c>
      <c r="C29" s="8">
        <f>'часть 1'!C29</f>
        <v>97861.774990837934</v>
      </c>
      <c r="D29" s="8">
        <f t="shared" si="8"/>
        <v>94378.693115052927</v>
      </c>
    </row>
    <row r="30" spans="1:16">
      <c r="B30" s="8">
        <f t="shared" si="7"/>
        <v>83743</v>
      </c>
      <c r="C30" s="8">
        <f>'часть 1'!C30</f>
        <v>80197.793511640964</v>
      </c>
      <c r="D30" s="8">
        <f t="shared" si="8"/>
        <v>89940.981018065737</v>
      </c>
    </row>
    <row r="31" spans="1:16">
      <c r="B31" s="8">
        <f t="shared" si="7"/>
        <v>91530</v>
      </c>
      <c r="C31" s="8">
        <f>'часть 1'!C31</f>
        <v>88797.757117223053</v>
      </c>
      <c r="D31" s="8">
        <f t="shared" si="8"/>
        <v>99323.933072820815</v>
      </c>
    </row>
    <row r="32" spans="1:16">
      <c r="B32" s="8">
        <f t="shared" si="7"/>
        <v>101313</v>
      </c>
      <c r="C32" s="8">
        <f>'часть 1'!C32</f>
        <v>97991.424508529133</v>
      </c>
      <c r="D32" s="8">
        <f t="shared" si="8"/>
        <v>107647.30043949609</v>
      </c>
    </row>
    <row r="33" spans="2:6">
      <c r="B33" s="8">
        <f t="shared" si="7"/>
        <v>116415</v>
      </c>
      <c r="C33" s="8">
        <f>'часть 1'!C33</f>
        <v>119733.64791941088</v>
      </c>
      <c r="D33" s="8">
        <f t="shared" si="8"/>
        <v>122827.76185949342</v>
      </c>
    </row>
    <row r="34" spans="2:6">
      <c r="B34" s="8">
        <f t="shared" si="7"/>
        <v>127434</v>
      </c>
      <c r="C34" s="8">
        <f>'часть 1'!C34</f>
        <v>138600.11910360149</v>
      </c>
      <c r="D34" s="8">
        <f t="shared" si="8"/>
        <v>135686.26895065847</v>
      </c>
    </row>
    <row r="35" spans="2:6">
      <c r="B35" s="8">
        <f t="shared" si="7"/>
        <v>136274</v>
      </c>
      <c r="C35" s="8">
        <f>'часть 1'!C35</f>
        <v>148331.82269803269</v>
      </c>
      <c r="D35" s="8">
        <f t="shared" si="8"/>
        <v>147371.31741954564</v>
      </c>
    </row>
    <row r="36" spans="2:6">
      <c r="B36" s="8">
        <f t="shared" si="7"/>
        <v>146470</v>
      </c>
      <c r="C36" s="8">
        <f>'часть 1'!C36</f>
        <v>145734.53495277767</v>
      </c>
      <c r="D36" s="8">
        <f t="shared" si="8"/>
        <v>142127.02491225445</v>
      </c>
    </row>
    <row r="37" spans="2:6">
      <c r="B37" s="8">
        <f t="shared" si="7"/>
        <v>145052</v>
      </c>
      <c r="C37" s="8">
        <f>'часть 1'!C37</f>
        <v>133494.06600050788</v>
      </c>
      <c r="D37" s="8">
        <f t="shared" si="8"/>
        <v>131727.02331960772</v>
      </c>
    </row>
    <row r="38" spans="2:6">
      <c r="B38" s="8">
        <f t="shared" si="7"/>
        <v>140288</v>
      </c>
      <c r="C38" s="8">
        <f>'часть 1'!C38</f>
        <v>135126.88654913331</v>
      </c>
      <c r="D38" s="8">
        <f t="shared" si="8"/>
        <v>140520.71542620283</v>
      </c>
    </row>
    <row r="39" spans="2:6">
      <c r="B39" s="8">
        <f t="shared" si="7"/>
        <v>142022</v>
      </c>
      <c r="C39" s="8">
        <f>'часть 1'!C39</f>
        <v>144259.46022889594</v>
      </c>
      <c r="D39" s="8">
        <f t="shared" si="8"/>
        <v>144907.02967622821</v>
      </c>
    </row>
    <row r="40" spans="2:6">
      <c r="B40" s="8">
        <f t="shared" si="7"/>
        <v>149895</v>
      </c>
      <c r="C40" s="8">
        <f>'часть 1'!C40</f>
        <v>151415.75867866489</v>
      </c>
      <c r="D40" s="8">
        <f t="shared" si="8"/>
        <v>138716.62995198375</v>
      </c>
    </row>
    <row r="41" spans="2:6">
      <c r="B41" s="8">
        <f t="shared" si="7"/>
        <v>147122</v>
      </c>
      <c r="C41" s="8">
        <f>'часть 1'!C41</f>
        <v>140048.81020306665</v>
      </c>
      <c r="D41" s="8">
        <f t="shared" si="8"/>
        <v>130837.63740545773</v>
      </c>
    </row>
    <row r="42" spans="2:6">
      <c r="B42" s="8">
        <f t="shared" si="7"/>
        <v>163620</v>
      </c>
      <c r="C42" s="8">
        <f>'часть 1'!C42</f>
        <v>153376.28898635504</v>
      </c>
      <c r="D42" s="8">
        <f t="shared" si="8"/>
        <v>128732.87085961761</v>
      </c>
    </row>
    <row r="47" spans="2:6">
      <c r="F47" t="s">
        <v>37</v>
      </c>
    </row>
  </sheetData>
  <mergeCells count="5">
    <mergeCell ref="B1:E1"/>
    <mergeCell ref="P2:Q3"/>
    <mergeCell ref="O21:P21"/>
    <mergeCell ref="G21:H21"/>
    <mergeCell ref="C21:D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9EF7-5B85-46F9-94B3-8268E77C3520}">
  <dimension ref="A1:N21"/>
  <sheetViews>
    <sheetView tabSelected="1" topLeftCell="D1" workbookViewId="0">
      <selection activeCell="M2" sqref="M2:N17"/>
    </sheetView>
  </sheetViews>
  <sheetFormatPr defaultRowHeight="14.4"/>
  <cols>
    <col min="3" max="3" width="11.77734375" bestFit="1" customWidth="1"/>
    <col min="4" max="4" width="9" bestFit="1" customWidth="1"/>
    <col min="5" max="5" width="11.21875" bestFit="1" customWidth="1"/>
    <col min="14" max="14" width="11" bestFit="1" customWidth="1"/>
  </cols>
  <sheetData>
    <row r="1" spans="1:14">
      <c r="B1" s="32" t="s">
        <v>4</v>
      </c>
      <c r="C1" s="32"/>
      <c r="D1" s="32"/>
      <c r="E1" s="32"/>
    </row>
    <row r="2" spans="1:14" ht="21">
      <c r="B2" s="1" t="s">
        <v>0</v>
      </c>
      <c r="C2" s="1" t="s">
        <v>1</v>
      </c>
      <c r="D2" s="1" t="s">
        <v>3</v>
      </c>
      <c r="E2" s="1" t="s">
        <v>2</v>
      </c>
      <c r="G2" s="37" t="s">
        <v>41</v>
      </c>
      <c r="H2" s="37"/>
      <c r="I2" s="37"/>
      <c r="J2" s="26"/>
      <c r="K2" t="s">
        <v>44</v>
      </c>
      <c r="L2" t="s">
        <v>45</v>
      </c>
      <c r="M2" t="s">
        <v>43</v>
      </c>
      <c r="N2" t="s">
        <v>42</v>
      </c>
    </row>
    <row r="3" spans="1:14" ht="21">
      <c r="A3">
        <v>1</v>
      </c>
      <c r="B3" s="2">
        <v>1936</v>
      </c>
      <c r="C3" s="2">
        <v>83278</v>
      </c>
      <c r="D3" s="2">
        <v>234236</v>
      </c>
      <c r="E3" s="2">
        <v>73426</v>
      </c>
      <c r="G3" s="37"/>
      <c r="H3" s="37"/>
      <c r="I3" s="37"/>
      <c r="J3" s="26"/>
      <c r="K3">
        <f>$G$6*D3^$G$7*E3^$G$8</f>
        <v>87529.182550279744</v>
      </c>
      <c r="L3">
        <f>$G$6*D3^$G$7</f>
        <v>5.3930861014838526E-3</v>
      </c>
      <c r="M3">
        <f t="shared" ref="M3:M17" si="0">D3</f>
        <v>234236</v>
      </c>
      <c r="N3">
        <f>(K3/L3)^1/$G$8</f>
        <v>10952668.776065568</v>
      </c>
    </row>
    <row r="4" spans="1:14">
      <c r="A4">
        <v>2</v>
      </c>
      <c r="B4" s="2">
        <v>1937</v>
      </c>
      <c r="C4" s="2">
        <v>90884</v>
      </c>
      <c r="D4" s="2">
        <v>254890</v>
      </c>
      <c r="E4" s="2">
        <v>77568</v>
      </c>
      <c r="K4">
        <f t="shared" ref="K4:K17" si="1">$G$6*D4^$G$7*E4^$G$8</f>
        <v>97861.774990837934</v>
      </c>
      <c r="L4">
        <f t="shared" ref="L4:L17" si="2">$G$6*D4^$G$7</f>
        <v>5.558809025800855E-3</v>
      </c>
      <c r="M4">
        <f t="shared" si="0"/>
        <v>254890</v>
      </c>
      <c r="N4">
        <f t="shared" ref="N4:N17" si="3">(K4/L4)^1/$G$8</f>
        <v>11880528.765986176</v>
      </c>
    </row>
    <row r="5" spans="1:14">
      <c r="A5">
        <v>3</v>
      </c>
      <c r="B5" s="2">
        <v>1938</v>
      </c>
      <c r="C5" s="2">
        <v>83743</v>
      </c>
      <c r="D5" s="2">
        <v>217606</v>
      </c>
      <c r="E5" s="2">
        <v>70460</v>
      </c>
      <c r="G5" s="38" t="s">
        <v>23</v>
      </c>
      <c r="H5" s="38"/>
      <c r="K5">
        <f t="shared" si="1"/>
        <v>80197.793511640964</v>
      </c>
      <c r="L5">
        <f t="shared" si="2"/>
        <v>5.2526952066636748E-3</v>
      </c>
      <c r="M5">
        <f t="shared" si="0"/>
        <v>217606</v>
      </c>
      <c r="N5">
        <f t="shared" si="3"/>
        <v>10303497.122135933</v>
      </c>
    </row>
    <row r="6" spans="1:14">
      <c r="A6">
        <v>4</v>
      </c>
      <c r="B6" s="2">
        <v>1939</v>
      </c>
      <c r="C6" s="2">
        <v>91530</v>
      </c>
      <c r="D6" s="2">
        <v>221746</v>
      </c>
      <c r="E6" s="2">
        <v>75131</v>
      </c>
      <c r="G6">
        <v>6.4358869242880646E-5</v>
      </c>
      <c r="H6" t="s">
        <v>20</v>
      </c>
      <c r="K6">
        <f t="shared" si="1"/>
        <v>88797.757117223053</v>
      </c>
      <c r="L6">
        <f t="shared" si="2"/>
        <v>5.2882717792292469E-3</v>
      </c>
      <c r="M6">
        <f t="shared" si="0"/>
        <v>221746</v>
      </c>
      <c r="N6">
        <f t="shared" si="3"/>
        <v>11331637.299728975</v>
      </c>
    </row>
    <row r="7" spans="1:14">
      <c r="A7">
        <v>5</v>
      </c>
      <c r="B7" s="2">
        <v>1940</v>
      </c>
      <c r="C7" s="2">
        <v>101313</v>
      </c>
      <c r="D7" s="2">
        <v>228757</v>
      </c>
      <c r="E7" s="2">
        <v>79694</v>
      </c>
      <c r="G7">
        <v>0.35816629463079153</v>
      </c>
      <c r="H7" t="s">
        <v>21</v>
      </c>
      <c r="K7">
        <f t="shared" si="1"/>
        <v>97991.424508529133</v>
      </c>
      <c r="L7">
        <f t="shared" si="2"/>
        <v>5.3475600827118212E-3</v>
      </c>
      <c r="M7">
        <f t="shared" si="0"/>
        <v>228757</v>
      </c>
      <c r="N7">
        <f t="shared" si="3"/>
        <v>12366216.166324127</v>
      </c>
    </row>
    <row r="8" spans="1:14">
      <c r="A8">
        <v>6</v>
      </c>
      <c r="B8" s="2">
        <v>1941</v>
      </c>
      <c r="C8" s="2">
        <v>116415</v>
      </c>
      <c r="D8" s="2">
        <v>250238</v>
      </c>
      <c r="E8" s="2">
        <v>89276</v>
      </c>
      <c r="G8">
        <v>1.4818203831418941</v>
      </c>
      <c r="H8" t="s">
        <v>22</v>
      </c>
      <c r="K8">
        <f t="shared" si="1"/>
        <v>119733.64791941088</v>
      </c>
      <c r="L8">
        <f t="shared" si="2"/>
        <v>5.5222566835853512E-3</v>
      </c>
      <c r="M8">
        <f t="shared" si="0"/>
        <v>250238</v>
      </c>
      <c r="N8">
        <f t="shared" si="3"/>
        <v>14632012.397009695</v>
      </c>
    </row>
    <row r="9" spans="1:14">
      <c r="A9">
        <v>7</v>
      </c>
      <c r="B9" s="2">
        <v>1942</v>
      </c>
      <c r="C9" s="2">
        <v>127434</v>
      </c>
      <c r="D9" s="2">
        <v>266469</v>
      </c>
      <c r="E9" s="2">
        <v>97056</v>
      </c>
      <c r="K9">
        <f t="shared" si="1"/>
        <v>138600.11910360149</v>
      </c>
      <c r="L9">
        <f t="shared" si="2"/>
        <v>5.6479673416489152E-3</v>
      </c>
      <c r="M9">
        <f t="shared" si="0"/>
        <v>266469</v>
      </c>
      <c r="N9">
        <f t="shared" si="3"/>
        <v>16560592.174233621</v>
      </c>
    </row>
    <row r="10" spans="1:14">
      <c r="A10">
        <v>8</v>
      </c>
      <c r="B10" s="2">
        <v>1943</v>
      </c>
      <c r="C10" s="2">
        <v>136274</v>
      </c>
      <c r="D10" s="2">
        <v>266154</v>
      </c>
      <c r="E10" s="2">
        <v>101633</v>
      </c>
      <c r="K10">
        <f t="shared" si="1"/>
        <v>148331.82269803269</v>
      </c>
      <c r="L10">
        <f t="shared" si="2"/>
        <v>5.6455750970447905E-3</v>
      </c>
      <c r="M10">
        <f t="shared" si="0"/>
        <v>266154</v>
      </c>
      <c r="N10">
        <f t="shared" si="3"/>
        <v>17730891.825044669</v>
      </c>
    </row>
    <row r="11" spans="1:14">
      <c r="A11">
        <v>9</v>
      </c>
      <c r="B11" s="2">
        <v>1944</v>
      </c>
      <c r="C11" s="2">
        <v>146470</v>
      </c>
      <c r="D11" s="2">
        <v>269520</v>
      </c>
      <c r="E11" s="2">
        <v>100124</v>
      </c>
      <c r="K11">
        <f t="shared" si="1"/>
        <v>145734.53495277767</v>
      </c>
      <c r="L11">
        <f t="shared" si="2"/>
        <v>5.6710445701751173E-3</v>
      </c>
      <c r="M11">
        <f t="shared" si="0"/>
        <v>269520</v>
      </c>
      <c r="N11">
        <f t="shared" si="3"/>
        <v>17342186.585148726</v>
      </c>
    </row>
    <row r="12" spans="1:14">
      <c r="A12">
        <v>10</v>
      </c>
      <c r="B12" s="2">
        <v>1945</v>
      </c>
      <c r="C12" s="2">
        <v>145052</v>
      </c>
      <c r="D12" s="2">
        <v>263098</v>
      </c>
      <c r="E12" s="2">
        <v>94920</v>
      </c>
      <c r="K12">
        <f t="shared" si="1"/>
        <v>133494.06600050788</v>
      </c>
      <c r="L12">
        <f t="shared" si="2"/>
        <v>5.6222716216992224E-3</v>
      </c>
      <c r="M12">
        <f t="shared" si="0"/>
        <v>263098</v>
      </c>
      <c r="N12">
        <f t="shared" si="3"/>
        <v>16023396.27670398</v>
      </c>
    </row>
    <row r="13" spans="1:14">
      <c r="A13">
        <v>11</v>
      </c>
      <c r="B13" s="2">
        <v>1946</v>
      </c>
      <c r="C13" s="2">
        <v>140288</v>
      </c>
      <c r="D13" s="2">
        <v>252357</v>
      </c>
      <c r="E13" s="2">
        <v>96671</v>
      </c>
      <c r="K13">
        <f t="shared" si="1"/>
        <v>135126.88654913331</v>
      </c>
      <c r="L13">
        <f t="shared" si="2"/>
        <v>5.5389599977671861E-3</v>
      </c>
      <c r="M13">
        <f t="shared" si="0"/>
        <v>252357</v>
      </c>
      <c r="N13">
        <f t="shared" si="3"/>
        <v>16463341.133949213</v>
      </c>
    </row>
    <row r="14" spans="1:14">
      <c r="A14">
        <v>12</v>
      </c>
      <c r="B14" s="2">
        <v>1947</v>
      </c>
      <c r="C14" s="2">
        <v>142022</v>
      </c>
      <c r="D14" s="2">
        <v>262536</v>
      </c>
      <c r="E14" s="2">
        <v>100072</v>
      </c>
      <c r="K14">
        <f t="shared" si="1"/>
        <v>144259.46022889594</v>
      </c>
      <c r="L14">
        <f t="shared" si="2"/>
        <v>5.6179672153439395E-3</v>
      </c>
      <c r="M14">
        <f t="shared" si="0"/>
        <v>262536</v>
      </c>
      <c r="N14">
        <f t="shared" si="3"/>
        <v>17328841.841833174</v>
      </c>
    </row>
    <row r="15" spans="1:14">
      <c r="A15">
        <v>13</v>
      </c>
      <c r="B15" s="2">
        <v>1948</v>
      </c>
      <c r="C15" s="2">
        <v>149895</v>
      </c>
      <c r="D15" s="2">
        <v>285700</v>
      </c>
      <c r="E15" s="2">
        <v>101304</v>
      </c>
      <c r="K15">
        <f t="shared" si="1"/>
        <v>151415.75867866489</v>
      </c>
      <c r="L15">
        <f t="shared" si="2"/>
        <v>5.7907065845902023E-3</v>
      </c>
      <c r="M15">
        <f t="shared" si="0"/>
        <v>285700</v>
      </c>
      <c r="N15">
        <f t="shared" si="3"/>
        <v>17645905.649353314</v>
      </c>
    </row>
    <row r="16" spans="1:14">
      <c r="A16">
        <v>14</v>
      </c>
      <c r="B16" s="2">
        <v>1949</v>
      </c>
      <c r="C16" s="2">
        <v>147122</v>
      </c>
      <c r="D16" s="2">
        <v>277522</v>
      </c>
      <c r="E16" s="2">
        <v>96784</v>
      </c>
      <c r="K16">
        <f t="shared" si="1"/>
        <v>140048.81020306665</v>
      </c>
      <c r="L16">
        <f t="shared" si="2"/>
        <v>5.7307844186805035E-3</v>
      </c>
      <c r="M16">
        <f t="shared" si="0"/>
        <v>277522</v>
      </c>
      <c r="N16">
        <f t="shared" si="3"/>
        <v>16491865.633310374</v>
      </c>
    </row>
    <row r="17" spans="1:14">
      <c r="A17">
        <v>15</v>
      </c>
      <c r="B17" s="2">
        <v>1950</v>
      </c>
      <c r="C17" s="2">
        <v>163620</v>
      </c>
      <c r="D17" s="2">
        <v>307946</v>
      </c>
      <c r="E17" s="2">
        <v>100352</v>
      </c>
      <c r="K17">
        <f t="shared" si="1"/>
        <v>153376.28898635504</v>
      </c>
      <c r="L17">
        <f t="shared" si="2"/>
        <v>5.9483293133776533E-3</v>
      </c>
      <c r="M17">
        <f t="shared" si="0"/>
        <v>307946</v>
      </c>
      <c r="N17">
        <f t="shared" si="3"/>
        <v>17400737.564978532</v>
      </c>
    </row>
    <row r="19" spans="1:14">
      <c r="C19" t="s">
        <v>38</v>
      </c>
      <c r="D19">
        <f>MIN(D3:D17)</f>
        <v>217606</v>
      </c>
    </row>
    <row r="20" spans="1:14">
      <c r="C20" t="s">
        <v>39</v>
      </c>
      <c r="D20">
        <f>MAX(D3:D17)</f>
        <v>307946</v>
      </c>
    </row>
    <row r="21" spans="1:14">
      <c r="C21" t="s">
        <v>40</v>
      </c>
    </row>
  </sheetData>
  <mergeCells count="3">
    <mergeCell ref="B1:E1"/>
    <mergeCell ref="G2:I3"/>
    <mergeCell ref="G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часть 1</vt:lpstr>
      <vt:lpstr>часть 2</vt:lpstr>
      <vt:lpstr>изокванта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Лёвкина</dc:creator>
  <cp:lastModifiedBy>Екатерина Лёвкина</cp:lastModifiedBy>
  <dcterms:created xsi:type="dcterms:W3CDTF">2025-02-20T08:04:08Z</dcterms:created>
  <dcterms:modified xsi:type="dcterms:W3CDTF">2025-02-27T08:42:16Z</dcterms:modified>
</cp:coreProperties>
</file>